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southjerseyindustries.sharepoint.com/sites/EE/SEE/Energy Efficiency Program/EET V/Quarterly Report/PY3Q5 July-Sept 2024/Submitted Version/"/>
    </mc:Choice>
  </mc:AlternateContent>
  <xr:revisionPtr revIDLastSave="542" documentId="8_{B0D6DE0E-A962-4CD5-8519-252C7642AD05}" xr6:coauthVersionLast="47" xr6:coauthVersionMax="47" xr10:uidLastSave="{4ED12095-B977-4B3A-94D5-048F3D8A0489}"/>
  <bookViews>
    <workbookView xWindow="-120" yWindow="-120" windowWidth="29040" windowHeight="15840" tabRatio="881" xr2:uid="{00000000-000D-0000-FFFF-FFFF00000000}"/>
  </bookViews>
  <sheets>
    <sheet name="Table 1" sheetId="41" r:id="rId1"/>
    <sheet name="Table 2" sheetId="42" r:id="rId2"/>
    <sheet name="Tables 3-6" sheetId="52" r:id="rId3"/>
    <sheet name="Table 7" sheetId="43" r:id="rId4"/>
    <sheet name="Table 8" sheetId="44" state="hidden" r:id="rId5"/>
    <sheet name="Ap A - Participant Def" sheetId="45" state="hidden" r:id="rId6"/>
    <sheet name="Ap A - Participant Def." sheetId="57" r:id="rId7"/>
    <sheet name="Ap B - Participant-Spend" sheetId="53" r:id="rId8"/>
    <sheet name="Ap B - Qtr NG Master" sheetId="54" r:id="rId9"/>
    <sheet name="Ap C - Qtr NG LMI" sheetId="55" r:id="rId10"/>
    <sheet name=" Ap D - Qtr NG Business Class " sheetId="56" r:id="rId11"/>
    <sheet name="Ap E - NJ CEA Benchmarks" sheetId="38" r:id="rId12"/>
    <sheet name="SJG" sheetId="58" r:id="rId13"/>
    <sheet name="AP F - Secondary Metrics" sheetId="46" state="hidden" r:id="rId14"/>
    <sheet name="AP G - Transfer" sheetId="47" state="hidden" r:id="rId15"/>
    <sheet name="AP H - CostTest" sheetId="50" state="hidden" r:id="rId16"/>
    <sheet name="AP I - Program Changes" sheetId="49" state="hidden" r:id="rId17"/>
  </sheets>
  <definedNames>
    <definedName name="_xlnm.Print_Area" localSheetId="11">'Ap E - NJ CEA Benchmarks'!$B$1:$O$21</definedName>
    <definedName name="_xlnm.Print_Area" localSheetId="13">'AP F - Secondary Metrics'!$B$1:$Q$32</definedName>
    <definedName name="_xlnm.Print_Area" localSheetId="14">'AP G - Transfer'!$A$1:$E$18</definedName>
    <definedName name="_xlnm.Print_Area" localSheetId="15">'AP H - CostTest'!$A$1:$H$64</definedName>
    <definedName name="_xlnm.Print_Area" localSheetId="0">'Table 1'!$B$2:$J$11</definedName>
    <definedName name="_xlnm.Print_Area" localSheetId="4">'Table 8'!$A$1:$O$14</definedName>
    <definedName name="_xlnm.Print_Titles" localSheetId="3">'Table 7'!#REF!</definedName>
    <definedName name="wrn.CFC._.QUARTER." localSheetId="10"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localSheetId="7"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9" hidden="1">{"CFC COMPARISON",#N/A,FALSE,"CFCCOMP";"CREDIT LETTER",#N/A,FALSE,"CFCCOMP";"DEBT OBLIGATION",#N/A,FALSE,"CFCCOMP";"OFFICERS CERTIFICATE",#N/A,FALSE,"CFCCOMP"}</definedName>
    <definedName name="wrn.CFC._.QUARTER." localSheetId="15" hidden="1">{"CFC COMPARISON",#N/A,FALSE,"CFCCOMP";"CREDIT LETTER",#N/A,FALSE,"CFCCOMP";"DEBT OBLIGATION",#N/A,FALSE,"CFCCOMP";"OFFICERS CERTIFICATE",#N/A,FALSE,"CFCCOMP"}</definedName>
    <definedName name="wrn.CFC._.QUARTER." localSheetId="1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10" hidden="1">{"COVER",#N/A,FALSE,"COVERPMT";"COMPANY ORDER",#N/A,FALSE,"COVERPMT";"EXHIBIT A",#N/A,FALSE,"COVERPMT"}</definedName>
    <definedName name="wrn.FUEL._.SCHEDULE." localSheetId="6" hidden="1">{"COVER",#N/A,FALSE,"COVERPMT";"COMPANY ORDER",#N/A,FALSE,"COVERPMT";"EXHIBIT A",#N/A,FALSE,"COVERPMT"}</definedName>
    <definedName name="wrn.FUEL._.SCHEDULE." localSheetId="7" hidden="1">{"COVER",#N/A,FALSE,"COVERPMT";"COMPANY ORDER",#N/A,FALSE,"COVERPMT";"EXHIBIT A",#N/A,FALSE,"COVERPMT"}</definedName>
    <definedName name="wrn.FUEL._.SCHEDULE." localSheetId="8" hidden="1">{"COVER",#N/A,FALSE,"COVERPMT";"COMPANY ORDER",#N/A,FALSE,"COVERPMT";"EXHIBIT A",#N/A,FALSE,"COVERPMT"}</definedName>
    <definedName name="wrn.FUEL._.SCHEDULE." localSheetId="9" hidden="1">{"COVER",#N/A,FALSE,"COVERPMT";"COMPANY ORDER",#N/A,FALSE,"COVERPMT";"EXHIBIT A",#N/A,FALSE,"COVERPMT"}</definedName>
    <definedName name="wrn.FUEL._.SCHEDULE." localSheetId="15" hidden="1">{"COVER",#N/A,FALSE,"COVERPMT";"COMPANY ORDER",#N/A,FALSE,"COVERPMT";"EXHIBIT A",#N/A,FALSE,"COVERPMT"}</definedName>
    <definedName name="wrn.FUEL._.SCHEDULE." localSheetId="1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10" hidden="1">' Ap D - Qtr NG Business Class '!#REF!</definedName>
    <definedName name="Z_E3A30FBC_675D_4AD8_9B2D_12956792A138_.wvu.Rows" localSheetId="7" hidden="1">'Ap B - Participant-Spend'!#REF!</definedName>
    <definedName name="Z_E3A30FBC_675D_4AD8_9B2D_12956792A138_.wvu.Rows" localSheetId="8" hidden="1">'Ap B - Qtr NG Master'!#REF!</definedName>
    <definedName name="Z_E3A30FBC_675D_4AD8_9B2D_12956792A138_.wvu.Rows" localSheetId="9" hidden="1">'Ap C - Qtr NG LMI'!#REF!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8" l="1"/>
  <c r="N15" i="38" s="1"/>
  <c r="O15" i="38" s="1"/>
  <c r="L15" i="38"/>
  <c r="K15" i="38"/>
  <c r="H15" i="38"/>
  <c r="J15" i="38" s="1"/>
  <c r="I15" i="38"/>
  <c r="J5" i="42"/>
  <c r="H6" i="41" l="1"/>
  <c r="I16" i="56" l="1"/>
  <c r="H16" i="56"/>
  <c r="G16" i="56"/>
  <c r="F16" i="56"/>
  <c r="E16" i="56"/>
  <c r="D16" i="56"/>
  <c r="I20" i="56" l="1"/>
  <c r="I12" i="56"/>
  <c r="H12" i="56"/>
  <c r="H20" i="56" s="1"/>
  <c r="G12" i="56"/>
  <c r="G20" i="56" s="1"/>
  <c r="F12" i="56"/>
  <c r="F20" i="56" s="1"/>
  <c r="E12" i="56"/>
  <c r="E20" i="56" s="1"/>
  <c r="D12" i="56"/>
  <c r="D20" i="56" s="1"/>
  <c r="I21" i="55"/>
  <c r="G21" i="55"/>
  <c r="E21" i="55"/>
  <c r="D12" i="55"/>
  <c r="D17" i="55" s="1"/>
  <c r="I35" i="54"/>
  <c r="K30" i="54"/>
  <c r="J30" i="54"/>
  <c r="H30" i="54"/>
  <c r="F30" i="54"/>
  <c r="G30" i="54" s="1"/>
  <c r="D30" i="54"/>
  <c r="K24" i="54"/>
  <c r="J24" i="54"/>
  <c r="H24" i="54"/>
  <c r="F24" i="54"/>
  <c r="G24" i="54" s="1"/>
  <c r="E24" i="54"/>
  <c r="E35" i="54" s="1"/>
  <c r="D24" i="54"/>
  <c r="E17" i="54"/>
  <c r="G21" i="54"/>
  <c r="G20" i="54"/>
  <c r="G16" i="54"/>
  <c r="G15" i="54"/>
  <c r="G14" i="54"/>
  <c r="G13" i="54"/>
  <c r="K12" i="54"/>
  <c r="K17" i="54" s="1"/>
  <c r="J12" i="54"/>
  <c r="J17" i="54" s="1"/>
  <c r="H12" i="54"/>
  <c r="H17" i="54" s="1"/>
  <c r="F12" i="54"/>
  <c r="G12" i="54" s="1"/>
  <c r="D12" i="54"/>
  <c r="D17" i="54" s="1"/>
  <c r="J30" i="53"/>
  <c r="K30" i="53" s="1"/>
  <c r="H30" i="53"/>
  <c r="F30" i="53"/>
  <c r="G30" i="53" s="1"/>
  <c r="D30" i="53"/>
  <c r="J24" i="53"/>
  <c r="I24" i="53"/>
  <c r="I35" i="53" s="1"/>
  <c r="H24" i="53"/>
  <c r="F24" i="53"/>
  <c r="E24" i="53"/>
  <c r="E35" i="53" s="1"/>
  <c r="D24" i="53"/>
  <c r="I17" i="53"/>
  <c r="E17" i="53"/>
  <c r="K21" i="53"/>
  <c r="K20" i="53"/>
  <c r="K16" i="53"/>
  <c r="K15" i="53"/>
  <c r="K14" i="53"/>
  <c r="K13" i="53"/>
  <c r="G21" i="53"/>
  <c r="G20" i="53"/>
  <c r="G13" i="53"/>
  <c r="G14" i="53"/>
  <c r="G15" i="53"/>
  <c r="G16" i="53"/>
  <c r="J12" i="53"/>
  <c r="J17" i="53" s="1"/>
  <c r="H12" i="53"/>
  <c r="H17" i="53" s="1"/>
  <c r="F12" i="53"/>
  <c r="F17" i="53" s="1"/>
  <c r="D12" i="53"/>
  <c r="D17" i="53" s="1"/>
  <c r="D35" i="53" s="1"/>
  <c r="E38" i="52"/>
  <c r="E37" i="52"/>
  <c r="E36" i="52"/>
  <c r="E35" i="52"/>
  <c r="E34" i="52"/>
  <c r="E33" i="52"/>
  <c r="E32" i="52"/>
  <c r="D39" i="52"/>
  <c r="C39" i="52"/>
  <c r="E39" i="52" s="1"/>
  <c r="B39" i="52"/>
  <c r="D25" i="52"/>
  <c r="D27" i="52" s="1"/>
  <c r="C25" i="52"/>
  <c r="B25" i="52"/>
  <c r="B27" i="52" s="1"/>
  <c r="E24" i="52"/>
  <c r="E23" i="52"/>
  <c r="E22" i="52"/>
  <c r="E17" i="52"/>
  <c r="D18" i="52"/>
  <c r="E15" i="52"/>
  <c r="E14" i="52"/>
  <c r="E13" i="52"/>
  <c r="D16" i="52"/>
  <c r="C16" i="52"/>
  <c r="C18" i="52" s="1"/>
  <c r="B16" i="52"/>
  <c r="B18" i="52" s="1"/>
  <c r="C7" i="52"/>
  <c r="D7" i="52"/>
  <c r="D9" i="52" s="1"/>
  <c r="B7" i="52"/>
  <c r="B9" i="52" s="1"/>
  <c r="E5" i="52"/>
  <c r="E6" i="52"/>
  <c r="E4" i="52"/>
  <c r="I8" i="42"/>
  <c r="I7" i="42"/>
  <c r="I5" i="42"/>
  <c r="K5" i="42" s="1"/>
  <c r="I4" i="42"/>
  <c r="K4" i="42" s="1"/>
  <c r="E8" i="42"/>
  <c r="E7" i="42"/>
  <c r="E5" i="42"/>
  <c r="E4" i="42"/>
  <c r="I6" i="41"/>
  <c r="F6" i="41"/>
  <c r="F5" i="41"/>
  <c r="E12" i="55"/>
  <c r="E17" i="55" s="1"/>
  <c r="E25" i="55" s="1"/>
  <c r="F12" i="55"/>
  <c r="F17" i="55" s="1"/>
  <c r="F25" i="55" s="1"/>
  <c r="G12" i="55"/>
  <c r="G17" i="55" s="1"/>
  <c r="G25" i="55" s="1"/>
  <c r="H12" i="55"/>
  <c r="H17" i="55" s="1"/>
  <c r="H25" i="55" s="1"/>
  <c r="I12" i="55"/>
  <c r="I17" i="55" s="1"/>
  <c r="E7" i="52" l="1"/>
  <c r="H35" i="54"/>
  <c r="G17" i="53"/>
  <c r="G12" i="53"/>
  <c r="E25" i="52"/>
  <c r="E18" i="52"/>
  <c r="C9" i="52"/>
  <c r="J6" i="41"/>
  <c r="F17" i="54"/>
  <c r="G17" i="54" s="1"/>
  <c r="K12" i="53"/>
  <c r="I25" i="55"/>
  <c r="D35" i="54"/>
  <c r="K35" i="54"/>
  <c r="J35" i="54"/>
  <c r="F35" i="53"/>
  <c r="G35" i="53" s="1"/>
  <c r="K24" i="53"/>
  <c r="H35" i="53"/>
  <c r="G24" i="53"/>
  <c r="K17" i="53"/>
  <c r="J35" i="53"/>
  <c r="K35" i="53" s="1"/>
  <c r="C27" i="52"/>
  <c r="E27" i="52" s="1"/>
  <c r="E16" i="52"/>
  <c r="E9" i="52"/>
  <c r="D25" i="55"/>
  <c r="E5" i="43"/>
  <c r="E6" i="43"/>
  <c r="E4" i="43"/>
  <c r="F35" i="54" l="1"/>
  <c r="G35" i="54" s="1"/>
  <c r="I67" i="43"/>
  <c r="H67" i="43"/>
  <c r="I66" i="43"/>
  <c r="H66" i="43"/>
  <c r="F67" i="43"/>
  <c r="E67" i="43"/>
  <c r="F66" i="43"/>
  <c r="E66" i="43"/>
  <c r="I47" i="43"/>
  <c r="H47" i="43"/>
  <c r="I46" i="43"/>
  <c r="H46" i="43"/>
  <c r="F47" i="43"/>
  <c r="E47" i="43"/>
  <c r="F46" i="43"/>
  <c r="E46" i="43"/>
  <c r="I27" i="43"/>
  <c r="H27" i="43"/>
  <c r="I26" i="43"/>
  <c r="H26" i="43"/>
  <c r="F27" i="43"/>
  <c r="F26" i="43"/>
  <c r="E27" i="43"/>
  <c r="E26" i="43"/>
  <c r="H48" i="43" l="1"/>
  <c r="E48" i="43"/>
  <c r="F48" i="43"/>
  <c r="H28" i="43"/>
  <c r="E28" i="43"/>
  <c r="F28" i="43"/>
  <c r="H68" i="43"/>
  <c r="I68" i="43"/>
  <c r="E68" i="43"/>
  <c r="F68" i="43"/>
  <c r="I48" i="43"/>
  <c r="I28" i="43"/>
  <c r="F22" i="58"/>
  <c r="F8" i="58"/>
  <c r="G21" i="58"/>
  <c r="G20" i="58"/>
  <c r="G19" i="58"/>
  <c r="G18" i="58"/>
  <c r="G15" i="58"/>
  <c r="G16" i="58"/>
  <c r="G17" i="58"/>
  <c r="G14" i="58"/>
  <c r="G10" i="58"/>
  <c r="G11" i="58"/>
  <c r="G12" i="58"/>
  <c r="G9" i="58"/>
  <c r="G4" i="58"/>
  <c r="G5" i="58"/>
  <c r="G6" i="58"/>
  <c r="G7" i="58"/>
  <c r="M21" i="58"/>
  <c r="L21" i="58"/>
  <c r="H21" i="58"/>
  <c r="M20" i="58"/>
  <c r="L20" i="58"/>
  <c r="H20" i="58"/>
  <c r="M19" i="58"/>
  <c r="L19" i="58"/>
  <c r="H19" i="58"/>
  <c r="M18" i="58"/>
  <c r="L18" i="58"/>
  <c r="H18" i="58"/>
  <c r="M17" i="58"/>
  <c r="L17" i="58"/>
  <c r="H17" i="58"/>
  <c r="M16" i="58"/>
  <c r="L16" i="58"/>
  <c r="H16" i="58"/>
  <c r="M15" i="58"/>
  <c r="L15" i="58"/>
  <c r="H15" i="58"/>
  <c r="M14" i="58"/>
  <c r="L14" i="58"/>
  <c r="H14" i="58"/>
  <c r="M13" i="58"/>
  <c r="L13" i="58"/>
  <c r="H13" i="58"/>
  <c r="M12" i="58"/>
  <c r="L12" i="58"/>
  <c r="H12" i="58"/>
  <c r="M11" i="58"/>
  <c r="L11" i="58"/>
  <c r="H11" i="58"/>
  <c r="M10" i="58"/>
  <c r="L10" i="58"/>
  <c r="H10" i="58"/>
  <c r="M9" i="58"/>
  <c r="L9" i="58"/>
  <c r="H9" i="58"/>
  <c r="M7" i="58"/>
  <c r="L7" i="58"/>
  <c r="H7" i="58"/>
  <c r="M6" i="58"/>
  <c r="L6" i="58"/>
  <c r="H6" i="58"/>
  <c r="M5" i="58"/>
  <c r="L5" i="58"/>
  <c r="H5" i="58"/>
  <c r="M4" i="58"/>
  <c r="L4" i="58"/>
  <c r="H4" i="58"/>
  <c r="F17" i="58"/>
  <c r="F16" i="58"/>
  <c r="F15" i="58"/>
  <c r="F14" i="58"/>
  <c r="F13" i="58"/>
  <c r="F12" i="58"/>
  <c r="F11" i="58"/>
  <c r="F10" i="58"/>
  <c r="F9" i="58"/>
  <c r="E21" i="58"/>
  <c r="E20" i="58"/>
  <c r="E19" i="58"/>
  <c r="E18" i="58"/>
  <c r="E17" i="58"/>
  <c r="E16" i="58"/>
  <c r="E15" i="58"/>
  <c r="E14" i="58"/>
  <c r="E13" i="58"/>
  <c r="E12" i="58"/>
  <c r="E11" i="58"/>
  <c r="E10" i="58"/>
  <c r="E9" i="58"/>
  <c r="E7" i="58"/>
  <c r="E6" i="58"/>
  <c r="E5" i="58"/>
  <c r="E4" i="58"/>
  <c r="J67" i="43" l="1"/>
  <c r="G67" i="43"/>
  <c r="J68" i="43"/>
  <c r="G68" i="43"/>
  <c r="J65" i="43"/>
  <c r="G65" i="43"/>
  <c r="J64" i="43"/>
  <c r="G64" i="43"/>
  <c r="J63" i="43"/>
  <c r="G63" i="43"/>
  <c r="J62" i="43"/>
  <c r="G62" i="43"/>
  <c r="J61" i="43"/>
  <c r="G61" i="43"/>
  <c r="J60" i="43"/>
  <c r="G60" i="43"/>
  <c r="J59" i="43"/>
  <c r="G59" i="43"/>
  <c r="J58" i="43"/>
  <c r="G58" i="43"/>
  <c r="J57" i="43"/>
  <c r="G57" i="43"/>
  <c r="J56" i="43"/>
  <c r="G56" i="43"/>
  <c r="J55" i="43"/>
  <c r="G55" i="43"/>
  <c r="J54" i="43"/>
  <c r="G54" i="43"/>
  <c r="J53" i="43"/>
  <c r="G53" i="43"/>
  <c r="J52" i="43"/>
  <c r="G52" i="43"/>
  <c r="J51" i="43"/>
  <c r="G51" i="43"/>
  <c r="J50" i="43"/>
  <c r="G50" i="43"/>
  <c r="J47" i="43"/>
  <c r="G47" i="43"/>
  <c r="J48" i="43"/>
  <c r="G46" i="43"/>
  <c r="J45" i="43"/>
  <c r="G45" i="43"/>
  <c r="J44" i="43"/>
  <c r="G44" i="43"/>
  <c r="J43" i="43"/>
  <c r="G43" i="43"/>
  <c r="J42" i="43"/>
  <c r="G42" i="43"/>
  <c r="J41" i="43"/>
  <c r="G41" i="43"/>
  <c r="J40" i="43"/>
  <c r="G40" i="43"/>
  <c r="J39" i="43"/>
  <c r="G39" i="43"/>
  <c r="J38" i="43"/>
  <c r="G38" i="43"/>
  <c r="J37" i="43"/>
  <c r="G37" i="43"/>
  <c r="J36" i="43"/>
  <c r="G36" i="43"/>
  <c r="J35" i="43"/>
  <c r="G35" i="43"/>
  <c r="J34" i="43"/>
  <c r="G34" i="43"/>
  <c r="J33" i="43"/>
  <c r="G33" i="43"/>
  <c r="J32" i="43"/>
  <c r="G32" i="43"/>
  <c r="J31" i="43"/>
  <c r="G31" i="43"/>
  <c r="J30" i="43"/>
  <c r="G30" i="43"/>
  <c r="J27" i="43"/>
  <c r="G27" i="43"/>
  <c r="J26" i="43"/>
  <c r="J28" i="43"/>
  <c r="G26" i="43"/>
  <c r="G28" i="43"/>
  <c r="J25" i="43"/>
  <c r="G25" i="43"/>
  <c r="J24" i="43"/>
  <c r="G24" i="43"/>
  <c r="J23" i="43"/>
  <c r="G23" i="43"/>
  <c r="J22" i="43"/>
  <c r="G22" i="43"/>
  <c r="J21" i="43"/>
  <c r="G21" i="43"/>
  <c r="J20" i="43"/>
  <c r="G20" i="43"/>
  <c r="J19" i="43"/>
  <c r="G19" i="43"/>
  <c r="J18" i="43"/>
  <c r="G18" i="43"/>
  <c r="J17" i="43"/>
  <c r="G17" i="43"/>
  <c r="J16" i="43"/>
  <c r="G16" i="43"/>
  <c r="J15" i="43"/>
  <c r="G15" i="43"/>
  <c r="J14" i="43"/>
  <c r="G14" i="43"/>
  <c r="J13" i="43"/>
  <c r="G13" i="43"/>
  <c r="J12" i="43"/>
  <c r="G12" i="43"/>
  <c r="J11" i="43"/>
  <c r="G11" i="43"/>
  <c r="J10" i="43"/>
  <c r="G10" i="43"/>
  <c r="G48" i="43" l="1"/>
  <c r="G66" i="43"/>
  <c r="J46" i="43"/>
  <c r="J66" i="43"/>
  <c r="N3" i="42" l="1"/>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M3" i="42" l="1"/>
  <c r="O7" i="46" l="1"/>
  <c r="N7" i="46"/>
  <c r="L7" i="46"/>
  <c r="M7" i="46"/>
</calcChain>
</file>

<file path=xl/sharedStrings.xml><?xml version="1.0" encoding="utf-8"?>
<sst xmlns="http://schemas.openxmlformats.org/spreadsheetml/2006/main" count="798" uniqueCount="388">
  <si>
    <t>Table 1 - Natural Gas</t>
  </si>
  <si>
    <t>Period Covered</t>
  </si>
  <si>
    <r>
      <t>Utility-Administered Retail Savings (DTh)</t>
    </r>
    <r>
      <rPr>
        <vertAlign val="superscript"/>
        <sz val="9"/>
        <color rgb="FFFFFFFF"/>
        <rFont val="Calibri"/>
        <family val="2"/>
        <scheme val="minor"/>
      </rPr>
      <t>1,2</t>
    </r>
  </si>
  <si>
    <r>
      <t>Other Programs Retail Savings (DTh)</t>
    </r>
    <r>
      <rPr>
        <vertAlign val="superscript"/>
        <sz val="9"/>
        <color rgb="FFFFFFFF"/>
        <rFont val="Calibri"/>
        <family val="2"/>
        <scheme val="minor"/>
      </rPr>
      <t>3</t>
    </r>
  </si>
  <si>
    <r>
      <t>Total Portfolio Retail Savings (DTh)</t>
    </r>
    <r>
      <rPr>
        <vertAlign val="superscript"/>
        <sz val="9"/>
        <color rgb="FFFFFFFF"/>
        <rFont val="Calibri"/>
        <family val="2"/>
        <scheme val="minor"/>
      </rPr>
      <t>1,2</t>
    </r>
  </si>
  <si>
    <r>
      <t>Compliance Baseline (DTh)</t>
    </r>
    <r>
      <rPr>
        <vertAlign val="superscript"/>
        <sz val="9"/>
        <color rgb="FFFFFFFF"/>
        <rFont val="Calibri"/>
        <family val="2"/>
        <scheme val="minor"/>
      </rPr>
      <t>4</t>
    </r>
  </si>
  <si>
    <t>Annual Target 
(DTh)</t>
  </si>
  <si>
    <t xml:space="preserve">Percent of Annual Target 
(%) </t>
  </si>
  <si>
    <t>(A)</t>
  </si>
  <si>
    <t>(B)</t>
  </si>
  <si>
    <t xml:space="preserve">(C) </t>
  </si>
  <si>
    <t xml:space="preserve">(D) = (A)+(B)+(C) </t>
  </si>
  <si>
    <t>(E)</t>
  </si>
  <si>
    <t>(F)</t>
  </si>
  <si>
    <t>(G) = (E)*(F)</t>
  </si>
  <si>
    <t>(H) = (D) / (G)</t>
  </si>
  <si>
    <t>Quarter</t>
  </si>
  <si>
    <t>N/A</t>
  </si>
  <si>
    <t>YTD</t>
  </si>
  <si>
    <t>Table 2 – Quantitative Performance Indicators</t>
  </si>
  <si>
    <t>Percent of Annual Target Achieved (Utility Administered Programs)</t>
  </si>
  <si>
    <t>Natural Gas</t>
  </si>
  <si>
    <t>Year to Date</t>
  </si>
  <si>
    <t>Annual Energy Savings - Gas</t>
  </si>
  <si>
    <t>Expenditures</t>
  </si>
  <si>
    <t xml:space="preserve">Utility-Administered Quarter Retail Savings </t>
  </si>
  <si>
    <t>Other Programs Quarter Retail Savings</t>
  </si>
  <si>
    <t>Total Portfolio Quarter Retail Savings</t>
  </si>
  <si>
    <t>Utility-Administered YTD Retail Savings</t>
  </si>
  <si>
    <t xml:space="preserve">Other Programs YTD Retail Savings </t>
  </si>
  <si>
    <t>Total Portfolio YTD Retail Savings</t>
  </si>
  <si>
    <r>
      <t>Annual Target</t>
    </r>
    <r>
      <rPr>
        <vertAlign val="superscript"/>
        <sz val="11"/>
        <color theme="0"/>
        <rFont val="Calibri"/>
        <family val="2"/>
        <scheme val="minor"/>
      </rPr>
      <t>1</t>
    </r>
  </si>
  <si>
    <t>Percent of Annual Target Achieved</t>
  </si>
  <si>
    <t>Annual Energy Savings (Dth)</t>
  </si>
  <si>
    <t>Lifetime Savings (Dth)</t>
  </si>
  <si>
    <t>Annual Demand Savings (Dth Peak Day)</t>
  </si>
  <si>
    <r>
      <t xml:space="preserve">Low/Moderate-Income Lifetime Savings (Dth) </t>
    </r>
    <r>
      <rPr>
        <vertAlign val="superscript"/>
        <sz val="11"/>
        <color theme="1"/>
        <rFont val="Calibri"/>
        <family val="2"/>
        <scheme val="minor"/>
      </rPr>
      <t>2</t>
    </r>
  </si>
  <si>
    <r>
      <t>Small Commercial Lifetime Savings (Dth)</t>
    </r>
    <r>
      <rPr>
        <vertAlign val="superscript"/>
        <sz val="11"/>
        <color theme="1"/>
        <rFont val="Calibri"/>
        <family val="2"/>
        <scheme val="minor"/>
      </rPr>
      <t xml:space="preserve"> 3</t>
    </r>
  </si>
  <si>
    <r>
      <rPr>
        <vertAlign val="superscript"/>
        <sz val="12"/>
        <color theme="1"/>
        <rFont val="Calibri"/>
        <family val="2"/>
        <scheme val="minor"/>
      </rPr>
      <t>2</t>
    </r>
    <r>
      <rPr>
        <sz val="11"/>
        <color theme="1"/>
        <rFont val="Calibri"/>
        <family val="2"/>
        <scheme val="minor"/>
      </rPr>
      <t xml:space="preserve"> Low/Moderate-Income lifetime savings are provided separately for Comfort Partners and any income-qualified Residential or Multi-Family program.</t>
    </r>
  </si>
  <si>
    <r>
      <rPr>
        <vertAlign val="superscript"/>
        <sz val="12"/>
        <color theme="1"/>
        <rFont val="Calibri"/>
        <family val="2"/>
        <scheme val="minor"/>
      </rPr>
      <t>3</t>
    </r>
    <r>
      <rPr>
        <sz val="11"/>
        <color theme="1"/>
        <rFont val="Calibri"/>
        <family val="2"/>
        <scheme val="minor"/>
      </rPr>
      <t xml:space="preserve"> Small Commercial lifetime savings are Direct Install program savings and those from C&amp;I small business customers (&lt;200 kW peak demand) in other programs.</t>
    </r>
  </si>
  <si>
    <t>Table 3 – Sector-Level Participation</t>
  </si>
  <si>
    <r>
      <t>Sector</t>
    </r>
    <r>
      <rPr>
        <vertAlign val="superscript"/>
        <sz val="9"/>
        <color indexed="9"/>
        <rFont val="Calibri"/>
        <family val="2"/>
        <scheme val="minor"/>
      </rPr>
      <t>1</t>
    </r>
  </si>
  <si>
    <t>Current Quarter Participants</t>
  </si>
  <si>
    <t>YTD Participants</t>
  </si>
  <si>
    <t>Percent of Annual Forecast</t>
  </si>
  <si>
    <t>Residential</t>
  </si>
  <si>
    <t>Multi-Family</t>
  </si>
  <si>
    <t>C&amp;I</t>
  </si>
  <si>
    <t>Reported Totals for Utility Administered Programs</t>
  </si>
  <si>
    <t>Comfort Partners</t>
  </si>
  <si>
    <t>Utility Total</t>
  </si>
  <si>
    <t>Table 4 – Sector-Level Expenditures</t>
  </si>
  <si>
    <r>
      <t>Expenditures</t>
    </r>
    <r>
      <rPr>
        <vertAlign val="superscript"/>
        <sz val="9"/>
        <color indexed="9"/>
        <rFont val="Calibri"/>
        <family val="2"/>
        <scheme val="minor"/>
      </rPr>
      <t>1</t>
    </r>
  </si>
  <si>
    <t>Current Quarter Expenditures ($000)</t>
  </si>
  <si>
    <t>Table 5 – Sector-Level Energy Savings</t>
  </si>
  <si>
    <r>
      <t>Annual Energy Savings</t>
    </r>
    <r>
      <rPr>
        <vertAlign val="superscript"/>
        <sz val="9"/>
        <color indexed="9"/>
        <rFont val="Calibri"/>
        <family val="2"/>
        <scheme val="minor"/>
      </rPr>
      <t>1</t>
    </r>
  </si>
  <si>
    <t>Quarter Retail (Dth)</t>
  </si>
  <si>
    <t>Annual Target Retail Savings (Dth)</t>
  </si>
  <si>
    <t>Percent of Annual Target</t>
  </si>
  <si>
    <t>Table 6 – Annual Costs and Budget Variances by Category</t>
  </si>
  <si>
    <t>Total Utility EE/PDR</t>
  </si>
  <si>
    <t>Quarter Reported ($000)</t>
  </si>
  <si>
    <t>Capital Costs</t>
  </si>
  <si>
    <t>Utility Administration</t>
  </si>
  <si>
    <t>Marketing</t>
  </si>
  <si>
    <t>Outside Services</t>
  </si>
  <si>
    <t>Rebates</t>
  </si>
  <si>
    <t>No- or Low-Interest Loans</t>
  </si>
  <si>
    <t>Evaluation, Measurement &amp; Verification ("EM&amp;V")</t>
  </si>
  <si>
    <t>Inspections &amp; Quality Control</t>
  </si>
  <si>
    <t>Utility EE/PDR Total</t>
  </si>
  <si>
    <t>Table 7 – Equity Performance</t>
  </si>
  <si>
    <t>Territory-Level Benchmarks</t>
  </si>
  <si>
    <r>
      <t>Overburdened</t>
    </r>
    <r>
      <rPr>
        <b/>
        <vertAlign val="superscript"/>
        <sz val="11"/>
        <color theme="0"/>
        <rFont val="Calibri"/>
        <family val="2"/>
        <scheme val="minor"/>
      </rPr>
      <t>1</t>
    </r>
  </si>
  <si>
    <t>Non-Overburdened</t>
  </si>
  <si>
    <r>
      <t>%OBC</t>
    </r>
    <r>
      <rPr>
        <b/>
        <vertAlign val="superscript"/>
        <sz val="11"/>
        <color theme="0"/>
        <rFont val="Calibri"/>
        <family val="2"/>
        <scheme val="minor"/>
      </rPr>
      <t>2</t>
    </r>
  </si>
  <si>
    <r>
      <t># of Household Accounts</t>
    </r>
    <r>
      <rPr>
        <vertAlign val="superscript"/>
        <sz val="11"/>
        <color theme="1"/>
        <rFont val="Calibri"/>
        <family val="2"/>
        <scheme val="minor"/>
      </rPr>
      <t>3</t>
    </r>
  </si>
  <si>
    <r>
      <t># of Business Accounts</t>
    </r>
    <r>
      <rPr>
        <vertAlign val="superscript"/>
        <sz val="11"/>
        <color theme="1"/>
        <rFont val="Calibri"/>
        <family val="2"/>
        <scheme val="minor"/>
      </rPr>
      <t>3</t>
    </r>
  </si>
  <si>
    <r>
      <t>Total Annual Energy (Dth)</t>
    </r>
    <r>
      <rPr>
        <vertAlign val="superscript"/>
        <sz val="11"/>
        <color theme="1"/>
        <rFont val="Calibri"/>
        <family val="2"/>
        <scheme val="minor"/>
      </rPr>
      <t>4</t>
    </r>
  </si>
  <si>
    <t>Programs</t>
  </si>
  <si>
    <t>Sub Program or Offering</t>
  </si>
  <si>
    <t>Types of Sub Program Offering</t>
  </si>
  <si>
    <r>
      <t>Quarter Overburdened</t>
    </r>
    <r>
      <rPr>
        <b/>
        <vertAlign val="superscript"/>
        <sz val="11"/>
        <color theme="0"/>
        <rFont val="Calibri"/>
        <family val="2"/>
        <scheme val="minor"/>
      </rPr>
      <t>1</t>
    </r>
  </si>
  <si>
    <t>Quarter Non-Overburdened</t>
  </si>
  <si>
    <r>
      <t>% OBC</t>
    </r>
    <r>
      <rPr>
        <b/>
        <vertAlign val="superscript"/>
        <sz val="11"/>
        <color theme="0"/>
        <rFont val="Calibri"/>
        <family val="2"/>
        <scheme val="minor"/>
      </rPr>
      <t>2</t>
    </r>
  </si>
  <si>
    <t>YTD Overburdened</t>
  </si>
  <si>
    <t>YTD Non-Overburdened</t>
  </si>
  <si>
    <t>Participation</t>
  </si>
  <si>
    <t>Residential - Efficient Products</t>
  </si>
  <si>
    <t>HVAC</t>
  </si>
  <si>
    <t>Core</t>
  </si>
  <si>
    <t>Appliance Rebates</t>
  </si>
  <si>
    <t>Online Marketplace</t>
  </si>
  <si>
    <t>EE Giveaway Kits</t>
  </si>
  <si>
    <t>Residential - Existing Homes</t>
  </si>
  <si>
    <t>Home Performance with Energy Star</t>
  </si>
  <si>
    <t>Quick Home Energy Checkup</t>
  </si>
  <si>
    <t>Additional</t>
  </si>
  <si>
    <t>Moderate Income Weatherization</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</si>
  <si>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</si>
  <si>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</si>
  <si>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</si>
  <si>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</si>
  <si>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</si>
  <si>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</si>
  <si>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</si>
  <si>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</si>
  <si>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</si>
  <si>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</si>
  <si>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</si>
  <si>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</si>
  <si>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</si>
  <si>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</si>
  <si>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</si>
  <si>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Quick Home Energy Check-Up</t>
  </si>
  <si>
    <t>Total Core Annual Energy Savings</t>
  </si>
  <si>
    <t>Total Additional Annual Energy Savings</t>
  </si>
  <si>
    <t>Total Annual Energy Savings</t>
  </si>
  <si>
    <t>Lifetime Energy Savings (dth)</t>
  </si>
  <si>
    <t>Total Core Lifetime Energy Savings</t>
  </si>
  <si>
    <t>Total Lifetime Energy Savings</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</si>
  <si>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</si>
  <si>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</si>
  <si>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</si>
  <si>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</si>
  <si>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</si>
  <si>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</si>
  <si>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</si>
  <si>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</si>
  <si>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</si>
  <si>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</si>
  <si>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</si>
  <si>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</si>
  <si>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</si>
  <si>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</si>
  <si>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</si>
  <si>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</si>
  <si>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</si>
  <si>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</si>
  <si>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Multifamily</t>
  </si>
  <si>
    <t>C&amp;I Small Non-Residential Efficiency</t>
  </si>
  <si>
    <t>C&amp;I Prescriptive</t>
  </si>
  <si>
    <t>C&amp;I Custom</t>
  </si>
  <si>
    <t>C&amp;I Energy Management</t>
  </si>
  <si>
    <t>C&amp;I Engineered Solutions</t>
  </si>
  <si>
    <t xml:space="preserve">In Word document only </t>
  </si>
  <si>
    <t>SJG Energy Efficiency and PDR Savings Summary</t>
  </si>
  <si>
    <t xml:space="preserve"> </t>
  </si>
  <si>
    <t>Actual Expenditures</t>
  </si>
  <si>
    <t>A</t>
  </si>
  <si>
    <t>B</t>
  </si>
  <si>
    <t>C</t>
  </si>
  <si>
    <t>D=C/B</t>
  </si>
  <si>
    <t>E</t>
  </si>
  <si>
    <t>F</t>
  </si>
  <si>
    <t>G</t>
  </si>
  <si>
    <t>H=G/F</t>
  </si>
  <si>
    <t>YTD Reported Participation Number</t>
  </si>
  <si>
    <t>Quarter ($000)</t>
  </si>
  <si>
    <t>Annual Forecasted Program Costs ($000)²</t>
  </si>
  <si>
    <t>Residential Programs</t>
  </si>
  <si>
    <t>Sub Program or Category¹</t>
  </si>
  <si>
    <t>Efficient Products*</t>
  </si>
  <si>
    <t>Marketplace Efficient Products</t>
  </si>
  <si>
    <t>Subtotal Efficient Products</t>
  </si>
  <si>
    <t>Existing Homes</t>
  </si>
  <si>
    <t>Home Performance with Energy Star*</t>
  </si>
  <si>
    <t>Total Residential</t>
  </si>
  <si>
    <t>Business Programs</t>
  </si>
  <si>
    <t>Sub-Program</t>
  </si>
  <si>
    <t>Direct Install*</t>
  </si>
  <si>
    <t>Prescriptive/Custom*³</t>
  </si>
  <si>
    <t>Total Business</t>
  </si>
  <si>
    <t>Multi-Family*</t>
  </si>
  <si>
    <t>HPwES</t>
  </si>
  <si>
    <t>Prescriptive/Custom*</t>
  </si>
  <si>
    <t>Subtotal Multi-Family</t>
  </si>
  <si>
    <t>Other Programs</t>
  </si>
  <si>
    <t>Home Optimization &amp; Peak Demand Reduction</t>
  </si>
  <si>
    <t>Total Other</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</si>
  <si>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</si>
  <si>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</si>
  <si>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</si>
  <si>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</si>
  <si>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</si>
  <si>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</si>
  <si>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</si>
  <si>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</si>
  <si>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</si>
  <si>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</si>
  <si>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</si>
  <si>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</si>
  <si>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</si>
  <si>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</si>
  <si>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r>
      <t>YTD Peak Demand Savings (DT)</t>
    </r>
    <r>
      <rPr>
        <vertAlign val="superscript"/>
        <sz val="9"/>
        <color rgb="FFFFFFFF"/>
        <rFont val="Calibri"/>
        <family val="2"/>
        <scheme val="minor"/>
      </rPr>
      <t>3</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</si>
  <si>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</si>
  <si>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</si>
  <si>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</si>
  <si>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</si>
  <si>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t>Energy Efficiency and PDR Savings Summary</t>
  </si>
  <si>
    <t>Incentive Expenditures (Customer Rebates and Low/no-cost financing)</t>
  </si>
  <si>
    <t>D</t>
  </si>
  <si>
    <t>Reported Participation Number YTD</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</si>
  <si>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</si>
  <si>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</si>
  <si>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</si>
  <si>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</si>
  <si>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</si>
  <si>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</si>
  <si>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</si>
  <si>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</si>
  <si>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Supportive Costs Outside Portfolio</t>
  </si>
  <si>
    <r>
      <rPr>
        <vertAlign val="superscript"/>
        <sz val="11"/>
        <rFont val="Calibri"/>
        <family val="2"/>
        <scheme val="minor"/>
      </rPr>
      <t>1</t>
    </r>
    <r>
      <rPr>
        <sz val="11"/>
        <rFont val="Calibri"/>
        <family val="2"/>
        <scheme val="minor"/>
      </rPr>
      <t xml:space="preserve"> Income-qualified customers are directed to participate through the Comfort Partners or Moderate Income Weatherization programs.</t>
    </r>
  </si>
  <si>
    <t>Small Commercial</t>
  </si>
  <si>
    <t>Large Commercial</t>
  </si>
  <si>
    <t>Energy Efficiency Compliance Baselines and Benchmarks (therms)</t>
  </si>
  <si>
    <t>Gas Utility</t>
  </si>
  <si>
    <t>Plan Year</t>
  </si>
  <si>
    <t>Sales Period</t>
  </si>
  <si>
    <t>Sales
(therms)</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</si>
  <si>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</si>
  <si>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</si>
  <si>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</si>
  <si>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</si>
  <si>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</si>
  <si>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</si>
  <si>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</si>
  <si>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</si>
  <si>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</si>
  <si>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(C) = (A)-(B)</t>
  </si>
  <si>
    <t xml:space="preserve">(D)=Average (C) </t>
  </si>
  <si>
    <t>(F) = (E) * (D)</t>
  </si>
  <si>
    <t>(G)</t>
  </si>
  <si>
    <t>(H) = (G) * (D)</t>
  </si>
  <si>
    <t>(I)</t>
  </si>
  <si>
    <t>(J) = (I) * (D)</t>
  </si>
  <si>
    <t>South Jersey Gas</t>
  </si>
  <si>
    <t>7/1/18 - 6/30/19</t>
  </si>
  <si>
    <t>7/1/19 - 6/30/20</t>
  </si>
  <si>
    <t>7/1/20 - 6/30/21</t>
  </si>
  <si>
    <t>7/1/21 - 6/30/22</t>
  </si>
  <si>
    <t>Notes:</t>
  </si>
  <si>
    <t>(A) Includes sales as reported on FERC Form-2, as adjusted for the given sales period (planning year)</t>
  </si>
  <si>
    <t xml:space="preserve">(B) Includes adjustments to remove Electric Generation.  </t>
  </si>
  <si>
    <t>Reporting Period</t>
  </si>
  <si>
    <t>FY23-Q3</t>
  </si>
  <si>
    <t>Program/Utility Information</t>
  </si>
  <si>
    <t>Participants</t>
  </si>
  <si>
    <r>
      <t xml:space="preserve">Budget &amp; Expenses </t>
    </r>
    <r>
      <rPr>
        <b/>
        <sz val="11"/>
        <color theme="1"/>
        <rFont val="Calibri"/>
        <family val="2"/>
        <scheme val="minor"/>
      </rPr>
      <t>($000)</t>
    </r>
  </si>
  <si>
    <t>Energy Savings</t>
  </si>
  <si>
    <t>Utility</t>
  </si>
  <si>
    <t>Sector</t>
  </si>
  <si>
    <t>Program</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</si>
  <si>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</si>
  <si>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</si>
  <si>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</si>
  <si>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</si>
  <si>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</si>
  <si>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</si>
  <si>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</si>
  <si>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</si>
  <si>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SJG</t>
  </si>
  <si>
    <t>Commercial</t>
  </si>
  <si>
    <t xml:space="preserve">Pilot Program </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</si>
  <si>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</si>
  <si>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</si>
  <si>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</si>
  <si>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</si>
  <si>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</si>
  <si>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</si>
  <si>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</si>
  <si>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</si>
  <si>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</si>
  <si>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</si>
  <si>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</si>
  <si>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</si>
  <si>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</si>
  <si>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</si>
  <si>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</si>
  <si>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</si>
  <si>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</si>
  <si>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</si>
  <si>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</si>
  <si>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</si>
  <si>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Dth held for transfer</t>
  </si>
  <si>
    <t>MWh held for transfer</t>
  </si>
  <si>
    <t>RES Existing Homes</t>
  </si>
  <si>
    <t>Income Eligible Weatherization</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</si>
  <si>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</si>
  <si>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</si>
  <si>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</si>
  <si>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</si>
  <si>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</si>
  <si>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</si>
  <si>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</si>
  <si>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</si>
  <si>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</si>
  <si>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</si>
  <si>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</si>
  <si>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</si>
  <si>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</si>
  <si>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</si>
  <si>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</si>
  <si>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</si>
  <si>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</si>
  <si>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</si>
  <si>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</si>
  <si>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</si>
  <si>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</si>
  <si>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</si>
  <si>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</si>
  <si>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</si>
  <si>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</si>
  <si>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</si>
  <si>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</si>
  <si>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</si>
  <si>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</si>
  <si>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</si>
  <si>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</si>
  <si>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</si>
  <si>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</si>
  <si>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</si>
  <si>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</si>
  <si>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</si>
  <si>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</si>
  <si>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</si>
  <si>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</si>
  <si>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</si>
  <si>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</si>
  <si>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</si>
  <si>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</si>
  <si>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</si>
  <si>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</si>
  <si>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</si>
  <si>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</si>
  <si>
    <t>South Jersey Gas Quarterly Report - Appendix B</t>
  </si>
  <si>
    <t xml:space="preserve">Appendix E Quarterly Report Baseline Calculation </t>
  </si>
  <si>
    <t>South Jersey Gas Quarterly Report - Appendix D</t>
  </si>
  <si>
    <t>South Jersey Gas Quarterly Report - Appendix C</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</si>
  <si>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1 year Measure Life</t>
    </r>
  </si>
  <si>
    <t>7/1/22 - 6/30/23</t>
  </si>
  <si>
    <r>
      <t xml:space="preserve">Comfort Partners Retail Savings (DTh) </t>
    </r>
    <r>
      <rPr>
        <vertAlign val="superscript"/>
        <sz val="9"/>
        <color rgb="FFFFFFFF"/>
        <rFont val="Calibri"/>
        <family val="2"/>
        <scheme val="minor"/>
      </rPr>
      <t>1,2</t>
    </r>
  </si>
  <si>
    <t>Comfort Partners Quarter Retail Savings</t>
  </si>
  <si>
    <t>Comfort Partners YTD Retail Savings</t>
  </si>
  <si>
    <r>
      <t xml:space="preserve">Annual Target
 (%) </t>
    </r>
    <r>
      <rPr>
        <sz val="10"/>
        <color rgb="FFFFFFFF"/>
        <rFont val="Calibri"/>
        <family val="2"/>
      </rPr>
      <t>⁵</t>
    </r>
  </si>
  <si>
    <r>
      <rPr>
        <vertAlign val="superscript"/>
        <sz val="12"/>
        <color theme="1"/>
        <rFont val="Calibri"/>
        <family val="2"/>
        <scheme val="minor"/>
      </rPr>
      <t>1</t>
    </r>
    <r>
      <rPr>
        <vertAlign val="superscript"/>
        <sz val="11"/>
        <color theme="1"/>
        <rFont val="Calibri"/>
        <family val="2"/>
        <scheme val="minor"/>
      </rPr>
      <t xml:space="preserve"> </t>
    </r>
    <r>
      <rPr>
        <sz val="11"/>
        <color theme="1"/>
        <rFont val="Calibri"/>
        <family val="2"/>
        <scheme val="minor"/>
      </rPr>
      <t>Annual targets reflect estimated impacts as filed in the Company’s EE filing and the Order approving the additional six-month extension.</t>
    </r>
  </si>
  <si>
    <t>YTD Expenditures ($000)²</t>
  </si>
  <si>
    <t>Annual Budget Expenditures ($000)²</t>
  </si>
  <si>
    <t>Percent of Annual Budget²</t>
  </si>
  <si>
    <t>YTD Retail (Dth)¹</t>
  </si>
  <si>
    <t>Annual Target Retail Savings (Dth)¹</t>
  </si>
  <si>
    <t>Percent of Annual Target¹</t>
  </si>
  <si>
    <t>YTD Reported ($000)¹</t>
  </si>
  <si>
    <t>Full Year Budget ($000)¹</t>
  </si>
  <si>
    <t>Percent of Annual Budget Spent¹</t>
  </si>
  <si>
    <t>For Period Ending PY24Q5</t>
  </si>
  <si>
    <t>7/1/23 - 6/30/24</t>
  </si>
  <si>
    <t>(K) = (J) * (1.5)</t>
  </si>
  <si>
    <t>5 As per the October 25, 2023 Board Order extending PY24 from 12 months to 18 months, the Annual Target is multiplied by 150%.</t>
  </si>
  <si>
    <t>(J) Calculated by multiplying Compliance Baseline by Utility-Administered Annual Energy Reduction Target Percent. As per the October 25, 2023 Board Order extending PY24 from 12 months to 18 months, the Annual target is multiplied by 150%.</t>
  </si>
  <si>
    <t>Utility-Administered Annual Energy Reduction Target PY24 Extended Period for 18 Month</t>
  </si>
  <si>
    <t>Annual Forecasted Participants³</t>
  </si>
  <si>
    <t>Comfort Partners² ³</t>
  </si>
  <si>
    <t>³ Annual Forecasted Participation Number, YTD Reported Participation Number, YTD % of Annual Participants, YTD Reported Program Costs and YTD % of Annual Budget reflects an 18-month Program Year.</t>
  </si>
  <si>
    <r>
      <rPr>
        <sz val="11"/>
        <rFont val="Calibri"/>
        <family val="2"/>
      </rPr>
      <t>⁴</t>
    </r>
    <r>
      <rPr>
        <sz val="11"/>
        <rFont val="Calibri"/>
        <family val="2"/>
        <scheme val="minor"/>
      </rPr>
      <t xml:space="preserve"> Prescriptive/Custom Participation Number is reported on a Measure level.</t>
    </r>
  </si>
  <si>
    <t>Annual Forecasted Participation Number³</t>
  </si>
  <si>
    <t>YTD Reported Participation Number³</t>
  </si>
  <si>
    <t xml:space="preserve">YTD % of Annual Participants³ </t>
  </si>
  <si>
    <t>YTD Reported Program Costs ($000)³</t>
  </si>
  <si>
    <t>YTD % of Annual Budget³</t>
  </si>
  <si>
    <r>
      <t>Prescriptive/Custom*</t>
    </r>
    <r>
      <rPr>
        <sz val="11"/>
        <color theme="1"/>
        <rFont val="Calibri"/>
        <family val="2"/>
      </rPr>
      <t>⁴</t>
    </r>
  </si>
  <si>
    <r>
      <t>Annual Forecasted Retail Energy Savings (DTh)</t>
    </r>
    <r>
      <rPr>
        <sz val="9"/>
        <color indexed="9"/>
        <rFont val="Calibri"/>
        <family val="2"/>
      </rPr>
      <t>⁵</t>
    </r>
  </si>
  <si>
    <r>
      <t>YTD Reported Retail Energy Savings (DTh)</t>
    </r>
    <r>
      <rPr>
        <sz val="9"/>
        <color indexed="9"/>
        <rFont val="Calibri"/>
        <family val="2"/>
      </rPr>
      <t>⁵</t>
    </r>
  </si>
  <si>
    <r>
      <t>YTD % of Annual Energy Savings</t>
    </r>
    <r>
      <rPr>
        <sz val="9"/>
        <color indexed="9"/>
        <rFont val="Calibri"/>
        <family val="2"/>
      </rPr>
      <t>⁵</t>
    </r>
  </si>
  <si>
    <r>
      <t>YTD Reported Wholesale Energy Savings (DTh)</t>
    </r>
    <r>
      <rPr>
        <sz val="9"/>
        <color indexed="9"/>
        <rFont val="Calibri"/>
        <family val="2"/>
      </rPr>
      <t>⁵</t>
    </r>
  </si>
  <si>
    <r>
      <t>Quarter Lifetime Retail Savings (DT)</t>
    </r>
    <r>
      <rPr>
        <vertAlign val="superscript"/>
        <sz val="9"/>
        <color rgb="FFFFFFFF"/>
        <rFont val="Calibri"/>
        <family val="2"/>
        <scheme val="minor"/>
      </rPr>
      <t>4</t>
    </r>
  </si>
  <si>
    <r>
      <t>YTD Lifetime Retail Savings (DT)</t>
    </r>
    <r>
      <rPr>
        <sz val="9"/>
        <color indexed="9"/>
        <rFont val="Calibri"/>
        <family val="2"/>
      </rPr>
      <t>⁴ ⁵</t>
    </r>
  </si>
  <si>
    <t>⁵ Annual Forecasted Reail Energy Savings, YTD Reported Retail Energy Savings, YTD % of Annual Energy Savings, YTD Reported Wholesale Energy Savings and YTD Lifetime Retail Savings reflects an 18-month Program Year.</t>
  </si>
  <si>
    <t>² Reported Incentive Costs YTD and Reported Retail Energy Savings YTD reflects an 18-month Program Year</t>
  </si>
  <si>
    <r>
      <t>Reported Incentive Costs YTD ($000)</t>
    </r>
    <r>
      <rPr>
        <sz val="9"/>
        <color indexed="9"/>
        <rFont val="Calibri"/>
        <family val="2"/>
      </rPr>
      <t>²</t>
    </r>
  </si>
  <si>
    <t>Reported Retail Energy Savings YTD (DTh)²</t>
  </si>
  <si>
    <t xml:space="preserve">1  Calculated savings at the retail (customer meter) level. Savings are estimated from participation counts and TRM calculations, where applicable. </t>
  </si>
  <si>
    <t xml:space="preserve">2  Encompasses all ex-ante savings for the Plan Year, including prior period adjustments. </t>
  </si>
  <si>
    <t>3  Other Programs include Company-specific programs that are not part of the Clean Energy Act energy efficiency program and Comfort Partners, such as legacy programs and pilots.</t>
  </si>
  <si>
    <t xml:space="preserve">4  Calculated as average annual gas usage in the prior three plan years (i.e., July – June) per N.J.S.A. 48:3-87.9(a).  Details are provided in Appendix E. </t>
  </si>
  <si>
    <t>Reported Incentive Costs YTD ($000)¹</t>
  </si>
  <si>
    <t>Reported Retail Energy Savings YTD (DTh)¹</t>
  </si>
  <si>
    <t>¹ Reported Incentive Costs YTD and Reported Retail Energy Savings YTD reflects an 18-month Program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</si>
</sst>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5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sz val="12"/>
      <color theme="1"/>
      <name val="Calibri"/>
      <family val="2"/>
      <scheme val="minor"/>
    </font>
    <font>
      <sz val="11"/>
      <name val="Arial Black"/>
      <family val="2"/>
    </font>
    <font>
      <b/>
      <sz val="12"/>
      <color indexed="9"/>
      <name val="Times New Roman"/>
      <family val="1"/>
    </font>
    <font>
      <sz val="12"/>
      <name val="Times New Roman"/>
      <family val="1"/>
    </font>
    <font>
      <b/>
      <sz val="12"/>
      <name val="Times New Roman"/>
      <family val="1"/>
    </font>
    <font>
      <b/>
      <sz val="11"/>
      <color theme="0"/>
      <name val="Calibri"/>
      <family val="2"/>
      <scheme val="minor"/>
    </font>
    <font>
      <sz val="11"/>
      <color theme="0"/>
      <name val="Calibri"/>
      <family val="2"/>
      <scheme val="minor"/>
    </font>
    <font>
      <vertAlign val="superscript"/>
      <sz val="11"/>
      <color theme="1"/>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i/>
      <sz val="11"/>
      <color theme="1"/>
      <name val="Calibri"/>
      <family val="2"/>
      <scheme val="minor"/>
    </font>
    <font>
      <b/>
      <sz val="12"/>
      <color theme="1"/>
      <name val="Arial"/>
      <family val="2"/>
    </font>
    <font>
      <sz val="12"/>
      <color theme="1"/>
      <name val="Arial"/>
      <family val="2"/>
    </font>
    <font>
      <sz val="10"/>
      <name val="Tahoma"/>
      <family val="2"/>
    </font>
    <font>
      <vertAlign val="superscript"/>
      <sz val="11"/>
      <color theme="0"/>
      <name val="Calibri"/>
      <family val="2"/>
      <scheme val="minor"/>
    </font>
    <font>
      <vertAlign val="superscript"/>
      <sz val="12"/>
      <color theme="1"/>
      <name val="Calibri"/>
      <family val="2"/>
      <scheme val="minor"/>
    </font>
    <font>
      <b/>
      <sz val="12"/>
      <color theme="0"/>
      <name val="Calibri"/>
      <family val="2"/>
      <scheme val="minor"/>
    </font>
    <font>
      <b/>
      <sz val="11"/>
      <name val="Calibri"/>
      <family val="2"/>
      <scheme val="minor"/>
    </font>
    <font>
      <sz val="11"/>
      <color rgb="FF000000"/>
      <name val="Calibri"/>
      <family val="2"/>
      <scheme val="minor"/>
    </font>
    <font>
      <b/>
      <vertAlign val="superscript"/>
      <sz val="11"/>
      <color theme="0"/>
      <name val="Calibri"/>
      <family val="2"/>
      <scheme val="minor"/>
    </font>
    <font>
      <b/>
      <sz val="12"/>
      <name val="Calibri"/>
      <family val="2"/>
      <scheme val="minor"/>
    </font>
    <font>
      <b/>
      <sz val="11"/>
      <color rgb="FF000000"/>
      <name val="Calibri"/>
      <family val="2"/>
    </font>
    <font>
      <sz val="11"/>
      <name val="Calibri"/>
      <family val="2"/>
    </font>
    <font>
      <sz val="11"/>
      <color rgb="FF000000"/>
      <name val="Calibri"/>
      <family val="2"/>
    </font>
    <font>
      <sz val="10"/>
      <color rgb="FF000000"/>
      <name val="Calibri"/>
      <family val="2"/>
    </font>
    <font>
      <sz val="11"/>
      <color theme="1"/>
      <name val="Calibri"/>
      <family val="2"/>
    </font>
    <font>
      <sz val="8"/>
      <name val="Calibri"/>
      <family val="2"/>
      <scheme val="minor"/>
    </font>
    <font>
      <sz val="12"/>
      <color rgb="FF000000"/>
      <name val="Times New Roman"/>
      <family val="1"/>
    </font>
    <font>
      <vertAlign val="superscript"/>
      <sz val="11"/>
      <color theme="1"/>
      <name val="Calibri"/>
      <family val="2"/>
    </font>
    <font>
      <b/>
      <sz val="11"/>
      <color rgb="FFFF0000"/>
      <name val="Calibri"/>
      <family val="2"/>
      <scheme val="minor"/>
    </font>
    <font>
      <sz val="10"/>
      <color rgb="FFFFFFFF"/>
      <name val="Calibri"/>
      <family val="2"/>
    </font>
    <font>
      <sz val="9"/>
      <color indexed="9"/>
      <name val="Calibri"/>
      <family val="2"/>
    </font>
  </fonts>
  <fills count="3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rgb="FF1F457D"/>
        <bgColor indexed="64"/>
      </patternFill>
    </fill>
    <fill>
      <patternFill patternType="solid">
        <fgColor indexed="22"/>
        <bgColor indexed="64"/>
      </patternFill>
    </fill>
    <fill>
      <patternFill patternType="solid">
        <fgColor rgb="FFA6A6A6"/>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8"/>
        <bgColor indexed="64"/>
      </patternFill>
    </fill>
    <fill>
      <patternFill patternType="solid">
        <fgColor rgb="FFBFBFBF"/>
        <bgColor rgb="FF000000"/>
      </patternFill>
    </fill>
    <fill>
      <patternFill patternType="solid">
        <fgColor theme="1" tint="0.249977111117893"/>
        <bgColor indexed="64"/>
      </patternFill>
    </fill>
    <fill>
      <patternFill patternType="solid">
        <fgColor rgb="FF1F497D"/>
        <bgColor rgb="FF000000"/>
      </patternFill>
    </fill>
    <fill>
      <patternFill patternType="solid">
        <fgColor theme="0" tint="-0.249977111117893"/>
        <bgColor rgb="FF000000"/>
      </patternFill>
    </fill>
    <fill>
      <patternFill patternType="solid">
        <fgColor theme="0" tint="-4.9989318521683403E-2"/>
        <bgColor indexed="64"/>
      </patternFill>
    </fill>
    <fill>
      <patternFill patternType="solid">
        <fgColor rgb="FF000000"/>
        <bgColor rgb="FF000000"/>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C0C0C0"/>
        <bgColor rgb="FF000000"/>
      </patternFill>
    </fill>
  </fills>
  <borders count="87">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22" fillId="0" borderId="0"/>
    <xf numFmtId="0" fontId="32" fillId="0" borderId="0"/>
    <xf numFmtId="0" fontId="37" fillId="0" borderId="0"/>
    <xf numFmtId="0" fontId="8" fillId="0" borderId="0"/>
  </cellStyleXfs>
  <cellXfs count="682">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164" fontId="0" fillId="0" borderId="19" xfId="1" applyNumberFormat="1" applyFont="1" applyFill="1" applyBorder="1"/>
    <xf numFmtId="0" fontId="3" fillId="3" borderId="24" xfId="0" applyFont="1" applyFill="1" applyBorder="1"/>
    <xf numFmtId="0" fontId="0" fillId="0" borderId="21" xfId="0" applyBorder="1"/>
    <xf numFmtId="0" fontId="3" fillId="3" borderId="10" xfId="0" applyFont="1" applyFill="1" applyBorder="1"/>
    <xf numFmtId="0" fontId="2" fillId="0" borderId="0" xfId="0" applyFont="1"/>
    <xf numFmtId="0" fontId="7" fillId="2" borderId="10" xfId="0" applyFont="1" applyFill="1" applyBorder="1" applyAlignment="1">
      <alignment horizontal="center" vertical="center" wrapText="1"/>
    </xf>
    <xf numFmtId="0" fontId="0" fillId="0" borderId="19"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8" xfId="0" applyFont="1" applyFill="1" applyBorder="1"/>
    <xf numFmtId="164" fontId="3" fillId="3" borderId="41" xfId="1" applyNumberFormat="1" applyFont="1" applyFill="1" applyBorder="1" applyAlignment="1"/>
    <xf numFmtId="0" fontId="10" fillId="0" borderId="0" xfId="0" applyFont="1"/>
    <xf numFmtId="0" fontId="7" fillId="2" borderId="45"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164" fontId="3" fillId="3" borderId="47" xfId="1" applyNumberFormat="1" applyFont="1" applyFill="1" applyBorder="1" applyAlignment="1"/>
    <xf numFmtId="164" fontId="3" fillId="6" borderId="38" xfId="1" applyNumberFormat="1" applyFont="1" applyFill="1" applyBorder="1" applyAlignment="1"/>
    <xf numFmtId="0" fontId="3" fillId="3" borderId="41" xfId="0" applyFont="1" applyFill="1" applyBorder="1"/>
    <xf numFmtId="0" fontId="0" fillId="0" borderId="53" xfId="0" applyBorder="1" applyAlignment="1">
      <alignment horizontal="left" vertical="center" wrapText="1"/>
    </xf>
    <xf numFmtId="164" fontId="0" fillId="0" borderId="0" xfId="1" applyNumberFormat="1" applyFont="1" applyFill="1" applyBorder="1" applyAlignment="1">
      <alignment horizontal="right"/>
    </xf>
    <xf numFmtId="0" fontId="0" fillId="0" borderId="55" xfId="0" applyBorder="1" applyAlignment="1">
      <alignment horizontal="left" vertical="center" wrapText="1"/>
    </xf>
    <xf numFmtId="0" fontId="0" fillId="0" borderId="5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3" fillId="3" borderId="57" xfId="0" applyFont="1" applyFill="1" applyBorder="1"/>
    <xf numFmtId="0" fontId="3" fillId="3" borderId="49" xfId="0" applyFont="1" applyFill="1" applyBorder="1"/>
    <xf numFmtId="0" fontId="3" fillId="3" borderId="51" xfId="0" applyFont="1" applyFill="1" applyBorder="1"/>
    <xf numFmtId="0" fontId="3" fillId="3" borderId="64" xfId="0" applyFont="1" applyFill="1" applyBorder="1"/>
    <xf numFmtId="0" fontId="0" fillId="2" borderId="52" xfId="0" applyFill="1" applyBorder="1" applyAlignment="1">
      <alignment vertical="center" wrapText="1"/>
    </xf>
    <xf numFmtId="0" fontId="0" fillId="2" borderId="35" xfId="0" applyFill="1" applyBorder="1" applyAlignment="1">
      <alignment vertical="center" wrapText="1"/>
    </xf>
    <xf numFmtId="0" fontId="3" fillId="3" borderId="25" xfId="0" applyFont="1" applyFill="1" applyBorder="1"/>
    <xf numFmtId="0" fontId="6" fillId="2" borderId="2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3" fillId="3" borderId="47" xfId="0" applyFont="1" applyFill="1" applyBorder="1"/>
    <xf numFmtId="0" fontId="0" fillId="2" borderId="36" xfId="0" applyFill="1" applyBorder="1" applyAlignment="1">
      <alignment vertical="center" wrapText="1"/>
    </xf>
    <xf numFmtId="0" fontId="0" fillId="2" borderId="66" xfId="0" applyFill="1" applyBorder="1" applyAlignment="1">
      <alignment vertical="center" wrapText="1"/>
    </xf>
    <xf numFmtId="0" fontId="7" fillId="7" borderId="22" xfId="0" applyFont="1" applyFill="1" applyBorder="1" applyAlignment="1">
      <alignment horizontal="center" vertical="center" wrapText="1"/>
    </xf>
    <xf numFmtId="0" fontId="7" fillId="7" borderId="65"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0" fillId="0" borderId="14" xfId="0" applyBorder="1" applyAlignment="1">
      <alignment vertical="center" wrapText="1"/>
    </xf>
    <xf numFmtId="0" fontId="13" fillId="0" borderId="0" xfId="6"/>
    <xf numFmtId="0" fontId="13" fillId="0" borderId="0" xfId="6" applyAlignment="1">
      <alignment horizontal="center"/>
    </xf>
    <xf numFmtId="0" fontId="13" fillId="0" borderId="0" xfId="6" applyAlignment="1">
      <alignment horizontal="center" wrapText="1"/>
    </xf>
    <xf numFmtId="0" fontId="13" fillId="0" borderId="0" xfId="6" applyAlignment="1">
      <alignment horizontal="center" vertical="center" wrapText="1"/>
    </xf>
    <xf numFmtId="0" fontId="15" fillId="0" borderId="0" xfId="6" applyFont="1" applyAlignment="1">
      <alignment horizontal="center"/>
    </xf>
    <xf numFmtId="164" fontId="7" fillId="0" borderId="0" xfId="1" applyNumberFormat="1" applyFont="1" applyFill="1" applyBorder="1" applyAlignment="1">
      <alignment horizontal="center" vertical="center" wrapText="1"/>
    </xf>
    <xf numFmtId="0" fontId="7" fillId="2" borderId="30" xfId="0" applyFont="1" applyFill="1" applyBorder="1" applyAlignment="1">
      <alignment horizontal="center" vertical="center" wrapText="1"/>
    </xf>
    <xf numFmtId="164" fontId="7" fillId="2" borderId="32" xfId="1" applyNumberFormat="1" applyFont="1" applyFill="1" applyBorder="1" applyAlignment="1">
      <alignment horizontal="center" vertical="center" wrapText="1"/>
    </xf>
    <xf numFmtId="0" fontId="0" fillId="0" borderId="0" xfId="0" applyAlignment="1">
      <alignment wrapText="1"/>
    </xf>
    <xf numFmtId="0" fontId="0" fillId="0" borderId="19" xfId="0" applyBorder="1" applyAlignment="1">
      <alignment wrapText="1"/>
    </xf>
    <xf numFmtId="164" fontId="7" fillId="2" borderId="33" xfId="1" applyNumberFormat="1" applyFont="1" applyFill="1" applyBorder="1" applyAlignment="1">
      <alignment horizontal="center" vertical="center" wrapText="1"/>
    </xf>
    <xf numFmtId="164" fontId="0" fillId="0" borderId="19" xfId="1" applyNumberFormat="1" applyFont="1" applyBorder="1"/>
    <xf numFmtId="0" fontId="0" fillId="11" borderId="19" xfId="0" applyFill="1" applyBorder="1" applyAlignment="1">
      <alignment wrapText="1"/>
    </xf>
    <xf numFmtId="164" fontId="0" fillId="0" borderId="0" xfId="1" applyNumberFormat="1" applyFont="1" applyFill="1" applyBorder="1"/>
    <xf numFmtId="164" fontId="1" fillId="0" borderId="0" xfId="1" applyNumberFormat="1" applyFont="1" applyFill="1" applyBorder="1"/>
    <xf numFmtId="164" fontId="7" fillId="2" borderId="19" xfId="1" applyNumberFormat="1" applyFont="1" applyFill="1" applyBorder="1" applyAlignment="1">
      <alignment horizontal="center" vertical="center" wrapText="1"/>
    </xf>
    <xf numFmtId="0" fontId="0" fillId="0" borderId="37" xfId="0" applyBorder="1" applyAlignment="1">
      <alignment wrapText="1"/>
    </xf>
    <xf numFmtId="9" fontId="0" fillId="0" borderId="0" xfId="3" applyFont="1" applyFill="1" applyBorder="1"/>
    <xf numFmtId="0" fontId="0" fillId="5" borderId="37" xfId="0" applyFill="1" applyBorder="1" applyAlignment="1">
      <alignment wrapText="1"/>
    </xf>
    <xf numFmtId="9" fontId="1" fillId="0" borderId="0" xfId="3"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21" fillId="5" borderId="0" xfId="6" applyFont="1" applyFill="1"/>
    <xf numFmtId="0" fontId="23" fillId="0" borderId="0" xfId="7" applyFont="1"/>
    <xf numFmtId="0" fontId="22" fillId="0" borderId="0" xfId="7"/>
    <xf numFmtId="0" fontId="22" fillId="0" borderId="0" xfId="7" applyAlignment="1">
      <alignment vertical="top"/>
    </xf>
    <xf numFmtId="164" fontId="0" fillId="0" borderId="19"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1" xfId="0" applyBorder="1"/>
    <xf numFmtId="0" fontId="0" fillId="0" borderId="1" xfId="0" applyBorder="1"/>
    <xf numFmtId="0" fontId="3" fillId="0" borderId="61" xfId="0" applyFont="1" applyBorder="1" applyAlignment="1">
      <alignment horizontal="center" wrapText="1"/>
    </xf>
    <xf numFmtId="0" fontId="3" fillId="0" borderId="44" xfId="0" applyFont="1" applyBorder="1" applyAlignment="1">
      <alignment horizontal="center" wrapText="1"/>
    </xf>
    <xf numFmtId="0" fontId="3" fillId="0" borderId="1" xfId="0" applyFont="1" applyBorder="1" applyAlignment="1">
      <alignment horizontal="center" wrapText="1"/>
    </xf>
    <xf numFmtId="0" fontId="3" fillId="13" borderId="58" xfId="0" applyFont="1" applyFill="1" applyBorder="1"/>
    <xf numFmtId="0" fontId="0" fillId="13" borderId="43" xfId="0" applyFill="1" applyBorder="1"/>
    <xf numFmtId="0" fontId="0" fillId="13" borderId="58" xfId="0" applyFill="1" applyBorder="1"/>
    <xf numFmtId="0" fontId="0" fillId="0" borderId="58" xfId="0" applyBorder="1"/>
    <xf numFmtId="0" fontId="0" fillId="0" borderId="43" xfId="0" applyBorder="1"/>
    <xf numFmtId="0" fontId="3" fillId="0" borderId="29" xfId="0" applyFont="1" applyBorder="1"/>
    <xf numFmtId="0" fontId="0" fillId="0" borderId="57" xfId="0" applyBorder="1"/>
    <xf numFmtId="164" fontId="0" fillId="0" borderId="8" xfId="1" applyNumberFormat="1" applyFont="1" applyBorder="1"/>
    <xf numFmtId="9" fontId="0" fillId="0" borderId="7" xfId="3" applyFont="1" applyBorder="1"/>
    <xf numFmtId="9" fontId="0" fillId="0" borderId="20" xfId="3" applyFont="1" applyBorder="1"/>
    <xf numFmtId="164" fontId="0" fillId="11" borderId="10" xfId="1" applyNumberFormat="1" applyFont="1" applyFill="1" applyBorder="1"/>
    <xf numFmtId="164" fontId="0" fillId="11" borderId="13" xfId="1" applyNumberFormat="1" applyFont="1" applyFill="1" applyBorder="1"/>
    <xf numFmtId="9" fontId="0" fillId="11" borderId="11" xfId="3" applyFont="1" applyFill="1" applyBorder="1"/>
    <xf numFmtId="0" fontId="0" fillId="0" borderId="5" xfId="0" applyBorder="1" applyAlignment="1">
      <alignment wrapText="1"/>
    </xf>
    <xf numFmtId="0" fontId="0" fillId="0" borderId="54" xfId="0" applyBorder="1" applyAlignment="1">
      <alignment wrapText="1"/>
    </xf>
    <xf numFmtId="0" fontId="0" fillId="11" borderId="14" xfId="0" applyFill="1" applyBorder="1" applyAlignment="1">
      <alignment wrapText="1"/>
    </xf>
    <xf numFmtId="0" fontId="27" fillId="0" borderId="0" xfId="0" applyFont="1"/>
    <xf numFmtId="0" fontId="7" fillId="2" borderId="19" xfId="0" applyFont="1" applyFill="1" applyBorder="1" applyAlignment="1">
      <alignment horizontal="center" vertical="center" wrapText="1"/>
    </xf>
    <xf numFmtId="0" fontId="0" fillId="13" borderId="0" xfId="0" applyFill="1"/>
    <xf numFmtId="0" fontId="21" fillId="5" borderId="0" xfId="6" applyFont="1" applyFill="1" applyAlignment="1">
      <alignment vertical="center"/>
    </xf>
    <xf numFmtId="0" fontId="3" fillId="3" borderId="61" xfId="0" applyFont="1" applyFill="1" applyBorder="1" applyAlignment="1">
      <alignment horizontal="center" vertical="center" wrapText="1"/>
    </xf>
    <xf numFmtId="3" fontId="0" fillId="0" borderId="10" xfId="0" applyNumberFormat="1" applyBorder="1"/>
    <xf numFmtId="0" fontId="3" fillId="0" borderId="19" xfId="0" applyFont="1" applyBorder="1" applyAlignment="1">
      <alignment horizontal="center"/>
    </xf>
    <xf numFmtId="0" fontId="30" fillId="0" borderId="25" xfId="7" applyFont="1" applyBorder="1" applyAlignment="1">
      <alignment vertical="center"/>
    </xf>
    <xf numFmtId="0" fontId="30" fillId="0" borderId="25" xfId="7" applyFont="1" applyBorder="1" applyAlignment="1">
      <alignment horizontal="center" vertical="center"/>
    </xf>
    <xf numFmtId="0" fontId="31" fillId="0" borderId="19" xfId="7" applyFont="1" applyBorder="1"/>
    <xf numFmtId="0" fontId="30" fillId="0" borderId="19" xfId="7" applyFont="1" applyBorder="1"/>
    <xf numFmtId="0" fontId="28" fillId="2" borderId="16" xfId="0" applyFont="1" applyFill="1" applyBorder="1" applyAlignment="1">
      <alignment horizontal="center" vertical="center" wrapText="1"/>
    </xf>
    <xf numFmtId="164" fontId="28" fillId="2" borderId="17" xfId="1" applyNumberFormat="1" applyFont="1" applyFill="1" applyBorder="1" applyAlignment="1">
      <alignment horizontal="center" vertical="center" wrapText="1"/>
    </xf>
    <xf numFmtId="164" fontId="28" fillId="2" borderId="18" xfId="1" applyNumberFormat="1" applyFont="1" applyFill="1" applyBorder="1" applyAlignment="1">
      <alignment horizontal="center" vertical="center" wrapText="1"/>
    </xf>
    <xf numFmtId="164" fontId="28" fillId="2" borderId="0" xfId="1" applyNumberFormat="1" applyFont="1" applyFill="1" applyBorder="1" applyAlignment="1">
      <alignment horizontal="center" vertical="center" wrapText="1"/>
    </xf>
    <xf numFmtId="0" fontId="26" fillId="0" borderId="0" xfId="7" applyFont="1" applyAlignment="1">
      <alignment vertical="top" wrapText="1"/>
    </xf>
    <xf numFmtId="164" fontId="0" fillId="0" borderId="6" xfId="1" applyNumberFormat="1" applyFont="1" applyFill="1" applyBorder="1"/>
    <xf numFmtId="164" fontId="0" fillId="0" borderId="8" xfId="1" applyNumberFormat="1" applyFont="1" applyFill="1" applyBorder="1"/>
    <xf numFmtId="164" fontId="0" fillId="0" borderId="21" xfId="1" applyNumberFormat="1" applyFont="1" applyFill="1" applyBorder="1"/>
    <xf numFmtId="9" fontId="0" fillId="0" borderId="7" xfId="3" applyFont="1" applyFill="1" applyBorder="1"/>
    <xf numFmtId="9" fontId="0" fillId="0" borderId="20" xfId="3" applyFont="1" applyFill="1" applyBorder="1"/>
    <xf numFmtId="167" fontId="0" fillId="0" borderId="58" xfId="0" applyNumberFormat="1" applyBorder="1"/>
    <xf numFmtId="167" fontId="0" fillId="0" borderId="0" xfId="0" applyNumberFormat="1"/>
    <xf numFmtId="167" fontId="0" fillId="0" borderId="43" xfId="0" applyNumberFormat="1" applyBorder="1"/>
    <xf numFmtId="167" fontId="3" fillId="0" borderId="27" xfId="0" applyNumberFormat="1" applyFont="1" applyBorder="1"/>
    <xf numFmtId="167" fontId="3" fillId="0" borderId="28" xfId="0" applyNumberFormat="1" applyFont="1" applyBorder="1"/>
    <xf numFmtId="167" fontId="3" fillId="0" borderId="29" xfId="0" applyNumberFormat="1" applyFont="1" applyBorder="1"/>
    <xf numFmtId="0" fontId="3" fillId="0" borderId="43" xfId="0" applyFont="1" applyBorder="1"/>
    <xf numFmtId="167" fontId="3" fillId="0" borderId="58" xfId="0" applyNumberFormat="1" applyFont="1" applyBorder="1"/>
    <xf numFmtId="167" fontId="3" fillId="0" borderId="0" xfId="0" applyNumberFormat="1" applyFont="1"/>
    <xf numFmtId="167" fontId="3" fillId="0" borderId="43" xfId="0"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167" fontId="0" fillId="0" borderId="58" xfId="0" quotePrefix="1" applyNumberFormat="1" applyBorder="1"/>
    <xf numFmtId="0" fontId="3" fillId="0" borderId="62" xfId="0" applyFont="1" applyBorder="1"/>
    <xf numFmtId="2" fontId="3" fillId="0" borderId="57" xfId="0" applyNumberFormat="1" applyFont="1" applyBorder="1"/>
    <xf numFmtId="2" fontId="3" fillId="0" borderId="46" xfId="0" applyNumberFormat="1" applyFont="1" applyBorder="1"/>
    <xf numFmtId="2" fontId="3" fillId="0" borderId="62" xfId="0" applyNumberFormat="1" applyFont="1" applyBorder="1"/>
    <xf numFmtId="167" fontId="3" fillId="0" borderId="53" xfId="0" applyNumberFormat="1" applyFont="1" applyBorder="1"/>
    <xf numFmtId="0" fontId="28" fillId="15" borderId="16" xfId="0" applyFont="1" applyFill="1" applyBorder="1" applyAlignment="1">
      <alignment horizontal="center" vertical="center" wrapText="1"/>
    </xf>
    <xf numFmtId="164" fontId="28" fillId="15" borderId="17" xfId="1" applyNumberFormat="1" applyFont="1" applyFill="1" applyBorder="1" applyAlignment="1">
      <alignment horizontal="center" vertical="center" wrapText="1"/>
    </xf>
    <xf numFmtId="164" fontId="28" fillId="15" borderId="18" xfId="1" applyNumberFormat="1" applyFont="1" applyFill="1" applyBorder="1" applyAlignment="1">
      <alignment horizontal="center" vertical="center" wrapText="1"/>
    </xf>
    <xf numFmtId="164" fontId="28" fillId="15" borderId="0" xfId="1" applyNumberFormat="1" applyFont="1" applyFill="1" applyBorder="1" applyAlignment="1">
      <alignment horizontal="center" vertical="center" wrapText="1"/>
    </xf>
    <xf numFmtId="166" fontId="0" fillId="0" borderId="19" xfId="1" applyNumberFormat="1" applyFont="1" applyBorder="1" applyAlignment="1">
      <alignment horizontal="right"/>
    </xf>
    <xf numFmtId="0" fontId="0" fillId="0" borderId="19" xfId="0" applyBorder="1" applyAlignment="1">
      <alignment horizontal="left" wrapText="1"/>
    </xf>
    <xf numFmtId="164" fontId="1" fillId="0" borderId="19" xfId="1" applyNumberFormat="1" applyFont="1" applyFill="1" applyBorder="1"/>
    <xf numFmtId="3" fontId="31" fillId="0" borderId="19" xfId="1" applyNumberFormat="1" applyFont="1" applyBorder="1"/>
    <xf numFmtId="9" fontId="27" fillId="0" borderId="19" xfId="3" applyFont="1" applyBorder="1" applyAlignment="1">
      <alignment horizontal="center"/>
    </xf>
    <xf numFmtId="0" fontId="5" fillId="0" borderId="0" xfId="0" applyFont="1" applyAlignment="1">
      <alignment vertical="center"/>
    </xf>
    <xf numFmtId="164" fontId="0" fillId="12" borderId="6" xfId="1" applyNumberFormat="1" applyFont="1" applyFill="1" applyBorder="1"/>
    <xf numFmtId="164" fontId="0" fillId="12" borderId="8" xfId="1" applyNumberFormat="1" applyFont="1" applyFill="1" applyBorder="1"/>
    <xf numFmtId="9" fontId="0" fillId="12" borderId="7" xfId="3" applyFont="1" applyFill="1" applyBorder="1"/>
    <xf numFmtId="164" fontId="0" fillId="12" borderId="21" xfId="1" applyNumberFormat="1" applyFont="1" applyFill="1" applyBorder="1"/>
    <xf numFmtId="164" fontId="0" fillId="12" borderId="19" xfId="1" applyNumberFormat="1" applyFont="1" applyFill="1" applyBorder="1"/>
    <xf numFmtId="9" fontId="0" fillId="12" borderId="20" xfId="3" applyFont="1" applyFill="1" applyBorder="1"/>
    <xf numFmtId="3" fontId="31" fillId="12" borderId="19" xfId="1" applyNumberFormat="1" applyFont="1" applyFill="1" applyBorder="1"/>
    <xf numFmtId="3" fontId="0" fillId="0" borderId="6" xfId="0" applyNumberFormat="1" applyBorder="1"/>
    <xf numFmtId="0" fontId="18" fillId="7" borderId="38" xfId="0" applyFont="1" applyFill="1" applyBorder="1" applyAlignment="1">
      <alignment horizontal="center" vertical="center"/>
    </xf>
    <xf numFmtId="0" fontId="18" fillId="7" borderId="41" xfId="0" applyFont="1" applyFill="1" applyBorder="1" applyAlignment="1">
      <alignment horizontal="center" vertical="center"/>
    </xf>
    <xf numFmtId="0" fontId="18" fillId="7" borderId="42"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0" fontId="7" fillId="2" borderId="8" xfId="1" applyNumberFormat="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14" xfId="0" applyBorder="1" applyAlignment="1">
      <alignment wrapText="1"/>
    </xf>
    <xf numFmtId="0" fontId="27" fillId="0" borderId="0" xfId="0" applyFont="1" applyAlignment="1">
      <alignment vertical="center"/>
    </xf>
    <xf numFmtId="0" fontId="0" fillId="0" borderId="0" xfId="0" applyAlignment="1">
      <alignment vertical="center"/>
    </xf>
    <xf numFmtId="0" fontId="0" fillId="0" borderId="49" xfId="0" applyBorder="1" applyAlignment="1">
      <alignment horizontal="left" vertical="center" wrapText="1"/>
    </xf>
    <xf numFmtId="0" fontId="0" fillId="0" borderId="58" xfId="0" applyBorder="1" applyAlignment="1">
      <alignment horizontal="left" vertical="center" wrapText="1"/>
    </xf>
    <xf numFmtId="0" fontId="6" fillId="7" borderId="61" xfId="0" applyFont="1" applyFill="1" applyBorder="1" applyAlignment="1">
      <alignment horizontal="center" vertical="center" wrapText="1"/>
    </xf>
    <xf numFmtId="3" fontId="12" fillId="0" borderId="8" xfId="0" applyNumberFormat="1" applyFont="1" applyBorder="1" applyAlignment="1">
      <alignment horizontal="center" vertical="center"/>
    </xf>
    <xf numFmtId="3" fontId="12" fillId="0" borderId="13" xfId="0" applyNumberFormat="1" applyFont="1" applyBorder="1" applyAlignment="1">
      <alignment horizontal="center" vertical="center"/>
    </xf>
    <xf numFmtId="0" fontId="12" fillId="16" borderId="8" xfId="0" applyFont="1" applyFill="1" applyBorder="1" applyAlignment="1">
      <alignment horizontal="center" vertical="center"/>
    </xf>
    <xf numFmtId="9" fontId="12" fillId="16" borderId="7" xfId="3" applyFont="1" applyFill="1" applyBorder="1" applyAlignment="1">
      <alignment horizontal="center" vertical="center"/>
    </xf>
    <xf numFmtId="9" fontId="12" fillId="0" borderId="11" xfId="3" applyFont="1" applyBorder="1" applyAlignment="1">
      <alignment horizontal="center" vertical="center"/>
    </xf>
    <xf numFmtId="3" fontId="12" fillId="16" borderId="8" xfId="0" applyNumberFormat="1" applyFont="1" applyFill="1" applyBorder="1" applyAlignment="1">
      <alignment horizontal="center" vertical="center"/>
    </xf>
    <xf numFmtId="9" fontId="12" fillId="14" borderId="20" xfId="3" applyFont="1" applyFill="1" applyBorder="1" applyAlignment="1">
      <alignment horizontal="center" vertical="center"/>
    </xf>
    <xf numFmtId="0" fontId="12" fillId="10" borderId="21" xfId="0" applyFont="1" applyFill="1" applyBorder="1" applyAlignment="1">
      <alignment horizontal="center" vertical="center" wrapText="1"/>
    </xf>
    <xf numFmtId="9" fontId="12" fillId="10" borderId="20" xfId="3" applyFont="1" applyFill="1" applyBorder="1" applyAlignment="1">
      <alignment horizontal="center" vertical="center" wrapText="1"/>
    </xf>
    <xf numFmtId="0" fontId="12" fillId="10" borderId="10" xfId="0" applyFont="1" applyFill="1" applyBorder="1" applyAlignment="1">
      <alignment horizontal="center" vertical="center" wrapText="1"/>
    </xf>
    <xf numFmtId="9" fontId="12" fillId="10" borderId="11" xfId="3" applyFont="1" applyFill="1" applyBorder="1" applyAlignment="1">
      <alignment horizontal="center" vertical="center" wrapText="1"/>
    </xf>
    <xf numFmtId="3" fontId="12" fillId="0" borderId="21" xfId="0" applyNumberFormat="1" applyFont="1" applyBorder="1" applyAlignment="1">
      <alignment horizontal="center" vertical="center" wrapText="1"/>
    </xf>
    <xf numFmtId="3" fontId="12" fillId="0" borderId="19" xfId="1" applyNumberFormat="1" applyFont="1" applyFill="1" applyBorder="1" applyAlignment="1">
      <alignment horizontal="center" vertical="center" wrapText="1"/>
    </xf>
    <xf numFmtId="3" fontId="12" fillId="0" borderId="20" xfId="1" applyNumberFormat="1" applyFont="1" applyBorder="1" applyAlignment="1">
      <alignment horizontal="center" vertical="center" wrapText="1"/>
    </xf>
    <xf numFmtId="3" fontId="12" fillId="10" borderId="21" xfId="0" applyNumberFormat="1" applyFont="1" applyFill="1" applyBorder="1" applyAlignment="1">
      <alignment horizontal="center" vertical="center" wrapText="1"/>
    </xf>
    <xf numFmtId="3" fontId="12" fillId="10" borderId="19" xfId="0" applyNumberFormat="1" applyFont="1" applyFill="1" applyBorder="1" applyAlignment="1">
      <alignment horizontal="center" vertical="center" wrapText="1"/>
    </xf>
    <xf numFmtId="3" fontId="12" fillId="10" borderId="20" xfId="0" applyNumberFormat="1" applyFont="1" applyFill="1" applyBorder="1" applyAlignment="1">
      <alignment horizontal="center" vertical="center" wrapText="1"/>
    </xf>
    <xf numFmtId="3" fontId="12" fillId="0" borderId="10" xfId="0" applyNumberFormat="1" applyFont="1" applyBorder="1" applyAlignment="1">
      <alignment horizontal="center" vertical="center" wrapText="1"/>
    </xf>
    <xf numFmtId="3" fontId="12" fillId="10" borderId="13" xfId="0"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3" fontId="12" fillId="0" borderId="11" xfId="1" applyNumberFormat="1" applyFont="1" applyBorder="1" applyAlignment="1">
      <alignment horizontal="center" vertical="center" wrapText="1"/>
    </xf>
    <xf numFmtId="3" fontId="0" fillId="0" borderId="19" xfId="1" applyNumberFormat="1" applyFont="1" applyBorder="1" applyAlignment="1">
      <alignment horizontal="center" vertical="center"/>
    </xf>
    <xf numFmtId="3" fontId="0" fillId="11" borderId="19" xfId="1" applyNumberFormat="1" applyFont="1" applyFill="1" applyBorder="1" applyAlignment="1">
      <alignment horizontal="center" vertical="center"/>
    </xf>
    <xf numFmtId="9" fontId="0" fillId="0" borderId="19" xfId="3" applyFont="1" applyBorder="1" applyAlignment="1">
      <alignment horizontal="center"/>
    </xf>
    <xf numFmtId="9" fontId="0" fillId="11" borderId="19" xfId="3" applyFont="1" applyFill="1" applyBorder="1" applyAlignment="1">
      <alignment horizontal="center"/>
    </xf>
    <xf numFmtId="9" fontId="0" fillId="0" borderId="19" xfId="3" applyFont="1" applyBorder="1" applyAlignment="1">
      <alignment horizontal="center" vertical="center"/>
    </xf>
    <xf numFmtId="0" fontId="10" fillId="0" borderId="19" xfId="0" applyFont="1" applyBorder="1"/>
    <xf numFmtId="0" fontId="36" fillId="0" borderId="19" xfId="0" applyFont="1" applyBorder="1" applyAlignment="1">
      <alignment vertical="center"/>
    </xf>
    <xf numFmtId="9" fontId="10" fillId="0" borderId="19" xfId="3" applyFont="1" applyFill="1" applyBorder="1" applyAlignment="1">
      <alignment horizontal="center"/>
    </xf>
    <xf numFmtId="3" fontId="10" fillId="0" borderId="19" xfId="1" applyNumberFormat="1" applyFont="1" applyBorder="1" applyAlignment="1">
      <alignment horizontal="center"/>
    </xf>
    <xf numFmtId="3" fontId="10" fillId="0" borderId="19" xfId="0" applyNumberFormat="1" applyFont="1" applyBorder="1" applyAlignment="1">
      <alignment horizontal="center"/>
    </xf>
    <xf numFmtId="9" fontId="10" fillId="0" borderId="19" xfId="3" applyFont="1" applyBorder="1" applyAlignment="1">
      <alignment horizontal="center"/>
    </xf>
    <xf numFmtId="0" fontId="39" fillId="0" borderId="19" xfId="0" applyFont="1" applyBorder="1" applyAlignment="1">
      <alignment horizontal="center" vertical="center"/>
    </xf>
    <xf numFmtId="3" fontId="0" fillId="0" borderId="19" xfId="0" applyNumberFormat="1" applyBorder="1" applyAlignment="1">
      <alignment horizontal="center"/>
    </xf>
    <xf numFmtId="0" fontId="17" fillId="8" borderId="0" xfId="0" applyFont="1" applyFill="1" applyAlignment="1">
      <alignment horizontal="center" vertical="center"/>
    </xf>
    <xf numFmtId="0" fontId="28" fillId="8" borderId="64" xfId="0" applyFont="1" applyFill="1" applyBorder="1" applyAlignment="1">
      <alignment horizontal="center" vertical="center" wrapText="1"/>
    </xf>
    <xf numFmtId="164" fontId="28" fillId="8" borderId="19" xfId="1" applyNumberFormat="1" applyFont="1" applyFill="1" applyBorder="1" applyAlignment="1">
      <alignment horizontal="center" vertical="center" wrapText="1"/>
    </xf>
    <xf numFmtId="0" fontId="17" fillId="8" borderId="19" xfId="0" applyFont="1" applyFill="1" applyBorder="1" applyAlignment="1">
      <alignment horizontal="center" vertical="center" wrapText="1"/>
    </xf>
    <xf numFmtId="4" fontId="0" fillId="0" borderId="0" xfId="1" applyNumberFormat="1" applyFont="1"/>
    <xf numFmtId="0" fontId="6" fillId="7" borderId="44" xfId="0" applyFont="1" applyFill="1" applyBorder="1" applyAlignment="1">
      <alignment horizontal="center" vertical="center" wrapText="1"/>
    </xf>
    <xf numFmtId="0" fontId="6" fillId="7" borderId="0" xfId="0" applyFont="1" applyFill="1" applyAlignment="1">
      <alignment horizontal="center" vertical="center" wrapText="1"/>
    </xf>
    <xf numFmtId="0" fontId="6" fillId="2" borderId="19" xfId="0" applyFont="1" applyFill="1" applyBorder="1" applyAlignment="1">
      <alignment horizontal="center" vertical="center" wrapText="1"/>
    </xf>
    <xf numFmtId="4" fontId="7" fillId="2" borderId="45" xfId="0" applyNumberFormat="1" applyFont="1" applyFill="1" applyBorder="1" applyAlignment="1">
      <alignment horizontal="center" vertical="center" wrapText="1"/>
    </xf>
    <xf numFmtId="0" fontId="7" fillId="2" borderId="36"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2" borderId="32" xfId="0" applyFont="1" applyFill="1" applyBorder="1" applyAlignment="1">
      <alignment horizontal="center" vertical="center" wrapText="1"/>
    </xf>
    <xf numFmtId="164" fontId="7" fillId="7" borderId="41" xfId="1" applyNumberFormat="1" applyFont="1" applyFill="1" applyBorder="1" applyAlignment="1">
      <alignment horizontal="center" vertical="center" wrapText="1"/>
    </xf>
    <xf numFmtId="4" fontId="7" fillId="2" borderId="31" xfId="0" applyNumberFormat="1" applyFont="1" applyFill="1" applyBorder="1" applyAlignment="1">
      <alignment horizontal="center" vertical="center" wrapText="1"/>
    </xf>
    <xf numFmtId="0" fontId="7" fillId="2" borderId="41" xfId="0" applyFont="1" applyFill="1" applyBorder="1" applyAlignment="1">
      <alignment horizontal="center" vertical="center" wrapText="1"/>
    </xf>
    <xf numFmtId="0" fontId="40" fillId="18" borderId="61" xfId="0" applyFont="1" applyFill="1" applyBorder="1"/>
    <xf numFmtId="0" fontId="40" fillId="18" borderId="58" xfId="0" applyFont="1" applyFill="1" applyBorder="1"/>
    <xf numFmtId="3" fontId="40" fillId="18" borderId="17" xfId="0" applyNumberFormat="1" applyFont="1" applyFill="1" applyBorder="1"/>
    <xf numFmtId="0" fontId="40" fillId="18" borderId="17" xfId="0" applyFont="1" applyFill="1" applyBorder="1"/>
    <xf numFmtId="0" fontId="40" fillId="18" borderId="43" xfId="0" applyFont="1" applyFill="1" applyBorder="1"/>
    <xf numFmtId="0" fontId="40" fillId="18" borderId="71" xfId="0" applyFont="1" applyFill="1" applyBorder="1"/>
    <xf numFmtId="0" fontId="40" fillId="18" borderId="18" xfId="0" applyFont="1" applyFill="1" applyBorder="1"/>
    <xf numFmtId="0" fontId="40" fillId="18" borderId="16" xfId="0" applyFont="1" applyFill="1" applyBorder="1" applyAlignment="1">
      <alignment vertical="center"/>
    </xf>
    <xf numFmtId="0" fontId="40" fillId="18" borderId="17" xfId="0" applyFont="1" applyFill="1" applyBorder="1" applyAlignment="1">
      <alignment vertical="center"/>
    </xf>
    <xf numFmtId="0" fontId="40" fillId="18" borderId="23" xfId="0" applyFont="1" applyFill="1" applyBorder="1" applyAlignment="1">
      <alignment vertical="center"/>
    </xf>
    <xf numFmtId="4" fontId="40" fillId="18" borderId="23" xfId="0" applyNumberFormat="1" applyFont="1" applyFill="1" applyBorder="1" applyAlignment="1">
      <alignment vertical="center"/>
    </xf>
    <xf numFmtId="0" fontId="40" fillId="18" borderId="65" xfId="0" applyFont="1" applyFill="1" applyBorder="1" applyAlignment="1">
      <alignment vertical="center"/>
    </xf>
    <xf numFmtId="164" fontId="3" fillId="3" borderId="19" xfId="1" applyNumberFormat="1" applyFont="1" applyFill="1" applyBorder="1" applyAlignment="1"/>
    <xf numFmtId="164" fontId="3" fillId="3" borderId="34" xfId="1" applyNumberFormat="1" applyFont="1" applyFill="1" applyBorder="1" applyAlignment="1"/>
    <xf numFmtId="3" fontId="0" fillId="0" borderId="21" xfId="0" applyNumberFormat="1" applyBorder="1" applyAlignment="1">
      <alignment horizontal="center" vertical="center"/>
    </xf>
    <xf numFmtId="3" fontId="29" fillId="19" borderId="52" xfId="0" applyNumberFormat="1" applyFont="1" applyFill="1" applyBorder="1" applyAlignment="1">
      <alignment horizontal="center" vertical="center"/>
    </xf>
    <xf numFmtId="3" fontId="0" fillId="0" borderId="19" xfId="0" applyNumberFormat="1" applyBorder="1" applyAlignment="1">
      <alignment horizontal="center" vertical="center"/>
    </xf>
    <xf numFmtId="3" fontId="0" fillId="19" borderId="1" xfId="0" applyNumberFormat="1" applyFill="1" applyBorder="1" applyAlignment="1">
      <alignment vertical="center"/>
    </xf>
    <xf numFmtId="3" fontId="0" fillId="19" borderId="52" xfId="0" applyNumberFormat="1" applyFill="1" applyBorder="1" applyAlignment="1">
      <alignment vertical="center"/>
    </xf>
    <xf numFmtId="3" fontId="0" fillId="0" borderId="61" xfId="0" applyNumberFormat="1" applyBorder="1" applyAlignment="1">
      <alignment horizontal="center" vertical="center"/>
    </xf>
    <xf numFmtId="3" fontId="0" fillId="19" borderId="52" xfId="0" applyNumberFormat="1" applyFill="1" applyBorder="1" applyAlignment="1">
      <alignment horizontal="center" vertical="center"/>
    </xf>
    <xf numFmtId="3" fontId="0" fillId="0" borderId="44" xfId="1" applyNumberFormat="1" applyFont="1" applyFill="1" applyBorder="1" applyAlignment="1">
      <alignment horizontal="center" vertical="center"/>
    </xf>
    <xf numFmtId="3" fontId="0" fillId="19" borderId="52" xfId="1" applyNumberFormat="1" applyFont="1" applyFill="1" applyBorder="1" applyAlignment="1">
      <alignment horizontal="center"/>
    </xf>
    <xf numFmtId="3" fontId="0" fillId="0" borderId="52" xfId="1" applyNumberFormat="1" applyFont="1" applyFill="1" applyBorder="1" applyAlignment="1">
      <alignment horizontal="center"/>
    </xf>
    <xf numFmtId="3" fontId="41" fillId="0" borderId="9" xfId="0" applyNumberFormat="1" applyFont="1" applyBorder="1" applyAlignment="1">
      <alignment horizontal="center" vertical="center"/>
    </xf>
    <xf numFmtId="0" fontId="0" fillId="0" borderId="54" xfId="0" applyBorder="1" applyAlignment="1">
      <alignment vertical="center" wrapText="1"/>
    </xf>
    <xf numFmtId="3" fontId="29" fillId="19" borderId="19" xfId="0" applyNumberFormat="1" applyFont="1" applyFill="1" applyBorder="1" applyAlignment="1">
      <alignment horizontal="center" vertical="center"/>
    </xf>
    <xf numFmtId="3" fontId="0" fillId="19" borderId="29" xfId="0" applyNumberFormat="1" applyFill="1" applyBorder="1" applyAlignment="1">
      <alignment vertical="center"/>
    </xf>
    <xf numFmtId="3" fontId="0" fillId="0" borderId="27" xfId="0" applyNumberFormat="1" applyBorder="1" applyAlignment="1">
      <alignment horizontal="center" vertical="center"/>
    </xf>
    <xf numFmtId="3" fontId="0" fillId="19" borderId="19" xfId="0" applyNumberFormat="1" applyFill="1" applyBorder="1" applyAlignment="1">
      <alignment vertical="center"/>
    </xf>
    <xf numFmtId="3" fontId="0" fillId="19" borderId="19" xfId="0" applyNumberFormat="1" applyFill="1" applyBorder="1" applyAlignment="1">
      <alignment horizontal="center" vertical="center"/>
    </xf>
    <xf numFmtId="3" fontId="0" fillId="0" borderId="28" xfId="1" applyNumberFormat="1" applyFont="1" applyFill="1" applyBorder="1" applyAlignment="1">
      <alignment horizontal="center" vertical="center"/>
    </xf>
    <xf numFmtId="3" fontId="0" fillId="19" borderId="19" xfId="1" applyNumberFormat="1" applyFont="1" applyFill="1" applyBorder="1" applyAlignment="1">
      <alignment horizontal="center"/>
    </xf>
    <xf numFmtId="3" fontId="0" fillId="0" borderId="19" xfId="1" applyNumberFormat="1" applyFont="1" applyFill="1" applyBorder="1" applyAlignment="1">
      <alignment horizontal="center"/>
    </xf>
    <xf numFmtId="3" fontId="42" fillId="0" borderId="29" xfId="0" applyNumberFormat="1" applyFont="1" applyBorder="1" applyAlignment="1">
      <alignment horizontal="center" vertical="center"/>
    </xf>
    <xf numFmtId="0" fontId="0" fillId="0" borderId="50" xfId="0" applyBorder="1" applyAlignment="1">
      <alignment vertical="center" wrapText="1"/>
    </xf>
    <xf numFmtId="9" fontId="0" fillId="0" borderId="29" xfId="3" applyFont="1" applyBorder="1" applyAlignment="1">
      <alignment horizontal="center" vertical="center"/>
    </xf>
    <xf numFmtId="9" fontId="0" fillId="0" borderId="19" xfId="3" applyFont="1" applyFill="1" applyBorder="1" applyAlignment="1">
      <alignment horizontal="center"/>
    </xf>
    <xf numFmtId="3" fontId="42" fillId="0" borderId="15" xfId="0" applyNumberFormat="1" applyFont="1" applyBorder="1" applyAlignment="1">
      <alignment horizontal="center" vertical="center"/>
    </xf>
    <xf numFmtId="3" fontId="0" fillId="0" borderId="35" xfId="0" applyNumberFormat="1" applyBorder="1" applyAlignment="1">
      <alignment horizontal="center" vertical="center"/>
    </xf>
    <xf numFmtId="3" fontId="0" fillId="0" borderId="52" xfId="0" applyNumberFormat="1" applyBorder="1" applyAlignment="1">
      <alignment horizontal="center" vertical="center"/>
    </xf>
    <xf numFmtId="9" fontId="0" fillId="0" borderId="1" xfId="3" applyFont="1" applyBorder="1" applyAlignment="1">
      <alignment horizontal="center" vertical="center"/>
    </xf>
    <xf numFmtId="9" fontId="0" fillId="0" borderId="52" xfId="3" applyFont="1" applyFill="1" applyBorder="1" applyAlignment="1">
      <alignment horizontal="center"/>
    </xf>
    <xf numFmtId="3" fontId="43" fillId="0" borderId="9" xfId="0" applyNumberFormat="1" applyFont="1" applyBorder="1" applyAlignment="1">
      <alignment horizontal="center" vertical="center" wrapText="1" readingOrder="1"/>
    </xf>
    <xf numFmtId="9" fontId="0" fillId="0" borderId="52" xfId="3" applyFont="1" applyFill="1" applyBorder="1" applyAlignment="1">
      <alignment horizontal="center" vertical="center"/>
    </xf>
    <xf numFmtId="3" fontId="0" fillId="0" borderId="52" xfId="1" applyNumberFormat="1" applyFont="1" applyFill="1" applyBorder="1" applyAlignment="1">
      <alignment horizontal="center" vertical="center"/>
    </xf>
    <xf numFmtId="3" fontId="42" fillId="0" borderId="3" xfId="0" applyNumberFormat="1" applyFont="1" applyBorder="1" applyAlignment="1">
      <alignment horizontal="center" vertical="center"/>
    </xf>
    <xf numFmtId="2" fontId="0" fillId="0" borderId="0" xfId="0" applyNumberFormat="1"/>
    <xf numFmtId="3" fontId="3" fillId="3" borderId="22" xfId="0" applyNumberFormat="1" applyFont="1" applyFill="1" applyBorder="1" applyAlignment="1">
      <alignment horizontal="center"/>
    </xf>
    <xf numFmtId="3" fontId="3" fillId="3" borderId="23" xfId="0" applyNumberFormat="1" applyFont="1" applyFill="1" applyBorder="1" applyAlignment="1">
      <alignment horizontal="center"/>
    </xf>
    <xf numFmtId="9" fontId="3" fillId="3" borderId="40" xfId="3" applyFont="1" applyFill="1" applyBorder="1" applyAlignment="1">
      <alignment horizontal="center"/>
    </xf>
    <xf numFmtId="3" fontId="3" fillId="3" borderId="23" xfId="0" applyNumberFormat="1" applyFont="1" applyFill="1" applyBorder="1" applyAlignment="1">
      <alignment horizontal="center" vertical="center"/>
    </xf>
    <xf numFmtId="9" fontId="3" fillId="3" borderId="23" xfId="3" applyFont="1" applyFill="1" applyBorder="1" applyAlignment="1">
      <alignment horizontal="center"/>
    </xf>
    <xf numFmtId="3" fontId="3" fillId="3" borderId="23" xfId="1" applyNumberFormat="1" applyFont="1" applyFill="1" applyBorder="1" applyAlignment="1">
      <alignment horizontal="center"/>
    </xf>
    <xf numFmtId="3" fontId="40" fillId="18" borderId="62" xfId="0" applyNumberFormat="1" applyFont="1" applyFill="1" applyBorder="1" applyAlignment="1">
      <alignment horizontal="center" vertical="center"/>
    </xf>
    <xf numFmtId="3" fontId="0" fillId="2" borderId="24" xfId="0" applyNumberFormat="1" applyFill="1" applyBorder="1" applyAlignment="1">
      <alignment horizontal="center" vertical="center" wrapText="1"/>
    </xf>
    <xf numFmtId="3" fontId="0" fillId="2" borderId="25" xfId="0" applyNumberFormat="1" applyFill="1" applyBorder="1" applyAlignment="1">
      <alignment horizontal="center" vertical="center" wrapText="1"/>
    </xf>
    <xf numFmtId="3" fontId="0" fillId="2" borderId="25" xfId="0" applyNumberFormat="1" applyFill="1" applyBorder="1" applyAlignment="1">
      <alignment vertical="center" wrapText="1"/>
    </xf>
    <xf numFmtId="9" fontId="0" fillId="2" borderId="69" xfId="3" applyFont="1" applyFill="1" applyBorder="1" applyAlignment="1">
      <alignment vertical="center" wrapText="1"/>
    </xf>
    <xf numFmtId="9" fontId="0" fillId="2" borderId="69" xfId="3" applyFont="1" applyFill="1" applyBorder="1" applyAlignment="1">
      <alignment horizontal="center" vertical="center" wrapText="1"/>
    </xf>
    <xf numFmtId="3" fontId="0" fillId="2" borderId="48" xfId="0" applyNumberFormat="1" applyFill="1" applyBorder="1" applyAlignment="1">
      <alignment horizontal="center" vertical="center" wrapText="1"/>
    </xf>
    <xf numFmtId="3" fontId="0" fillId="2" borderId="70" xfId="0" applyNumberFormat="1" applyFill="1" applyBorder="1" applyAlignment="1">
      <alignment horizontal="center" vertical="center" wrapText="1"/>
    </xf>
    <xf numFmtId="9" fontId="0" fillId="2" borderId="25" xfId="3" applyFont="1" applyFill="1" applyBorder="1" applyAlignment="1">
      <alignment horizontal="center" vertical="center" wrapText="1"/>
    </xf>
    <xf numFmtId="3" fontId="42" fillId="20" borderId="9" xfId="0" applyNumberFormat="1" applyFont="1" applyFill="1" applyBorder="1" applyAlignment="1">
      <alignment horizontal="center" vertical="center" wrapText="1"/>
    </xf>
    <xf numFmtId="3" fontId="3" fillId="3" borderId="21" xfId="0" applyNumberFormat="1" applyFont="1" applyFill="1" applyBorder="1" applyAlignment="1">
      <alignment horizontal="center"/>
    </xf>
    <xf numFmtId="3" fontId="3" fillId="3" borderId="19" xfId="0" applyNumberFormat="1" applyFont="1" applyFill="1" applyBorder="1" applyAlignment="1">
      <alignment horizontal="center"/>
    </xf>
    <xf numFmtId="3" fontId="3" fillId="3" borderId="19" xfId="0" applyNumberFormat="1" applyFont="1" applyFill="1" applyBorder="1"/>
    <xf numFmtId="9" fontId="3" fillId="3" borderId="29" xfId="3" applyFont="1" applyFill="1" applyBorder="1"/>
    <xf numFmtId="9" fontId="3" fillId="3" borderId="29" xfId="3" applyFont="1" applyFill="1" applyBorder="1" applyAlignment="1">
      <alignment horizontal="center"/>
    </xf>
    <xf numFmtId="3" fontId="3" fillId="3" borderId="27" xfId="0" applyNumberFormat="1" applyFont="1" applyFill="1" applyBorder="1" applyAlignment="1">
      <alignment horizontal="center"/>
    </xf>
    <xf numFmtId="3" fontId="3" fillId="3" borderId="28" xfId="1" applyNumberFormat="1" applyFont="1" applyFill="1" applyBorder="1" applyAlignment="1">
      <alignment horizontal="center" vertical="center"/>
    </xf>
    <xf numFmtId="9" fontId="3" fillId="3" borderId="19" xfId="3" applyFont="1" applyFill="1" applyBorder="1" applyAlignment="1">
      <alignment horizontal="center"/>
    </xf>
    <xf numFmtId="3" fontId="3" fillId="3" borderId="28" xfId="1" applyNumberFormat="1" applyFont="1" applyFill="1" applyBorder="1" applyAlignment="1">
      <alignment horizontal="center"/>
    </xf>
    <xf numFmtId="3" fontId="3" fillId="3" borderId="19" xfId="1" applyNumberFormat="1" applyFont="1" applyFill="1" applyBorder="1" applyAlignment="1">
      <alignment horizontal="center"/>
    </xf>
    <xf numFmtId="3" fontId="40" fillId="18" borderId="29" xfId="0" applyNumberFormat="1" applyFont="1" applyFill="1" applyBorder="1" applyAlignment="1">
      <alignment horizontal="center" vertical="center"/>
    </xf>
    <xf numFmtId="3" fontId="0" fillId="0" borderId="23" xfId="1" applyNumberFormat="1" applyFont="1" applyFill="1" applyBorder="1" applyAlignment="1">
      <alignment horizontal="center"/>
    </xf>
    <xf numFmtId="3" fontId="42" fillId="0" borderId="1"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8" xfId="0" applyNumberFormat="1" applyBorder="1" applyAlignment="1">
      <alignment horizontal="center" vertical="center"/>
    </xf>
    <xf numFmtId="9" fontId="0" fillId="0" borderId="7" xfId="3" applyFont="1" applyBorder="1" applyAlignment="1">
      <alignment horizontal="center" vertical="center"/>
    </xf>
    <xf numFmtId="3" fontId="0" fillId="0" borderId="45" xfId="0" applyNumberFormat="1" applyBorder="1" applyAlignment="1">
      <alignment horizontal="center" vertical="center"/>
    </xf>
    <xf numFmtId="3" fontId="0" fillId="0" borderId="8" xfId="1" applyNumberFormat="1" applyFont="1" applyFill="1" applyBorder="1" applyAlignment="1">
      <alignment horizontal="center" vertical="center"/>
    </xf>
    <xf numFmtId="9" fontId="0" fillId="0" borderId="8" xfId="3" applyFont="1" applyFill="1" applyBorder="1" applyAlignment="1">
      <alignment horizontal="center"/>
    </xf>
    <xf numFmtId="3" fontId="0" fillId="0" borderId="8" xfId="1" applyNumberFormat="1" applyFont="1" applyFill="1" applyBorder="1" applyAlignment="1">
      <alignment horizontal="center"/>
    </xf>
    <xf numFmtId="3" fontId="42" fillId="0" borderId="9" xfId="0" applyNumberFormat="1" applyFont="1" applyBorder="1" applyAlignment="1">
      <alignment horizontal="center" vertical="center"/>
    </xf>
    <xf numFmtId="9" fontId="0" fillId="0" borderId="20" xfId="3" applyFont="1" applyBorder="1" applyAlignment="1">
      <alignment horizontal="center" vertical="center"/>
    </xf>
    <xf numFmtId="3" fontId="0" fillId="0" borderId="34" xfId="0" applyNumberFormat="1" applyBorder="1" applyAlignment="1">
      <alignment horizontal="center" vertical="center"/>
    </xf>
    <xf numFmtId="3" fontId="0" fillId="0" borderId="19" xfId="1" applyNumberFormat="1" applyFont="1" applyFill="1" applyBorder="1" applyAlignment="1">
      <alignment horizontal="center" vertical="center"/>
    </xf>
    <xf numFmtId="3" fontId="0" fillId="0" borderId="30" xfId="0" applyNumberFormat="1" applyBorder="1" applyAlignment="1">
      <alignment horizontal="center" vertical="center"/>
    </xf>
    <xf numFmtId="3" fontId="0" fillId="0" borderId="32" xfId="0" applyNumberFormat="1" applyBorder="1" applyAlignment="1">
      <alignment horizontal="center" vertical="center"/>
    </xf>
    <xf numFmtId="9" fontId="0" fillId="0" borderId="33" xfId="3" applyFont="1" applyBorder="1" applyAlignment="1">
      <alignment horizontal="center" vertical="center"/>
    </xf>
    <xf numFmtId="3" fontId="0" fillId="0" borderId="31" xfId="0" applyNumberFormat="1" applyBorder="1" applyAlignment="1">
      <alignment horizontal="center" vertical="center"/>
    </xf>
    <xf numFmtId="9" fontId="0" fillId="0" borderId="32" xfId="3" applyFont="1" applyFill="1" applyBorder="1" applyAlignment="1">
      <alignment horizontal="center"/>
    </xf>
    <xf numFmtId="3" fontId="0" fillId="0" borderId="32" xfId="1" applyNumberFormat="1" applyFont="1" applyFill="1" applyBorder="1" applyAlignment="1">
      <alignment horizontal="center"/>
    </xf>
    <xf numFmtId="3" fontId="42" fillId="20" borderId="35" xfId="0" applyNumberFormat="1" applyFont="1" applyFill="1" applyBorder="1" applyAlignment="1">
      <alignment horizontal="center" vertical="center" wrapText="1"/>
    </xf>
    <xf numFmtId="3" fontId="42" fillId="20" borderId="52" xfId="0" applyNumberFormat="1" applyFont="1" applyFill="1" applyBorder="1" applyAlignment="1">
      <alignment horizontal="center" vertical="center" wrapText="1"/>
    </xf>
    <xf numFmtId="9" fontId="42" fillId="20" borderId="63" xfId="3" applyFont="1" applyFill="1" applyBorder="1" applyAlignment="1">
      <alignment horizontal="center" vertical="center" wrapText="1"/>
    </xf>
    <xf numFmtId="9" fontId="42" fillId="20" borderId="52" xfId="3" applyFont="1" applyFill="1" applyBorder="1" applyAlignment="1">
      <alignment horizontal="center" vertical="center" wrapText="1"/>
    </xf>
    <xf numFmtId="3" fontId="42" fillId="20" borderId="1"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9" fontId="29" fillId="19" borderId="52" xfId="3" applyFont="1" applyFill="1" applyBorder="1" applyAlignment="1">
      <alignment horizontal="center" vertical="center"/>
    </xf>
    <xf numFmtId="9" fontId="0" fillId="19" borderId="52" xfId="3" applyFont="1" applyFill="1" applyBorder="1" applyAlignment="1">
      <alignment vertical="center"/>
    </xf>
    <xf numFmtId="9" fontId="0" fillId="19" borderId="52" xfId="3" applyFont="1" applyFill="1" applyBorder="1" applyAlignment="1">
      <alignment horizontal="center" vertical="center"/>
    </xf>
    <xf numFmtId="3" fontId="0" fillId="0" borderId="44" xfId="1" applyNumberFormat="1" applyFont="1" applyFill="1" applyBorder="1" applyAlignment="1">
      <alignment horizontal="center"/>
    </xf>
    <xf numFmtId="9" fontId="29" fillId="19" borderId="19" xfId="3" applyFont="1" applyFill="1" applyBorder="1" applyAlignment="1">
      <alignment horizontal="center" vertical="center"/>
    </xf>
    <xf numFmtId="9" fontId="0" fillId="19" borderId="19" xfId="3" applyFont="1" applyFill="1" applyBorder="1" applyAlignment="1">
      <alignment vertical="center"/>
    </xf>
    <xf numFmtId="9" fontId="0" fillId="19" borderId="19" xfId="3" applyFont="1" applyFill="1" applyBorder="1" applyAlignment="1">
      <alignment horizontal="center" vertical="center"/>
    </xf>
    <xf numFmtId="3" fontId="0" fillId="0" borderId="28" xfId="1" applyNumberFormat="1" applyFont="1" applyFill="1" applyBorder="1" applyAlignment="1">
      <alignment horizontal="center"/>
    </xf>
    <xf numFmtId="3" fontId="42" fillId="0" borderId="69" xfId="0" applyNumberFormat="1" applyFont="1" applyBorder="1" applyAlignment="1">
      <alignment horizontal="center" vertical="center"/>
    </xf>
    <xf numFmtId="0" fontId="0" fillId="5" borderId="32" xfId="0" applyFill="1" applyBorder="1" applyAlignment="1">
      <alignment horizontal="left" vertical="center" wrapText="1"/>
    </xf>
    <xf numFmtId="9" fontId="0" fillId="0" borderId="68" xfId="3" applyFont="1" applyBorder="1" applyAlignment="1">
      <alignment horizontal="center" vertical="center"/>
    </xf>
    <xf numFmtId="3" fontId="0" fillId="0" borderId="64" xfId="0" applyNumberFormat="1" applyBorder="1" applyAlignment="1">
      <alignment horizontal="center" vertical="center"/>
    </xf>
    <xf numFmtId="3" fontId="0" fillId="0" borderId="13" xfId="0" applyNumberFormat="1" applyBorder="1" applyAlignment="1">
      <alignment horizontal="center" vertical="center"/>
    </xf>
    <xf numFmtId="3" fontId="0" fillId="0" borderId="59" xfId="1" applyNumberFormat="1" applyFont="1" applyFill="1" applyBorder="1" applyAlignment="1">
      <alignment horizontal="center" vertical="center"/>
    </xf>
    <xf numFmtId="3" fontId="0" fillId="0" borderId="59" xfId="1" applyNumberFormat="1" applyFont="1" applyFill="1" applyBorder="1" applyAlignment="1">
      <alignment horizontal="center"/>
    </xf>
    <xf numFmtId="3" fontId="42" fillId="0" borderId="62"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40" fillId="18" borderId="6" xfId="0" applyNumberFormat="1" applyFont="1" applyFill="1" applyBorder="1" applyAlignment="1">
      <alignment horizontal="center"/>
    </xf>
    <xf numFmtId="3" fontId="40" fillId="18" borderId="8" xfId="0" applyNumberFormat="1" applyFont="1" applyFill="1" applyBorder="1" applyAlignment="1">
      <alignment horizontal="center"/>
    </xf>
    <xf numFmtId="9" fontId="40" fillId="18" borderId="7" xfId="3" applyFont="1" applyFill="1" applyBorder="1" applyAlignment="1">
      <alignment horizontal="center"/>
    </xf>
    <xf numFmtId="3" fontId="40" fillId="18" borderId="6" xfId="0" applyNumberFormat="1" applyFont="1" applyFill="1" applyBorder="1" applyAlignment="1">
      <alignment horizontal="center" vertical="center"/>
    </xf>
    <xf numFmtId="3" fontId="40" fillId="18" borderId="8" xfId="0" applyNumberFormat="1" applyFont="1" applyFill="1" applyBorder="1" applyAlignment="1">
      <alignment horizontal="center" vertical="center"/>
    </xf>
    <xf numFmtId="9" fontId="40" fillId="18" borderId="8" xfId="3" applyFont="1" applyFill="1" applyBorder="1" applyAlignment="1">
      <alignment horizontal="center" vertical="center"/>
    </xf>
    <xf numFmtId="3" fontId="40" fillId="18" borderId="9" xfId="0" applyNumberFormat="1" applyFont="1" applyFill="1" applyBorder="1" applyAlignment="1">
      <alignment horizontal="center" vertical="center"/>
    </xf>
    <xf numFmtId="3" fontId="42" fillId="0" borderId="21" xfId="0" applyNumberFormat="1" applyFont="1" applyBorder="1" applyAlignment="1">
      <alignment horizontal="center"/>
    </xf>
    <xf numFmtId="3" fontId="42" fillId="0" borderId="19" xfId="0" applyNumberFormat="1" applyFont="1" applyBorder="1" applyAlignment="1">
      <alignment horizontal="center"/>
    </xf>
    <xf numFmtId="9" fontId="42" fillId="0" borderId="20" xfId="3" applyFont="1" applyBorder="1" applyAlignment="1">
      <alignment horizontal="center"/>
    </xf>
    <xf numFmtId="3" fontId="42" fillId="0" borderId="21" xfId="0" applyNumberFormat="1" applyFont="1" applyBorder="1" applyAlignment="1">
      <alignment horizontal="center" vertical="center"/>
    </xf>
    <xf numFmtId="3" fontId="42" fillId="0" borderId="19" xfId="0" applyNumberFormat="1" applyFont="1" applyBorder="1" applyAlignment="1">
      <alignment horizontal="center" vertical="center"/>
    </xf>
    <xf numFmtId="9" fontId="42" fillId="0" borderId="19" xfId="3" applyFont="1" applyBorder="1" applyAlignment="1">
      <alignment horizontal="center" vertical="center"/>
    </xf>
    <xf numFmtId="3" fontId="40" fillId="18" borderId="10" xfId="0" applyNumberFormat="1" applyFont="1" applyFill="1" applyBorder="1" applyAlignment="1">
      <alignment horizontal="center"/>
    </xf>
    <xf numFmtId="3" fontId="40" fillId="18" borderId="13" xfId="0" applyNumberFormat="1" applyFont="1" applyFill="1" applyBorder="1" applyAlignment="1">
      <alignment horizontal="center"/>
    </xf>
    <xf numFmtId="9" fontId="40" fillId="18" borderId="11" xfId="3" applyFont="1" applyFill="1" applyBorder="1" applyAlignment="1">
      <alignment horizontal="center"/>
    </xf>
    <xf numFmtId="3" fontId="40" fillId="18" borderId="10" xfId="0" applyNumberFormat="1" applyFont="1" applyFill="1" applyBorder="1" applyAlignment="1">
      <alignment horizontal="center" vertical="center"/>
    </xf>
    <xf numFmtId="3" fontId="40" fillId="18" borderId="13" xfId="0" applyNumberFormat="1" applyFont="1" applyFill="1" applyBorder="1" applyAlignment="1">
      <alignment horizontal="center" vertical="center"/>
    </xf>
    <xf numFmtId="9" fontId="40" fillId="18" borderId="13" xfId="3" applyFont="1" applyFill="1" applyBorder="1" applyAlignment="1">
      <alignment horizontal="center" vertical="center"/>
    </xf>
    <xf numFmtId="3" fontId="40" fillId="18" borderId="15" xfId="0" applyNumberFormat="1" applyFont="1" applyFill="1" applyBorder="1" applyAlignment="1">
      <alignment horizontal="center" vertical="center"/>
    </xf>
    <xf numFmtId="3" fontId="42" fillId="20" borderId="6" xfId="0" applyNumberFormat="1" applyFont="1" applyFill="1" applyBorder="1" applyAlignment="1">
      <alignment horizontal="center" vertical="center" wrapText="1"/>
    </xf>
    <xf numFmtId="3" fontId="42" fillId="20" borderId="8" xfId="0" applyNumberFormat="1" applyFont="1" applyFill="1" applyBorder="1" applyAlignment="1">
      <alignment horizontal="center" vertical="center" wrapText="1"/>
    </xf>
    <xf numFmtId="9" fontId="42" fillId="20" borderId="7" xfId="3" applyFont="1" applyFill="1" applyBorder="1" applyAlignment="1">
      <alignment horizontal="center" vertical="center" wrapText="1"/>
    </xf>
    <xf numFmtId="9" fontId="42" fillId="20" borderId="8" xfId="3" applyFont="1" applyFill="1" applyBorder="1" applyAlignment="1">
      <alignment horizontal="center" vertical="center" wrapText="1"/>
    </xf>
    <xf numFmtId="3" fontId="40" fillId="18" borderId="13" xfId="10" applyNumberFormat="1" applyFont="1" applyFill="1" applyBorder="1" applyAlignment="1">
      <alignment horizontal="center"/>
    </xf>
    <xf numFmtId="9" fontId="40" fillId="18" borderId="13" xfId="3" applyFont="1" applyFill="1" applyBorder="1" applyAlignment="1">
      <alignment horizontal="center"/>
    </xf>
    <xf numFmtId="0" fontId="0" fillId="22" borderId="0" xfId="0" applyFill="1"/>
    <xf numFmtId="4" fontId="2" fillId="0" borderId="0" xfId="0" applyNumberFormat="1" applyFont="1"/>
    <xf numFmtId="3" fontId="2" fillId="0" borderId="0" xfId="0" applyNumberFormat="1" applyFont="1"/>
    <xf numFmtId="3" fontId="0" fillId="0" borderId="0" xfId="0" applyNumberFormat="1"/>
    <xf numFmtId="0" fontId="10" fillId="0" borderId="0" xfId="0" applyFont="1" applyAlignment="1">
      <alignment horizontal="left"/>
    </xf>
    <xf numFmtId="43" fontId="0" fillId="0" borderId="0" xfId="0" applyNumberFormat="1"/>
    <xf numFmtId="0" fontId="44" fillId="0" borderId="0" xfId="0" applyFont="1"/>
    <xf numFmtId="0" fontId="6" fillId="0" borderId="0" xfId="0" applyFont="1" applyAlignment="1">
      <alignment vertical="center"/>
    </xf>
    <xf numFmtId="3" fontId="6" fillId="2" borderId="22" xfId="0" applyNumberFormat="1" applyFont="1" applyFill="1" applyBorder="1" applyAlignment="1">
      <alignment horizontal="center" vertical="center" wrapText="1"/>
    </xf>
    <xf numFmtId="3" fontId="7" fillId="2" borderId="40" xfId="0" applyNumberFormat="1" applyFont="1" applyFill="1" applyBorder="1" applyAlignment="1">
      <alignment horizontal="center" vertical="center" wrapText="1"/>
    </xf>
    <xf numFmtId="3" fontId="40" fillId="18" borderId="61" xfId="0" applyNumberFormat="1" applyFont="1" applyFill="1" applyBorder="1" applyAlignment="1">
      <alignment horizontal="center" vertical="center"/>
    </xf>
    <xf numFmtId="3" fontId="40" fillId="18" borderId="66" xfId="0" applyNumberFormat="1" applyFont="1" applyFill="1" applyBorder="1" applyAlignment="1">
      <alignment horizontal="center" vertical="center" wrapText="1"/>
    </xf>
    <xf numFmtId="168" fontId="40" fillId="18" borderId="61" xfId="0" applyNumberFormat="1" applyFont="1" applyFill="1" applyBorder="1" applyAlignment="1">
      <alignment horizontal="center" vertical="center"/>
    </xf>
    <xf numFmtId="168" fontId="40" fillId="18" borderId="66" xfId="0" applyNumberFormat="1" applyFont="1" applyFill="1" applyBorder="1" applyAlignment="1">
      <alignment horizontal="center" vertical="center" wrapText="1"/>
    </xf>
    <xf numFmtId="0" fontId="40" fillId="18" borderId="2" xfId="0" applyFont="1" applyFill="1" applyBorder="1" applyAlignment="1">
      <alignment horizontal="center" vertical="center"/>
    </xf>
    <xf numFmtId="0" fontId="40" fillId="18" borderId="65" xfId="0" applyFont="1" applyFill="1" applyBorder="1" applyAlignment="1">
      <alignment horizontal="center" vertical="center" wrapText="1"/>
    </xf>
    <xf numFmtId="164" fontId="3" fillId="0" borderId="0" xfId="1" applyNumberFormat="1" applyFont="1" applyFill="1" applyBorder="1" applyAlignment="1"/>
    <xf numFmtId="3" fontId="0" fillId="0" borderId="66" xfId="0" applyNumberFormat="1" applyBorder="1" applyAlignment="1">
      <alignment horizontal="center" vertical="center"/>
    </xf>
    <xf numFmtId="167" fontId="0" fillId="0" borderId="61" xfId="2" applyNumberFormat="1" applyFont="1" applyBorder="1" applyAlignment="1">
      <alignment horizontal="center" vertical="center"/>
    </xf>
    <xf numFmtId="167" fontId="0" fillId="0" borderId="63" xfId="2" applyNumberFormat="1" applyFont="1" applyBorder="1" applyAlignment="1">
      <alignment horizontal="center" vertical="center"/>
    </xf>
    <xf numFmtId="3" fontId="0" fillId="0" borderId="44" xfId="0" applyNumberFormat="1" applyBorder="1" applyAlignment="1">
      <alignment horizontal="center" vertical="center"/>
    </xf>
    <xf numFmtId="3" fontId="0" fillId="0" borderId="63" xfId="0" applyNumberFormat="1" applyBorder="1" applyAlignment="1">
      <alignment horizontal="center" vertical="center"/>
    </xf>
    <xf numFmtId="3" fontId="0" fillId="0" borderId="37" xfId="0" applyNumberFormat="1" applyBorder="1" applyAlignment="1">
      <alignment horizontal="center"/>
    </xf>
    <xf numFmtId="167" fontId="0" fillId="0" borderId="21" xfId="2" applyNumberFormat="1" applyFont="1" applyBorder="1" applyAlignment="1">
      <alignment horizontal="center" vertical="center"/>
    </xf>
    <xf numFmtId="167" fontId="0" fillId="0" borderId="20" xfId="2" applyNumberFormat="1" applyFont="1" applyBorder="1" applyAlignment="1">
      <alignment horizontal="center" vertical="center"/>
    </xf>
    <xf numFmtId="3" fontId="0" fillId="0" borderId="28" xfId="0" applyNumberFormat="1" applyBorder="1" applyAlignment="1">
      <alignment horizontal="center" vertical="center"/>
    </xf>
    <xf numFmtId="3" fontId="0" fillId="0" borderId="20" xfId="0" applyNumberFormat="1" applyBorder="1" applyAlignment="1">
      <alignment horizontal="center" vertical="center"/>
    </xf>
    <xf numFmtId="0" fontId="0" fillId="0" borderId="54" xfId="0" applyBorder="1"/>
    <xf numFmtId="3" fontId="0" fillId="0" borderId="37" xfId="0" applyNumberFormat="1" applyBorder="1" applyAlignment="1">
      <alignment horizontal="center" vertical="center"/>
    </xf>
    <xf numFmtId="167" fontId="0" fillId="0" borderId="27" xfId="2" applyNumberFormat="1" applyFont="1" applyBorder="1" applyAlignment="1">
      <alignment horizontal="center" vertical="center"/>
    </xf>
    <xf numFmtId="0" fontId="0" fillId="0" borderId="55" xfId="0" applyBorder="1"/>
    <xf numFmtId="167" fontId="0" fillId="0" borderId="27" xfId="0" applyNumberFormat="1" applyBorder="1" applyAlignment="1">
      <alignment horizontal="center" vertical="center"/>
    </xf>
    <xf numFmtId="167" fontId="0" fillId="0" borderId="37" xfId="0" applyNumberFormat="1" applyBorder="1" applyAlignment="1">
      <alignment horizontal="center" vertical="center"/>
    </xf>
    <xf numFmtId="3" fontId="0" fillId="0" borderId="33" xfId="0" applyNumberFormat="1" applyBorder="1" applyAlignment="1">
      <alignment horizontal="center" vertical="center"/>
    </xf>
    <xf numFmtId="164" fontId="3" fillId="0" borderId="0" xfId="1" applyNumberFormat="1" applyFont="1" applyFill="1" applyBorder="1"/>
    <xf numFmtId="165" fontId="0" fillId="0" borderId="0" xfId="2" applyNumberFormat="1" applyFont="1" applyFill="1" applyBorder="1" applyAlignment="1"/>
    <xf numFmtId="3" fontId="0" fillId="0" borderId="67" xfId="0" applyNumberFormat="1" applyBorder="1" applyAlignment="1">
      <alignment horizontal="center" vertical="center"/>
    </xf>
    <xf numFmtId="3" fontId="0" fillId="0" borderId="11" xfId="0" applyNumberFormat="1" applyBorder="1" applyAlignment="1">
      <alignment horizontal="center" vertical="center"/>
    </xf>
    <xf numFmtId="167" fontId="0" fillId="0" borderId="67" xfId="2" applyNumberFormat="1" applyFont="1" applyBorder="1" applyAlignment="1">
      <alignment horizontal="center" vertical="center"/>
    </xf>
    <xf numFmtId="167" fontId="0" fillId="0" borderId="11" xfId="2" applyNumberFormat="1" applyFont="1" applyBorder="1" applyAlignment="1">
      <alignment horizontal="center" vertical="center"/>
    </xf>
    <xf numFmtId="165" fontId="0" fillId="0" borderId="0" xfId="2" applyNumberFormat="1" applyFont="1"/>
    <xf numFmtId="3" fontId="3" fillId="3" borderId="10" xfId="0" applyNumberFormat="1" applyFont="1" applyFill="1" applyBorder="1" applyAlignment="1">
      <alignment horizontal="center"/>
    </xf>
    <xf numFmtId="3" fontId="3" fillId="3" borderId="11" xfId="0" applyNumberFormat="1" applyFont="1" applyFill="1" applyBorder="1" applyAlignment="1">
      <alignment horizontal="center"/>
    </xf>
    <xf numFmtId="167" fontId="3" fillId="3" borderId="10" xfId="0" applyNumberFormat="1" applyFont="1" applyFill="1" applyBorder="1" applyAlignment="1">
      <alignment horizontal="center"/>
    </xf>
    <xf numFmtId="3" fontId="42" fillId="20" borderId="60" xfId="0" applyNumberFormat="1" applyFont="1" applyFill="1" applyBorder="1" applyAlignment="1">
      <alignment horizontal="center" vertical="center" wrapText="1"/>
    </xf>
    <xf numFmtId="3" fontId="42" fillId="20" borderId="36" xfId="0" applyNumberFormat="1" applyFont="1" applyFill="1" applyBorder="1" applyAlignment="1">
      <alignment horizontal="center" vertical="center" wrapText="1"/>
    </xf>
    <xf numFmtId="167" fontId="42" fillId="20" borderId="60" xfId="0" applyNumberFormat="1" applyFont="1" applyFill="1" applyBorder="1" applyAlignment="1">
      <alignment horizontal="center" vertical="center" wrapText="1"/>
    </xf>
    <xf numFmtId="167" fontId="42" fillId="20" borderId="7" xfId="0" applyNumberFormat="1" applyFont="1" applyFill="1" applyBorder="1" applyAlignment="1">
      <alignment horizontal="center" vertical="center" wrapText="1"/>
    </xf>
    <xf numFmtId="0" fontId="0" fillId="0" borderId="0" xfId="0" applyAlignment="1">
      <alignment vertical="center" wrapText="1"/>
    </xf>
    <xf numFmtId="0" fontId="0" fillId="5" borderId="6" xfId="0" applyFill="1" applyBorder="1" applyAlignment="1">
      <alignment horizontal="left" vertical="center" wrapText="1"/>
    </xf>
    <xf numFmtId="167" fontId="0" fillId="0" borderId="35" xfId="2" applyNumberFormat="1" applyFont="1" applyBorder="1" applyAlignment="1">
      <alignment horizontal="center" vertical="center"/>
    </xf>
    <xf numFmtId="0" fontId="0" fillId="5" borderId="30" xfId="0" applyFill="1" applyBorder="1" applyAlignment="1">
      <alignment horizontal="left" vertical="center" wrapText="1"/>
    </xf>
    <xf numFmtId="167" fontId="0" fillId="0" borderId="30" xfId="2" applyNumberFormat="1" applyFont="1" applyBorder="1" applyAlignment="1">
      <alignment horizontal="center" vertical="center"/>
    </xf>
    <xf numFmtId="167" fontId="0" fillId="0" borderId="33" xfId="2" applyNumberFormat="1" applyFont="1" applyBorder="1" applyAlignment="1">
      <alignment horizontal="center" vertical="center"/>
    </xf>
    <xf numFmtId="3" fontId="3" fillId="3" borderId="2" xfId="0" applyNumberFormat="1" applyFont="1" applyFill="1" applyBorder="1" applyAlignment="1">
      <alignment horizontal="center"/>
    </xf>
    <xf numFmtId="3" fontId="3" fillId="3" borderId="65" xfId="0" applyNumberFormat="1" applyFont="1" applyFill="1" applyBorder="1" applyAlignment="1">
      <alignment horizontal="center"/>
    </xf>
    <xf numFmtId="167" fontId="3" fillId="3" borderId="2" xfId="0" applyNumberFormat="1" applyFont="1" applyFill="1" applyBorder="1" applyAlignment="1">
      <alignment horizontal="center"/>
    </xf>
    <xf numFmtId="167" fontId="3" fillId="3" borderId="65" xfId="0" applyNumberFormat="1" applyFont="1" applyFill="1" applyBorder="1" applyAlignment="1">
      <alignment horizontal="center"/>
    </xf>
    <xf numFmtId="164" fontId="3" fillId="0" borderId="0" xfId="1" applyNumberFormat="1" applyFont="1"/>
    <xf numFmtId="3" fontId="0" fillId="19" borderId="24" xfId="0" applyNumberFormat="1" applyFill="1" applyBorder="1" applyAlignment="1">
      <alignment horizontal="center"/>
    </xf>
    <xf numFmtId="3" fontId="0" fillId="19" borderId="26" xfId="0" applyNumberFormat="1" applyFill="1" applyBorder="1" applyAlignment="1">
      <alignment horizontal="center"/>
    </xf>
    <xf numFmtId="167" fontId="0" fillId="19" borderId="24" xfId="2" applyNumberFormat="1" applyFont="1" applyFill="1" applyBorder="1" applyAlignment="1">
      <alignment horizontal="center"/>
    </xf>
    <xf numFmtId="167" fontId="0" fillId="19" borderId="26" xfId="2" applyNumberFormat="1" applyFont="1" applyFill="1" applyBorder="1" applyAlignment="1">
      <alignment horizontal="center"/>
    </xf>
    <xf numFmtId="3" fontId="0" fillId="19" borderId="26" xfId="1" applyNumberFormat="1" applyFont="1" applyFill="1" applyBorder="1" applyAlignment="1">
      <alignment horizontal="center"/>
    </xf>
    <xf numFmtId="164" fontId="0" fillId="0" borderId="0" xfId="1" applyNumberFormat="1" applyFont="1" applyAlignment="1">
      <alignment horizontal="right"/>
    </xf>
    <xf numFmtId="167" fontId="3" fillId="3" borderId="10" xfId="2" applyNumberFormat="1" applyFont="1" applyFill="1" applyBorder="1" applyAlignment="1">
      <alignment horizontal="center"/>
    </xf>
    <xf numFmtId="167" fontId="3" fillId="3" borderId="11" xfId="2" applyNumberFormat="1" applyFont="1" applyFill="1" applyBorder="1" applyAlignment="1">
      <alignment horizontal="center"/>
    </xf>
    <xf numFmtId="3" fontId="3" fillId="3" borderId="11" xfId="1" applyNumberFormat="1" applyFont="1" applyFill="1" applyBorder="1" applyAlignment="1">
      <alignment horizontal="center"/>
    </xf>
    <xf numFmtId="164" fontId="3" fillId="0" borderId="0" xfId="1" applyNumberFormat="1" applyFont="1" applyAlignment="1">
      <alignment horizontal="right"/>
    </xf>
    <xf numFmtId="164" fontId="3" fillId="0" borderId="0" xfId="1" applyNumberFormat="1" applyFont="1" applyFill="1" applyBorder="1" applyAlignment="1">
      <alignment horizontal="right"/>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167" fontId="0" fillId="2" borderId="6" xfId="2" applyNumberFormat="1" applyFont="1" applyFill="1" applyBorder="1" applyAlignment="1">
      <alignment horizontal="center" vertical="center" wrapText="1"/>
    </xf>
    <xf numFmtId="167" fontId="0" fillId="2" borderId="7" xfId="2" applyNumberFormat="1" applyFont="1" applyFill="1" applyBorder="1" applyAlignment="1">
      <alignment horizontal="center" vertical="center" wrapText="1"/>
    </xf>
    <xf numFmtId="167" fontId="3" fillId="3" borderId="11" xfId="0" applyNumberFormat="1" applyFont="1" applyFill="1" applyBorder="1" applyAlignment="1">
      <alignment horizontal="center"/>
    </xf>
    <xf numFmtId="3" fontId="40" fillId="23" borderId="38" xfId="0" applyNumberFormat="1" applyFont="1" applyFill="1" applyBorder="1"/>
    <xf numFmtId="3" fontId="40" fillId="23" borderId="47" xfId="0" applyNumberFormat="1" applyFont="1" applyFill="1" applyBorder="1"/>
    <xf numFmtId="0" fontId="40" fillId="18" borderId="38" xfId="0" applyFont="1" applyFill="1" applyBorder="1"/>
    <xf numFmtId="0" fontId="40" fillId="18" borderId="42" xfId="0" applyFont="1" applyFill="1" applyBorder="1"/>
    <xf numFmtId="0" fontId="40" fillId="23" borderId="38" xfId="0" applyFont="1" applyFill="1" applyBorder="1"/>
    <xf numFmtId="0" fontId="40" fillId="23" borderId="42" xfId="0" applyFont="1" applyFill="1" applyBorder="1"/>
    <xf numFmtId="164" fontId="2" fillId="0" borderId="0" xfId="1" applyNumberFormat="1" applyFont="1"/>
    <xf numFmtId="164" fontId="0" fillId="0" borderId="0" xfId="0" applyNumberFormat="1"/>
    <xf numFmtId="1" fontId="0" fillId="0" borderId="0" xfId="0" applyNumberFormat="1"/>
    <xf numFmtId="165" fontId="3" fillId="0" borderId="0" xfId="2" applyNumberFormat="1" applyFont="1" applyFill="1" applyBorder="1" applyAlignment="1"/>
    <xf numFmtId="0" fontId="42" fillId="0" borderId="10" xfId="0" applyFont="1" applyBorder="1" applyAlignment="1">
      <alignment horizontal="center" vertical="center"/>
    </xf>
    <xf numFmtId="0" fontId="42" fillId="0" borderId="11" xfId="0" applyFont="1" applyBorder="1" applyAlignment="1">
      <alignment horizontal="center" vertical="center"/>
    </xf>
    <xf numFmtId="167" fontId="42" fillId="0" borderId="10" xfId="0" applyNumberFormat="1" applyFont="1" applyBorder="1" applyAlignment="1">
      <alignment horizontal="center" vertical="center"/>
    </xf>
    <xf numFmtId="167" fontId="42" fillId="0" borderId="11" xfId="0" applyNumberFormat="1" applyFont="1" applyBorder="1" applyAlignment="1">
      <alignment horizontal="center" vertical="center"/>
    </xf>
    <xf numFmtId="3" fontId="42" fillId="0" borderId="23" xfId="0" applyNumberFormat="1" applyFont="1" applyBorder="1" applyAlignment="1">
      <alignment horizontal="center"/>
    </xf>
    <xf numFmtId="3" fontId="42" fillId="0" borderId="11" xfId="0" applyNumberFormat="1" applyFont="1" applyBorder="1" applyAlignment="1">
      <alignment horizontal="center" vertical="center"/>
    </xf>
    <xf numFmtId="164" fontId="0" fillId="0" borderId="0" xfId="1" applyNumberFormat="1" applyFont="1" applyFill="1" applyBorder="1" applyAlignment="1">
      <alignment horizontal="right" wrapText="1"/>
    </xf>
    <xf numFmtId="0" fontId="42" fillId="0" borderId="8" xfId="0" applyFont="1" applyBorder="1" applyAlignment="1">
      <alignment horizontal="center" vertical="center"/>
    </xf>
    <xf numFmtId="0" fontId="42" fillId="0" borderId="7" xfId="0" applyFont="1" applyBorder="1" applyAlignment="1">
      <alignment horizontal="center" vertical="center"/>
    </xf>
    <xf numFmtId="167" fontId="42" fillId="0" borderId="6" xfId="0" applyNumberFormat="1" applyFont="1" applyBorder="1" applyAlignment="1">
      <alignment horizontal="center" vertical="center"/>
    </xf>
    <xf numFmtId="167" fontId="42" fillId="0" borderId="7" xfId="0" applyNumberFormat="1" applyFont="1" applyBorder="1" applyAlignment="1">
      <alignment horizontal="center" vertical="center"/>
    </xf>
    <xf numFmtId="3" fontId="42" fillId="0" borderId="6" xfId="0" applyNumberFormat="1" applyFont="1" applyBorder="1" applyAlignment="1">
      <alignment horizontal="center" vertical="center"/>
    </xf>
    <xf numFmtId="3" fontId="42" fillId="0" borderId="7" xfId="0" applyNumberFormat="1" applyFont="1" applyBorder="1" applyAlignment="1">
      <alignment horizontal="center"/>
    </xf>
    <xf numFmtId="0" fontId="42" fillId="0" borderId="19" xfId="0" applyFont="1" applyBorder="1" applyAlignment="1">
      <alignment horizontal="center" vertical="center"/>
    </xf>
    <xf numFmtId="0" fontId="42" fillId="0" borderId="20" xfId="0" applyFont="1" applyBorder="1" applyAlignment="1">
      <alignment horizontal="center" vertical="center"/>
    </xf>
    <xf numFmtId="167" fontId="42" fillId="0" borderId="21" xfId="0" applyNumberFormat="1" applyFont="1" applyBorder="1" applyAlignment="1">
      <alignment horizontal="center" vertical="center"/>
    </xf>
    <xf numFmtId="167" fontId="42" fillId="0" borderId="20" xfId="0" applyNumberFormat="1" applyFont="1" applyBorder="1" applyAlignment="1">
      <alignment horizontal="center" vertical="center"/>
    </xf>
    <xf numFmtId="3" fontId="42" fillId="0" borderId="20" xfId="0" applyNumberFormat="1" applyFont="1" applyBorder="1" applyAlignment="1">
      <alignment horizontal="center"/>
    </xf>
    <xf numFmtId="0" fontId="42" fillId="0" borderId="13" xfId="0" applyFont="1" applyBorder="1" applyAlignment="1">
      <alignment horizontal="center" vertical="center"/>
    </xf>
    <xf numFmtId="3" fontId="42" fillId="0" borderId="10" xfId="0" applyNumberFormat="1" applyFont="1" applyBorder="1" applyAlignment="1">
      <alignment horizontal="center" vertical="center"/>
    </xf>
    <xf numFmtId="3" fontId="42" fillId="0" borderId="11" xfId="0" applyNumberFormat="1" applyFont="1" applyBorder="1" applyAlignment="1">
      <alignment horizontal="center"/>
    </xf>
    <xf numFmtId="0" fontId="40" fillId="18" borderId="38" xfId="0" applyFont="1" applyFill="1" applyBorder="1" applyAlignment="1">
      <alignment horizontal="center"/>
    </xf>
    <xf numFmtId="167" fontId="40" fillId="18" borderId="57" xfId="0" applyNumberFormat="1" applyFont="1" applyFill="1" applyBorder="1" applyAlignment="1">
      <alignment horizontal="center"/>
    </xf>
    <xf numFmtId="167" fontId="40" fillId="18" borderId="65" xfId="0" applyNumberFormat="1" applyFont="1" applyFill="1" applyBorder="1" applyAlignment="1">
      <alignment horizontal="center"/>
    </xf>
    <xf numFmtId="0" fontId="42" fillId="20" borderId="35" xfId="0" applyFont="1" applyFill="1" applyBorder="1" applyAlignment="1">
      <alignment horizontal="center" vertical="center" wrapText="1"/>
    </xf>
    <xf numFmtId="0" fontId="42" fillId="20" borderId="63" xfId="0" applyFont="1" applyFill="1" applyBorder="1" applyAlignment="1">
      <alignment horizontal="center" vertical="center" wrapText="1"/>
    </xf>
    <xf numFmtId="167" fontId="42" fillId="20" borderId="35" xfId="0" applyNumberFormat="1" applyFont="1" applyFill="1" applyBorder="1" applyAlignment="1">
      <alignment horizontal="center" vertical="center" wrapText="1"/>
    </xf>
    <xf numFmtId="167" fontId="42" fillId="20" borderId="63" xfId="0" applyNumberFormat="1" applyFont="1" applyFill="1" applyBorder="1" applyAlignment="1">
      <alignment horizontal="center" vertical="center" wrapText="1"/>
    </xf>
    <xf numFmtId="3" fontId="42" fillId="20" borderId="63" xfId="0" applyNumberFormat="1" applyFont="1" applyFill="1" applyBorder="1" applyAlignment="1">
      <alignment horizontal="center" vertical="center" wrapText="1"/>
    </xf>
    <xf numFmtId="0" fontId="0" fillId="5" borderId="35" xfId="0" applyFill="1" applyBorder="1" applyAlignment="1">
      <alignment horizontal="left" vertical="center" wrapText="1"/>
    </xf>
    <xf numFmtId="0" fontId="42" fillId="0" borderId="6" xfId="0" applyFont="1" applyBorder="1" applyAlignment="1">
      <alignment horizontal="center" vertical="center"/>
    </xf>
    <xf numFmtId="3" fontId="42" fillId="0" borderId="7" xfId="0" applyNumberFormat="1" applyFont="1" applyBorder="1" applyAlignment="1">
      <alignment horizontal="center" vertical="center"/>
    </xf>
    <xf numFmtId="0" fontId="0" fillId="5" borderId="10" xfId="0" applyFill="1" applyBorder="1" applyAlignment="1">
      <alignment horizontal="left" vertical="center" wrapText="1"/>
    </xf>
    <xf numFmtId="0" fontId="3" fillId="3" borderId="16" xfId="0" applyFont="1" applyFill="1" applyBorder="1"/>
    <xf numFmtId="0" fontId="3" fillId="3" borderId="56" xfId="0" applyFont="1" applyFill="1" applyBorder="1"/>
    <xf numFmtId="0" fontId="3" fillId="3" borderId="16" xfId="0" applyFont="1" applyFill="1" applyBorder="1" applyAlignment="1">
      <alignment horizontal="center"/>
    </xf>
    <xf numFmtId="3" fontId="3" fillId="3" borderId="16" xfId="0" applyNumberFormat="1" applyFont="1" applyFill="1" applyBorder="1" applyAlignment="1">
      <alignment horizontal="center"/>
    </xf>
    <xf numFmtId="0" fontId="0" fillId="0" borderId="22" xfId="0" applyBorder="1"/>
    <xf numFmtId="0" fontId="0" fillId="0" borderId="40" xfId="0" applyBorder="1"/>
    <xf numFmtId="0" fontId="0" fillId="0" borderId="22" xfId="0" applyBorder="1" applyAlignment="1">
      <alignment horizontal="center"/>
    </xf>
    <xf numFmtId="0" fontId="3" fillId="3" borderId="38" xfId="0" applyFont="1" applyFill="1" applyBorder="1" applyAlignment="1">
      <alignment horizontal="center"/>
    </xf>
    <xf numFmtId="167" fontId="40" fillId="18" borderId="10" xfId="0" applyNumberFormat="1" applyFont="1" applyFill="1" applyBorder="1" applyAlignment="1">
      <alignment horizontal="center"/>
    </xf>
    <xf numFmtId="3" fontId="3" fillId="3" borderId="38" xfId="0" applyNumberFormat="1"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167" fontId="0" fillId="2" borderId="38" xfId="0" applyNumberFormat="1" applyFill="1" applyBorder="1" applyAlignment="1">
      <alignment horizontal="center" vertical="center" wrapText="1"/>
    </xf>
    <xf numFmtId="167" fontId="0" fillId="2" borderId="63" xfId="0" applyNumberFormat="1" applyFill="1" applyBorder="1" applyAlignment="1">
      <alignment horizontal="center" vertical="center" wrapText="1"/>
    </xf>
    <xf numFmtId="0" fontId="3" fillId="3" borderId="39" xfId="0" applyFont="1" applyFill="1" applyBorder="1"/>
    <xf numFmtId="164" fontId="3" fillId="6" borderId="42" xfId="1" applyNumberFormat="1" applyFont="1" applyFill="1" applyBorder="1" applyAlignment="1"/>
    <xf numFmtId="167" fontId="3" fillId="3" borderId="38" xfId="1" applyNumberFormat="1" applyFont="1" applyFill="1" applyBorder="1" applyAlignment="1"/>
    <xf numFmtId="167" fontId="3" fillId="3" borderId="42" xfId="1" applyNumberFormat="1" applyFont="1" applyFill="1" applyBorder="1" applyAlignment="1"/>
    <xf numFmtId="10" fontId="12" fillId="0" borderId="13" xfId="3" applyNumberFormat="1" applyFont="1" applyFill="1" applyBorder="1" applyAlignment="1">
      <alignment horizontal="center" vertical="center"/>
    </xf>
    <xf numFmtId="167" fontId="0" fillId="0" borderId="19" xfId="2" applyNumberFormat="1" applyFont="1" applyBorder="1" applyAlignment="1">
      <alignment horizontal="center" vertical="center"/>
    </xf>
    <xf numFmtId="167" fontId="0" fillId="11" borderId="19" xfId="2" applyNumberFormat="1" applyFont="1" applyFill="1" applyBorder="1" applyAlignment="1">
      <alignment horizontal="center" vertical="center"/>
    </xf>
    <xf numFmtId="167" fontId="0" fillId="0" borderId="19" xfId="2" applyNumberFormat="1" applyFont="1" applyFill="1" applyBorder="1" applyAlignment="1">
      <alignment horizontal="center" vertical="center"/>
    </xf>
    <xf numFmtId="0" fontId="46" fillId="0" borderId="0" xfId="0" applyFont="1" applyAlignment="1">
      <alignment horizontal="left" vertical="center" readingOrder="1"/>
    </xf>
    <xf numFmtId="0" fontId="0" fillId="24" borderId="34" xfId="0" applyFill="1" applyBorder="1" applyAlignment="1" applyProtection="1">
      <alignment horizontal="center" vertical="center"/>
      <protection hidden="1"/>
    </xf>
    <xf numFmtId="0" fontId="0" fillId="25" borderId="19" xfId="0" applyFill="1" applyBorder="1" applyAlignment="1" applyProtection="1">
      <alignment horizontal="center" vertical="center" wrapText="1"/>
      <protection hidden="1"/>
    </xf>
    <xf numFmtId="0" fontId="0" fillId="28" borderId="19" xfId="0" applyFill="1" applyBorder="1" applyAlignment="1" applyProtection="1">
      <alignment horizontal="center" vertical="center"/>
      <protection hidden="1"/>
    </xf>
    <xf numFmtId="0" fontId="10" fillId="28" borderId="19" xfId="0" applyFont="1" applyFill="1" applyBorder="1" applyAlignment="1" applyProtection="1">
      <alignment horizontal="center" vertical="center"/>
      <protection hidden="1"/>
    </xf>
    <xf numFmtId="0" fontId="10" fillId="28" borderId="32" xfId="0" applyFont="1" applyFill="1" applyBorder="1" applyAlignment="1" applyProtection="1">
      <alignment horizontal="center" vertical="center"/>
      <protection hidden="1"/>
    </xf>
    <xf numFmtId="0" fontId="0" fillId="29" borderId="19" xfId="0" applyFill="1" applyBorder="1" applyAlignment="1" applyProtection="1">
      <alignment horizontal="center" vertical="center" wrapText="1"/>
      <protection hidden="1"/>
    </xf>
    <xf numFmtId="44" fontId="0" fillId="30" borderId="19" xfId="0" applyNumberFormat="1" applyFill="1" applyBorder="1" applyAlignment="1" applyProtection="1">
      <alignment horizontal="center" vertical="center" wrapText="1"/>
      <protection hidden="1"/>
    </xf>
    <xf numFmtId="0" fontId="10" fillId="31" borderId="19" xfId="0" applyFont="1" applyFill="1" applyBorder="1" applyAlignment="1" applyProtection="1">
      <alignment horizontal="center" vertical="center" wrapText="1"/>
      <protection hidden="1"/>
    </xf>
    <xf numFmtId="0" fontId="0" fillId="31" borderId="19" xfId="0" applyFill="1" applyBorder="1" applyAlignment="1" applyProtection="1">
      <alignment horizontal="center" vertical="center" wrapText="1"/>
      <protection hidden="1"/>
    </xf>
    <xf numFmtId="0" fontId="0" fillId="0" borderId="19" xfId="0" applyBorder="1" applyProtection="1">
      <protection hidden="1"/>
    </xf>
    <xf numFmtId="0" fontId="0" fillId="0" borderId="37" xfId="0" applyBorder="1" applyProtection="1">
      <protection hidden="1"/>
    </xf>
    <xf numFmtId="0" fontId="0" fillId="0" borderId="19" xfId="0" applyBorder="1" applyAlignment="1">
      <alignment horizontal="left" vertical="center" wrapText="1"/>
    </xf>
    <xf numFmtId="3" fontId="0" fillId="0" borderId="34" xfId="0" applyNumberFormat="1" applyBorder="1" applyProtection="1">
      <protection hidden="1"/>
    </xf>
    <xf numFmtId="44" fontId="0" fillId="0" borderId="19" xfId="2" applyFont="1" applyBorder="1" applyProtection="1">
      <protection hidden="1"/>
    </xf>
    <xf numFmtId="44" fontId="0" fillId="0" borderId="19" xfId="2" applyFont="1" applyBorder="1" applyProtection="1">
      <protection locked="0"/>
    </xf>
    <xf numFmtId="6" fontId="0" fillId="0" borderId="19" xfId="2" applyNumberFormat="1" applyFont="1" applyBorder="1" applyProtection="1">
      <protection locked="0"/>
    </xf>
    <xf numFmtId="166" fontId="0" fillId="0" borderId="19" xfId="0" applyNumberFormat="1" applyBorder="1"/>
    <xf numFmtId="2" fontId="0" fillId="0" borderId="19" xfId="0" applyNumberFormat="1" applyBorder="1"/>
    <xf numFmtId="3" fontId="0" fillId="0" borderId="19" xfId="0" applyNumberFormat="1" applyBorder="1"/>
    <xf numFmtId="6" fontId="0" fillId="0" borderId="19" xfId="2" applyNumberFormat="1" applyFont="1" applyBorder="1" applyProtection="1">
      <protection hidden="1"/>
    </xf>
    <xf numFmtId="0" fontId="0" fillId="0" borderId="34" xfId="0" applyBorder="1" applyProtection="1">
      <protection hidden="1"/>
    </xf>
    <xf numFmtId="9" fontId="12" fillId="0" borderId="20" xfId="3" applyFont="1" applyFill="1" applyBorder="1" applyAlignment="1">
      <alignment horizontal="center" vertical="center" wrapText="1"/>
    </xf>
    <xf numFmtId="0" fontId="0" fillId="0" borderId="20" xfId="3" applyNumberFormat="1" applyFont="1" applyBorder="1" applyAlignment="1">
      <alignment horizontal="center" vertical="center"/>
    </xf>
    <xf numFmtId="167" fontId="0" fillId="0" borderId="21" xfId="0" applyNumberFormat="1" applyBorder="1" applyAlignment="1">
      <alignment horizontal="center" vertical="center"/>
    </xf>
    <xf numFmtId="167" fontId="0" fillId="0" borderId="19" xfId="0" applyNumberFormat="1" applyBorder="1" applyAlignment="1">
      <alignment horizontal="center" vertical="center"/>
    </xf>
    <xf numFmtId="167" fontId="0" fillId="0" borderId="61" xfId="2" applyNumberFormat="1" applyFont="1" applyFill="1" applyBorder="1" applyAlignment="1">
      <alignment horizontal="center" vertical="center"/>
    </xf>
    <xf numFmtId="167" fontId="0" fillId="19" borderId="52" xfId="0" applyNumberFormat="1" applyFill="1" applyBorder="1" applyAlignment="1">
      <alignment vertical="center"/>
    </xf>
    <xf numFmtId="167" fontId="0" fillId="0" borderId="52" xfId="2" applyNumberFormat="1" applyFont="1" applyFill="1" applyBorder="1" applyAlignment="1">
      <alignment horizontal="center" vertical="center"/>
    </xf>
    <xf numFmtId="167" fontId="0" fillId="19" borderId="19" xfId="0" applyNumberFormat="1" applyFill="1" applyBorder="1" applyAlignment="1">
      <alignment vertical="center"/>
    </xf>
    <xf numFmtId="167" fontId="0" fillId="0" borderId="61" xfId="0" applyNumberFormat="1" applyBorder="1" applyAlignment="1">
      <alignment horizontal="center" vertical="center"/>
    </xf>
    <xf numFmtId="167" fontId="0" fillId="0" borderId="52" xfId="0" applyNumberFormat="1" applyBorder="1" applyAlignment="1">
      <alignment horizontal="center" vertical="center"/>
    </xf>
    <xf numFmtId="167" fontId="3" fillId="4" borderId="22" xfId="0" applyNumberFormat="1" applyFont="1" applyFill="1" applyBorder="1" applyAlignment="1">
      <alignment horizontal="center"/>
    </xf>
    <xf numFmtId="167" fontId="3" fillId="3" borderId="23" xfId="0" applyNumberFormat="1" applyFont="1" applyFill="1" applyBorder="1" applyAlignment="1">
      <alignment horizontal="center"/>
    </xf>
    <xf numFmtId="167" fontId="0" fillId="0" borderId="6" xfId="0" applyNumberFormat="1" applyBorder="1" applyAlignment="1">
      <alignment horizontal="center" vertical="center"/>
    </xf>
    <xf numFmtId="167" fontId="0" fillId="0" borderId="8" xfId="0" applyNumberFormat="1" applyBorder="1" applyAlignment="1">
      <alignment horizontal="center" vertical="center"/>
    </xf>
    <xf numFmtId="167" fontId="0" fillId="0" borderId="30" xfId="0" applyNumberFormat="1" applyBorder="1" applyAlignment="1">
      <alignment horizontal="center" vertical="center"/>
    </xf>
    <xf numFmtId="167" fontId="0" fillId="0" borderId="32" xfId="0" applyNumberFormat="1" applyBorder="1" applyAlignment="1">
      <alignment horizontal="center" vertical="center"/>
    </xf>
    <xf numFmtId="167" fontId="0" fillId="0" borderId="64" xfId="0" applyNumberFormat="1" applyBorder="1" applyAlignment="1">
      <alignment horizontal="center" vertical="center"/>
    </xf>
    <xf numFmtId="167" fontId="0" fillId="0" borderId="59" xfId="0" applyNumberFormat="1" applyBorder="1" applyAlignment="1">
      <alignment horizontal="center" vertical="center"/>
    </xf>
    <xf numFmtId="167" fontId="0" fillId="0" borderId="13" xfId="0" applyNumberFormat="1" applyBorder="1" applyAlignment="1">
      <alignment horizontal="center" vertical="center"/>
    </xf>
    <xf numFmtId="167" fontId="40" fillId="21" borderId="13" xfId="2" applyNumberFormat="1" applyFont="1" applyFill="1" applyBorder="1" applyAlignment="1">
      <alignment horizontal="center"/>
    </xf>
    <xf numFmtId="167" fontId="40" fillId="18" borderId="13" xfId="10" applyNumberFormat="1" applyFont="1" applyFill="1" applyBorder="1" applyAlignment="1">
      <alignment horizontal="center"/>
    </xf>
    <xf numFmtId="0" fontId="48" fillId="0" borderId="37" xfId="0" applyFont="1" applyBorder="1" applyProtection="1">
      <protection hidden="1"/>
    </xf>
    <xf numFmtId="44" fontId="0" fillId="0" borderId="19" xfId="2" applyFont="1" applyFill="1" applyBorder="1" applyProtection="1">
      <protection hidden="1"/>
    </xf>
    <xf numFmtId="6" fontId="0" fillId="0" borderId="19" xfId="2" applyNumberFormat="1" applyFont="1" applyFill="1" applyBorder="1" applyProtection="1">
      <protection locked="0"/>
    </xf>
    <xf numFmtId="6" fontId="0" fillId="0" borderId="19" xfId="2" applyNumberFormat="1" applyFont="1" applyFill="1" applyBorder="1" applyProtection="1">
      <protection hidden="1"/>
    </xf>
    <xf numFmtId="44" fontId="3" fillId="0" borderId="19" xfId="2" applyFont="1" applyFill="1" applyBorder="1" applyProtection="1">
      <protection locked="0"/>
    </xf>
    <xf numFmtId="6" fontId="3" fillId="0" borderId="19" xfId="2" applyNumberFormat="1" applyFont="1" applyFill="1" applyBorder="1" applyProtection="1">
      <protection locked="0"/>
    </xf>
    <xf numFmtId="3" fontId="3" fillId="0" borderId="19" xfId="0" applyNumberFormat="1" applyFont="1" applyBorder="1"/>
    <xf numFmtId="6" fontId="1" fillId="0" borderId="19" xfId="2" applyNumberFormat="1" applyFont="1" applyFill="1" applyBorder="1" applyProtection="1">
      <protection hidden="1"/>
    </xf>
    <xf numFmtId="44" fontId="0" fillId="0" borderId="19" xfId="2" applyFont="1" applyFill="1" applyBorder="1" applyProtection="1">
      <protection locked="0"/>
    </xf>
    <xf numFmtId="9" fontId="0" fillId="11" borderId="19" xfId="3" applyFont="1" applyFill="1" applyBorder="1" applyAlignment="1">
      <alignment horizontal="center" vertical="center"/>
    </xf>
    <xf numFmtId="0" fontId="15" fillId="0" borderId="72" xfId="0" applyFont="1" applyBorder="1" applyAlignment="1">
      <alignment horizontal="center"/>
    </xf>
    <xf numFmtId="0" fontId="15" fillId="0" borderId="72" xfId="0" applyFont="1" applyBorder="1" applyAlignment="1">
      <alignment horizontal="right"/>
    </xf>
    <xf numFmtId="0" fontId="15" fillId="0" borderId="76" xfId="0" applyFont="1" applyBorder="1" applyAlignment="1">
      <alignment horizontal="center"/>
    </xf>
    <xf numFmtId="0" fontId="15" fillId="32" borderId="79" xfId="0" applyFont="1" applyFill="1" applyBorder="1" applyAlignment="1">
      <alignment horizontal="center" vertical="center" wrapText="1"/>
    </xf>
    <xf numFmtId="0" fontId="15" fillId="32" borderId="80" xfId="0" applyFont="1" applyFill="1" applyBorder="1" applyAlignment="1">
      <alignment horizontal="center" vertical="center" wrapText="1"/>
    </xf>
    <xf numFmtId="0" fontId="16" fillId="32" borderId="80" xfId="0" applyFont="1" applyFill="1" applyBorder="1" applyAlignment="1">
      <alignment horizontal="center" vertical="center" wrapText="1"/>
    </xf>
    <xf numFmtId="0" fontId="0" fillId="4" borderId="19" xfId="0" applyFill="1" applyBorder="1"/>
    <xf numFmtId="0" fontId="16" fillId="9" borderId="19" xfId="6" applyFont="1" applyFill="1" applyBorder="1" applyAlignment="1">
      <alignment horizontal="center" vertical="center" wrapText="1"/>
    </xf>
    <xf numFmtId="0" fontId="16" fillId="9" borderId="19" xfId="6" quotePrefix="1" applyFont="1" applyFill="1" applyBorder="1" applyAlignment="1">
      <alignment horizontal="center" vertical="center" wrapText="1"/>
    </xf>
    <xf numFmtId="9" fontId="0" fillId="14" borderId="19" xfId="3" applyFont="1" applyFill="1" applyBorder="1" applyAlignment="1">
      <alignment horizontal="center" vertical="center"/>
    </xf>
    <xf numFmtId="9" fontId="0" fillId="0" borderId="0" xfId="3" applyFont="1"/>
    <xf numFmtId="3" fontId="12" fillId="0" borderId="20" xfId="1" applyNumberFormat="1" applyFont="1" applyFill="1" applyBorder="1" applyAlignment="1">
      <alignment horizontal="center" vertical="center" wrapText="1"/>
    </xf>
    <xf numFmtId="3" fontId="12" fillId="0" borderId="21" xfId="1" applyNumberFormat="1" applyFont="1" applyFill="1" applyBorder="1" applyAlignment="1">
      <alignment horizontal="center" vertical="center" wrapText="1"/>
    </xf>
    <xf numFmtId="3" fontId="40" fillId="18" borderId="38" xfId="0" applyNumberFormat="1" applyFont="1" applyFill="1" applyBorder="1" applyAlignment="1">
      <alignment horizontal="center"/>
    </xf>
    <xf numFmtId="0" fontId="15" fillId="0" borderId="73" xfId="6" applyFont="1" applyBorder="1" applyAlignment="1">
      <alignment horizontal="center"/>
    </xf>
    <xf numFmtId="164" fontId="15" fillId="0" borderId="73" xfId="1" applyNumberFormat="1" applyFont="1" applyBorder="1" applyAlignment="1">
      <alignment horizontal="right"/>
    </xf>
    <xf numFmtId="10" fontId="16" fillId="0" borderId="73" xfId="3" applyNumberFormat="1" applyFont="1" applyBorder="1" applyAlignment="1">
      <alignment horizontal="right"/>
    </xf>
    <xf numFmtId="0" fontId="15" fillId="0" borderId="81" xfId="6" applyFont="1" applyBorder="1" applyAlignment="1">
      <alignment horizontal="center"/>
    </xf>
    <xf numFmtId="164" fontId="15" fillId="0" borderId="81" xfId="1" applyNumberFormat="1" applyFont="1" applyBorder="1" applyAlignment="1">
      <alignment horizontal="right"/>
    </xf>
    <xf numFmtId="10" fontId="16" fillId="0" borderId="81" xfId="3" applyNumberFormat="1" applyFont="1" applyBorder="1" applyAlignment="1">
      <alignment horizontal="right"/>
    </xf>
    <xf numFmtId="0" fontId="15" fillId="0" borderId="77" xfId="6" applyFont="1" applyBorder="1" applyAlignment="1">
      <alignment horizontal="center"/>
    </xf>
    <xf numFmtId="164" fontId="15" fillId="0" borderId="77" xfId="1" applyNumberFormat="1" applyFont="1" applyBorder="1" applyAlignment="1">
      <alignment horizontal="right"/>
    </xf>
    <xf numFmtId="0" fontId="0" fillId="0" borderId="0" xfId="0" applyFill="1" applyAlignment="1">
      <alignment vertical="center" wrapText="1"/>
    </xf>
    <xf numFmtId="0" fontId="44" fillId="0" borderId="0" xfId="0" applyFont="1" applyFill="1" applyAlignment="1">
      <alignment wrapText="1"/>
    </xf>
    <xf numFmtId="3" fontId="10" fillId="0" borderId="19" xfId="0" applyNumberFormat="1" applyFont="1" applyFill="1" applyBorder="1" applyAlignment="1">
      <alignment horizontal="center"/>
    </xf>
    <xf numFmtId="43" fontId="0" fillId="0" borderId="0" xfId="1" applyFont="1" applyFill="1" applyBorder="1"/>
    <xf numFmtId="0" fontId="0" fillId="0" borderId="0" xfId="0"/>
    <xf numFmtId="0" fontId="15" fillId="0" borderId="83" xfId="0" applyFont="1" applyBorder="1" applyAlignment="1">
      <alignment horizontal="center"/>
    </xf>
    <xf numFmtId="0" fontId="16" fillId="32" borderId="84" xfId="0" applyFont="1" applyFill="1" applyBorder="1" applyAlignment="1">
      <alignment horizontal="center" vertical="center" wrapText="1"/>
    </xf>
    <xf numFmtId="0" fontId="16" fillId="32" borderId="74" xfId="0" applyFont="1" applyFill="1" applyBorder="1" applyAlignment="1">
      <alignment horizontal="center" vertical="center" wrapText="1"/>
    </xf>
    <xf numFmtId="0" fontId="16" fillId="0" borderId="85" xfId="0" applyFont="1" applyBorder="1" applyAlignment="1">
      <alignment horizontal="right"/>
    </xf>
    <xf numFmtId="0" fontId="16" fillId="0" borderId="75" xfId="0" applyFont="1" applyBorder="1" applyAlignment="1">
      <alignment horizontal="center"/>
    </xf>
    <xf numFmtId="0" fontId="16" fillId="0" borderId="86" xfId="0" applyFont="1" applyBorder="1" applyAlignment="1">
      <alignment horizontal="right"/>
    </xf>
    <xf numFmtId="0" fontId="16" fillId="0" borderId="82" xfId="0" applyFont="1" applyBorder="1" applyAlignment="1">
      <alignment horizontal="center"/>
    </xf>
    <xf numFmtId="3" fontId="15" fillId="0" borderId="77" xfId="0" applyNumberFormat="1" applyFont="1" applyBorder="1" applyAlignment="1">
      <alignment horizontal="center"/>
    </xf>
    <xf numFmtId="3" fontId="15" fillId="0" borderId="78" xfId="0" applyNumberFormat="1" applyFont="1" applyBorder="1" applyAlignment="1">
      <alignment horizontal="center"/>
    </xf>
    <xf numFmtId="0" fontId="46" fillId="0" borderId="0" xfId="0" applyFont="1" applyAlignment="1">
      <alignment horizontal="right"/>
    </xf>
    <xf numFmtId="10" fontId="15" fillId="0" borderId="77" xfId="0" applyNumberFormat="1" applyFont="1" applyBorder="1" applyAlignment="1">
      <alignment horizontal="center"/>
    </xf>
    <xf numFmtId="164" fontId="15" fillId="0" borderId="81" xfId="1" applyNumberFormat="1" applyFont="1" applyBorder="1" applyAlignment="1">
      <alignment horizontal="center"/>
    </xf>
    <xf numFmtId="10" fontId="16" fillId="0" borderId="81" xfId="3" applyNumberFormat="1" applyFont="1" applyBorder="1" applyAlignment="1">
      <alignment horizontal="center"/>
    </xf>
    <xf numFmtId="0" fontId="16" fillId="0" borderId="86" xfId="0" applyFont="1" applyBorder="1" applyAlignment="1">
      <alignment horizontal="center"/>
    </xf>
    <xf numFmtId="10" fontId="15" fillId="0" borderId="77" xfId="1" applyNumberFormat="1" applyFont="1" applyFill="1" applyBorder="1" applyAlignment="1">
      <alignment horizontal="center"/>
    </xf>
    <xf numFmtId="0" fontId="16" fillId="33" borderId="19" xfId="0" applyFont="1" applyFill="1" applyBorder="1" applyAlignment="1">
      <alignment horizontal="center" vertical="center" wrapText="1"/>
    </xf>
    <xf numFmtId="0" fontId="16" fillId="33" borderId="20" xfId="0" applyFont="1" applyFill="1" applyBorder="1" applyAlignment="1">
      <alignment horizontal="center" vertical="center" wrapText="1"/>
    </xf>
    <xf numFmtId="9" fontId="7" fillId="2" borderId="12" xfId="3" applyFont="1" applyFill="1" applyBorder="1" applyAlignment="1">
      <alignment horizontal="center" vertical="center" wrapText="1"/>
    </xf>
    <xf numFmtId="0" fontId="15" fillId="0" borderId="0" xfId="6" applyFont="1" applyAlignment="1">
      <alignment horizontal="left"/>
    </xf>
    <xf numFmtId="0" fontId="0" fillId="0" borderId="0" xfId="0" applyAlignment="1">
      <alignment horizontal="left" wrapText="1"/>
    </xf>
    <xf numFmtId="0" fontId="0" fillId="0" borderId="0" xfId="0"/>
    <xf numFmtId="0" fontId="35" fillId="17" borderId="61" xfId="0" applyFont="1" applyFill="1" applyBorder="1" applyAlignment="1">
      <alignment horizontal="center" vertical="center" wrapText="1"/>
    </xf>
    <xf numFmtId="0" fontId="35" fillId="17" borderId="44" xfId="0" applyFont="1" applyFill="1" applyBorder="1" applyAlignment="1">
      <alignment horizontal="center" vertical="center" wrapText="1"/>
    </xf>
    <xf numFmtId="0" fontId="35" fillId="17" borderId="1" xfId="0" applyFont="1" applyFill="1" applyBorder="1" applyAlignment="1">
      <alignment horizontal="center" vertical="center" wrapText="1"/>
    </xf>
    <xf numFmtId="0" fontId="18" fillId="17" borderId="61" xfId="0" applyFont="1" applyFill="1" applyBorder="1" applyAlignment="1">
      <alignment horizontal="center" vertical="center" wrapText="1"/>
    </xf>
    <xf numFmtId="0" fontId="18" fillId="17" borderId="44" xfId="0" applyFont="1" applyFill="1" applyBorder="1" applyAlignment="1">
      <alignment horizontal="center" vertical="center" wrapText="1"/>
    </xf>
    <xf numFmtId="0" fontId="18" fillId="17" borderId="1" xfId="0" applyFont="1" applyFill="1" applyBorder="1" applyAlignment="1">
      <alignment horizontal="center" vertical="center" wrapText="1"/>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0" fillId="0" borderId="19" xfId="0" applyBorder="1" applyAlignment="1">
      <alignment horizontal="right"/>
    </xf>
    <xf numFmtId="0" fontId="27" fillId="4" borderId="0" xfId="0" applyFont="1" applyFill="1" applyAlignment="1">
      <alignment horizontal="left"/>
    </xf>
    <xf numFmtId="0" fontId="39" fillId="0" borderId="19" xfId="0" applyFont="1" applyBorder="1" applyAlignment="1">
      <alignment horizontal="center" vertical="center"/>
    </xf>
    <xf numFmtId="0" fontId="10" fillId="0" borderId="19" xfId="0" applyFont="1" applyBorder="1" applyAlignment="1">
      <alignment horizontal="center"/>
    </xf>
    <xf numFmtId="0" fontId="39" fillId="0" borderId="32" xfId="0" applyFont="1" applyBorder="1" applyAlignment="1">
      <alignment horizontal="center" vertical="center"/>
    </xf>
    <xf numFmtId="0" fontId="39" fillId="0" borderId="17" xfId="0" applyFont="1" applyBorder="1" applyAlignment="1">
      <alignment horizontal="center" vertical="center"/>
    </xf>
    <xf numFmtId="0" fontId="39" fillId="0" borderId="25" xfId="0" applyFont="1" applyBorder="1" applyAlignment="1">
      <alignment horizontal="center" vertical="center"/>
    </xf>
    <xf numFmtId="0" fontId="7" fillId="2" borderId="64"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28" fillId="15" borderId="19"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0" fillId="5" borderId="61" xfId="0" applyFill="1" applyBorder="1" applyAlignment="1">
      <alignment horizontal="left" vertical="center"/>
    </xf>
    <xf numFmtId="0" fontId="0" fillId="5" borderId="58" xfId="0" applyFill="1" applyBorder="1" applyAlignment="1">
      <alignment horizontal="left" vertical="center"/>
    </xf>
    <xf numFmtId="0" fontId="6" fillId="2" borderId="4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61" xfId="0" applyBorder="1" applyAlignment="1">
      <alignment horizontal="left" vertical="center" wrapText="1"/>
    </xf>
    <xf numFmtId="0" fontId="0" fillId="0" borderId="58" xfId="0" applyBorder="1" applyAlignment="1">
      <alignment horizontal="left" vertical="center" wrapText="1"/>
    </xf>
    <xf numFmtId="0" fontId="0" fillId="0" borderId="48" xfId="0" applyBorder="1" applyAlignment="1">
      <alignment horizontal="left" vertical="center" wrapText="1"/>
    </xf>
    <xf numFmtId="0" fontId="0" fillId="0" borderId="27" xfId="0" applyBorder="1" applyAlignment="1">
      <alignment horizontal="left" vertical="center" wrapText="1"/>
    </xf>
    <xf numFmtId="0" fontId="6" fillId="2" borderId="46" xfId="0" applyFont="1" applyFill="1" applyBorder="1" applyAlignment="1">
      <alignment horizontal="center" vertical="center"/>
    </xf>
    <xf numFmtId="0" fontId="0" fillId="5" borderId="49" xfId="0" applyFill="1" applyBorder="1" applyAlignment="1">
      <alignment horizontal="left" vertical="center"/>
    </xf>
    <xf numFmtId="0" fontId="0" fillId="5" borderId="50" xfId="0" applyFill="1" applyBorder="1" applyAlignment="1">
      <alignment horizontal="left" vertical="center"/>
    </xf>
    <xf numFmtId="3" fontId="6" fillId="2" borderId="44"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7" xfId="1" applyNumberFormat="1" applyFont="1" applyFill="1" applyBorder="1" applyAlignment="1">
      <alignment horizontal="center" vertical="center" wrapText="1"/>
    </xf>
    <xf numFmtId="3" fontId="7" fillId="2" borderId="46" xfId="1" applyNumberFormat="1" applyFont="1" applyFill="1" applyBorder="1" applyAlignment="1">
      <alignment horizontal="center" vertical="center" wrapText="1"/>
    </xf>
    <xf numFmtId="164" fontId="7" fillId="7" borderId="57"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7" xfId="0" applyBorder="1" applyAlignment="1">
      <alignment horizontal="left" vertical="center" wrapText="1"/>
    </xf>
    <xf numFmtId="0" fontId="0" fillId="5" borderId="51"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7"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14" fillId="2" borderId="0" xfId="6" applyFont="1" applyFill="1" applyAlignment="1">
      <alignment horizontal="center" vertical="center" wrapText="1"/>
    </xf>
    <xf numFmtId="0" fontId="15" fillId="9" borderId="19" xfId="6"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6" fillId="9" borderId="19" xfId="6" applyFont="1" applyFill="1" applyBorder="1" applyAlignment="1">
      <alignment horizontal="center" vertical="center" wrapText="1"/>
    </xf>
    <xf numFmtId="0" fontId="16" fillId="33" borderId="20" xfId="0" applyFont="1" applyFill="1" applyBorder="1" applyAlignment="1">
      <alignment horizontal="center" vertical="center" wrapText="1"/>
    </xf>
    <xf numFmtId="0" fontId="16" fillId="33" borderId="19" xfId="0" applyFont="1" applyFill="1" applyBorder="1" applyAlignment="1">
      <alignment horizontal="center" vertical="center" wrapText="1"/>
    </xf>
    <xf numFmtId="0" fontId="0" fillId="24" borderId="28" xfId="0" applyFill="1" applyBorder="1" applyAlignment="1" applyProtection="1">
      <alignment horizontal="center" vertical="center"/>
      <protection hidden="1"/>
    </xf>
    <xf numFmtId="0" fontId="0" fillId="24" borderId="34" xfId="0" applyFill="1" applyBorder="1" applyAlignment="1" applyProtection="1">
      <alignment horizontal="center" vertical="center"/>
      <protection hidden="1"/>
    </xf>
    <xf numFmtId="0" fontId="0" fillId="26" borderId="37" xfId="0" applyFill="1" applyBorder="1" applyAlignment="1" applyProtection="1">
      <alignment horizontal="center" vertical="center"/>
      <protection hidden="1"/>
    </xf>
    <xf numFmtId="0" fontId="0" fillId="26" borderId="28" xfId="0" applyFill="1" applyBorder="1" applyAlignment="1" applyProtection="1">
      <alignment horizontal="center" vertical="center"/>
      <protection hidden="1"/>
    </xf>
    <xf numFmtId="0" fontId="0" fillId="26" borderId="34" xfId="0" applyFill="1" applyBorder="1" applyAlignment="1" applyProtection="1">
      <alignment horizontal="center" vertical="center"/>
      <protection hidden="1"/>
    </xf>
    <xf numFmtId="0" fontId="0" fillId="27" borderId="37" xfId="0" applyFill="1" applyBorder="1" applyAlignment="1" applyProtection="1">
      <alignment horizontal="center" vertical="center" wrapText="1"/>
      <protection hidden="1"/>
    </xf>
    <xf numFmtId="0" fontId="0" fillId="27" borderId="28" xfId="0" applyFill="1" applyBorder="1" applyAlignment="1" applyProtection="1">
      <alignment horizontal="center" vertical="center" wrapText="1"/>
      <protection hidden="1"/>
    </xf>
    <xf numFmtId="0" fontId="0" fillId="27" borderId="34" xfId="0" applyFill="1" applyBorder="1" applyAlignment="1" applyProtection="1">
      <alignment horizontal="center" vertical="center" wrapText="1"/>
      <protection hidden="1"/>
    </xf>
    <xf numFmtId="0" fontId="26" fillId="0" borderId="44" xfId="7" applyFont="1" applyBorder="1" applyAlignment="1">
      <alignment horizontal="left" vertical="top" wrapText="1"/>
    </xf>
    <xf numFmtId="0" fontId="25" fillId="0" borderId="0" xfId="7" applyFont="1" applyAlignment="1">
      <alignment horizontal="left" vertical="center" wrapText="1"/>
    </xf>
    <xf numFmtId="0" fontId="22" fillId="0" borderId="0" xfId="7" applyAlignment="1">
      <alignment horizontal="left" vertical="center" wrapText="1"/>
    </xf>
    <xf numFmtId="0" fontId="30" fillId="0" borderId="37" xfId="7" applyFont="1" applyBorder="1" applyAlignment="1">
      <alignment horizontal="center" vertical="center"/>
    </xf>
    <xf numFmtId="0" fontId="30" fillId="0" borderId="28" xfId="7" applyFont="1" applyBorder="1" applyAlignment="1">
      <alignment horizontal="center" vertical="center"/>
    </xf>
    <xf numFmtId="0" fontId="30" fillId="0" borderId="34" xfId="7" applyFont="1" applyBorder="1" applyAlignment="1">
      <alignment horizontal="center" vertical="center"/>
    </xf>
  </cellXfs>
  <cellStyles count="11">
    <cellStyle name="Comma" xfId="1" builtinId="3"/>
    <cellStyle name="Currency" xfId="2" builtinId="4"/>
    <cellStyle name="Normal" xfId="0" builtinId="0"/>
    <cellStyle name="Normal - Style1 2 6" xfId="10" xr:uid="{FC17124D-1BD3-4829-B664-17A95D944BD5}"/>
    <cellStyle name="Normal 10 2" xfId="4" xr:uid="{00000000-0005-0000-0000-000003000000}"/>
    <cellStyle name="Normal 2" xfId="5" xr:uid="{00000000-0005-0000-0000-000004000000}"/>
    <cellStyle name="Normal 2 2" xfId="7" xr:uid="{00000000-0005-0000-0000-000005000000}"/>
    <cellStyle name="Normal 2 3" xfId="9" xr:uid="{D8A92823-6B42-49BF-97F4-137D4CE76AA5}"/>
    <cellStyle name="Normal 4" xfId="8" xr:uid="{00000000-0005-0000-0000-000006000000}"/>
    <cellStyle name="Normal_Revised Exhibit 1_021810_Eberts" xfId="6" xr:uid="{00000000-0005-0000-0000-000008000000}"/>
    <cellStyle name="Percent" xfId="3" builtinId="5"/>
  </cellStyles>
  <dxfs count="16">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YTD Performance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37025818913751E-2"/>
          <c:y val="0.19173677717050844"/>
          <c:w val="0.89753257409811682"/>
          <c:h val="0.63155259641220374"/>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2'!$M$2:$N$2</c:f>
              <c:strCache>
                <c:ptCount val="2"/>
                <c:pt idx="0">
                  <c:v>Annual Energy Savings - Gas</c:v>
                </c:pt>
                <c:pt idx="1">
                  <c:v>Expenditures</c:v>
                </c:pt>
              </c:strCache>
            </c:strRef>
          </c:cat>
          <c:val>
            <c:numRef>
              <c:f>'Table 2'!$M$3:$N$3</c:f>
              <c:numCache>
                <c:formatCode>0%</c:formatCode>
                <c:ptCount val="2"/>
                <c:pt idx="0">
                  <c:v>0.89953877746440747</c:v>
                </c:pt>
                <c:pt idx="1">
                  <c:v>0.44095810691345222</c:v>
                </c:pt>
              </c:numCache>
            </c:numRef>
          </c:val>
          <c:extLst>
            <c:ext xmlns:c16="http://schemas.microsoft.com/office/drawing/2014/chart" uri="{C3380CC4-5D6E-409C-BE32-E72D297353CC}">
              <c16:uniqueId val="{00000000-A5AE-494C-92E5-41E240E0049B}"/>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 Primary Metric Electric (MWh) - 2020/21  TRM </c:v>
                </c:pt>
                <c:pt idx="1">
                  <c:v> Secondary Metric Electric (MWh) 2022 TRM </c:v>
                </c:pt>
                <c:pt idx="2">
                  <c:v> Primary Metric - Gas (Dth) - 2020/21 TRM </c:v>
                </c:pt>
                <c:pt idx="3">
                  <c:v> Secondary Metric - Gas (Dth) - 2022 TRM </c:v>
                </c:pt>
              </c:strCache>
            </c:strRef>
          </c:cat>
          <c:val>
            <c:numRef>
              <c:f>'AP F - Secondary Metrics'!$L$7:$O$7</c:f>
              <c:numCache>
                <c:formatCode>_(* #,##0_);_(* \(#,##0\);_(* "-"??_);_(@_)</c:formatCode>
                <c:ptCount val="4"/>
                <c:pt idx="0">
                  <c:v>0</c:v>
                </c:pt>
                <c:pt idx="1">
                  <c:v>0</c:v>
                </c:pt>
                <c:pt idx="2">
                  <c:v>346825.71145281877</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 Primary Metric Electric (MWh) - 2020/21  TRM </c:v>
                </c:pt>
                <c:pt idx="1">
                  <c:v> Secondary Metric Electric (MWh) 2022 TRM </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86457</xdr:rowOff>
    </xdr:from>
    <xdr:to>
      <xdr:col>15</xdr:col>
      <xdr:colOff>57149</xdr:colOff>
      <xdr:row>12</xdr:row>
      <xdr:rowOff>600074</xdr:rowOff>
    </xdr:to>
    <xdr:graphicFrame macro="">
      <xdr:nvGraphicFramePr>
        <xdr:cNvPr id="2"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fitToPage="1"/>
  </sheetPr>
  <dimension ref="B1:J13"/>
  <sheetViews>
    <sheetView tabSelected="1" zoomScaleNormal="100" workbookViewId="0">
      <selection activeCell="B10" sqref="B10:J10"/>
    </sheetView>
  </sheetViews>
  <sheetFormatPr defaultRowHeight="15"/>
  <cols>
    <col min="1" max="1" width="2.7109375" customWidth="1"/>
    <col min="2" max="2" width="7.85546875" bestFit="1" customWidth="1"/>
    <col min="3" max="5" width="14.7109375" customWidth="1"/>
    <col min="6" max="6" width="15.7109375" customWidth="1"/>
    <col min="7" max="10" width="12.7109375" customWidth="1"/>
  </cols>
  <sheetData>
    <row r="1" spans="2:10" ht="15.75">
      <c r="B1" s="106" t="s">
        <v>0</v>
      </c>
    </row>
    <row r="2" spans="2:10" ht="21" customHeight="1" thickBot="1">
      <c r="B2" s="106" t="s">
        <v>355</v>
      </c>
    </row>
    <row r="3" spans="2:10" ht="54.95" customHeight="1" thickBot="1">
      <c r="B3" s="44" t="s">
        <v>1</v>
      </c>
      <c r="C3" s="167" t="s">
        <v>2</v>
      </c>
      <c r="D3" s="167" t="s">
        <v>341</v>
      </c>
      <c r="E3" s="167" t="s">
        <v>3</v>
      </c>
      <c r="F3" s="167" t="s">
        <v>4</v>
      </c>
      <c r="G3" s="167" t="s">
        <v>5</v>
      </c>
      <c r="H3" s="167" t="s">
        <v>344</v>
      </c>
      <c r="I3" s="167" t="s">
        <v>6</v>
      </c>
      <c r="J3" s="45" t="s">
        <v>7</v>
      </c>
    </row>
    <row r="4" spans="2:10" ht="15.75" thickBot="1">
      <c r="B4" s="164"/>
      <c r="C4" s="165" t="s">
        <v>8</v>
      </c>
      <c r="D4" s="165" t="s">
        <v>9</v>
      </c>
      <c r="E4" s="165" t="s">
        <v>10</v>
      </c>
      <c r="F4" s="165" t="s">
        <v>11</v>
      </c>
      <c r="G4" s="165" t="s">
        <v>12</v>
      </c>
      <c r="H4" s="165" t="s">
        <v>13</v>
      </c>
      <c r="I4" s="165" t="s">
        <v>14</v>
      </c>
      <c r="J4" s="166" t="s">
        <v>15</v>
      </c>
    </row>
    <row r="5" spans="2:10" ht="24.95" customHeight="1">
      <c r="B5" s="163" t="s">
        <v>16</v>
      </c>
      <c r="C5" s="178">
        <v>46222.10057000009</v>
      </c>
      <c r="D5" s="178">
        <v>1232.48307</v>
      </c>
      <c r="E5" s="178" t="s">
        <v>17</v>
      </c>
      <c r="F5" s="178">
        <f>C5+D5</f>
        <v>47454.583640000092</v>
      </c>
      <c r="G5" s="183"/>
      <c r="H5" s="180"/>
      <c r="I5" s="183"/>
      <c r="J5" s="181"/>
    </row>
    <row r="6" spans="2:10" ht="24.95" customHeight="1" thickBot="1">
      <c r="B6" s="111" t="s">
        <v>18</v>
      </c>
      <c r="C6" s="179">
        <v>346825.71145281877</v>
      </c>
      <c r="D6" s="179">
        <v>4032.0007851939999</v>
      </c>
      <c r="E6" s="179" t="s">
        <v>17</v>
      </c>
      <c r="F6" s="179">
        <f>C6+D6</f>
        <v>350857.71223801275</v>
      </c>
      <c r="G6" s="179">
        <v>49956915.226666696</v>
      </c>
      <c r="H6" s="508">
        <f>0.51%*1.5</f>
        <v>7.6500000000000005E-3</v>
      </c>
      <c r="I6" s="179">
        <f>G6*H6</f>
        <v>382170.40148400026</v>
      </c>
      <c r="J6" s="182">
        <f>F6/I6</f>
        <v>0.9180661581210956</v>
      </c>
    </row>
    <row r="7" spans="2:10" ht="9.9499999999999993" customHeight="1"/>
    <row r="8" spans="2:10" ht="30" customHeight="1">
      <c r="B8" s="611" t="s">
        <v>381</v>
      </c>
      <c r="C8" s="611"/>
      <c r="D8" s="611"/>
      <c r="E8" s="611"/>
      <c r="F8" s="611"/>
      <c r="G8" s="611"/>
      <c r="H8" s="611"/>
      <c r="I8" s="611"/>
      <c r="J8" s="611"/>
    </row>
    <row r="9" spans="2:10" ht="21" customHeight="1">
      <c r="B9" s="611" t="s">
        <v>382</v>
      </c>
      <c r="C9" s="611"/>
      <c r="D9" s="611"/>
      <c r="E9" s="611"/>
      <c r="F9" s="611"/>
      <c r="G9" s="611"/>
      <c r="H9" s="611"/>
      <c r="I9" s="611"/>
      <c r="J9" s="611"/>
    </row>
    <row r="10" spans="2:10" ht="30" customHeight="1">
      <c r="B10" s="611" t="s">
        <v>383</v>
      </c>
      <c r="C10" s="611"/>
      <c r="D10" s="611"/>
      <c r="E10" s="611"/>
      <c r="F10" s="611"/>
      <c r="G10" s="611"/>
      <c r="H10" s="611"/>
      <c r="I10" s="611"/>
      <c r="J10" s="611"/>
    </row>
    <row r="11" spans="2:10" ht="30" customHeight="1">
      <c r="B11" s="611" t="s">
        <v>384</v>
      </c>
      <c r="C11" s="611"/>
      <c r="D11" s="611"/>
      <c r="E11" s="611"/>
      <c r="F11" s="611"/>
      <c r="G11" s="611"/>
      <c r="H11" s="611"/>
      <c r="I11" s="611"/>
      <c r="J11" s="611"/>
    </row>
    <row r="12" spans="2:10">
      <c r="B12" s="612" t="s">
        <v>358</v>
      </c>
      <c r="C12" s="612"/>
      <c r="D12" s="612"/>
      <c r="E12" s="612"/>
      <c r="F12" s="612"/>
      <c r="G12" s="612"/>
      <c r="H12" s="612"/>
      <c r="I12" s="612"/>
      <c r="J12" s="612"/>
    </row>
    <row r="13" spans="2:10">
      <c r="B13" s="587"/>
      <c r="C13" s="587"/>
      <c r="D13" s="587"/>
      <c r="E13" s="587"/>
      <c r="F13" s="587"/>
      <c r="G13" s="587"/>
      <c r="H13" s="587"/>
      <c r="I13" s="587"/>
      <c r="J13" s="587"/>
    </row>
  </sheetData>
  <mergeCells count="5">
    <mergeCell ref="B10:J10"/>
    <mergeCell ref="B11:J11"/>
    <mergeCell ref="B8:J8"/>
    <mergeCell ref="B9:J9"/>
    <mergeCell ref="B12:J12"/>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13F93-D1A3-4FEE-8B22-AB01F7F3C75A}">
  <sheetPr>
    <tabColor theme="4" tint="-0.249977111117893"/>
    <pageSetUpPr fitToPage="1"/>
  </sheetPr>
  <dimension ref="A1:AB30"/>
  <sheetViews>
    <sheetView topLeftCell="A6" zoomScaleNormal="100" zoomScaleSheetLayoutView="100" workbookViewId="0">
      <selection activeCell="H6" sqref="H6:I6"/>
    </sheetView>
  </sheetViews>
  <sheetFormatPr defaultColWidth="9.28515625" defaultRowHeight="15"/>
  <cols>
    <col min="1" max="1" width="4.28515625" customWidth="1"/>
    <col min="2" max="2" width="22.140625" customWidth="1"/>
    <col min="3" max="3" width="35" customWidth="1"/>
    <col min="4" max="8" width="13.5703125" customWidth="1"/>
    <col min="9" max="9" width="14.5703125" customWidth="1"/>
    <col min="10" max="10" width="4.140625" customWidth="1"/>
    <col min="11" max="11" width="16.28515625" customWidth="1"/>
    <col min="12" max="12" width="15.7109375" style="2" customWidth="1"/>
    <col min="13" max="13" width="21.42578125" style="2" customWidth="1"/>
    <col min="14" max="14" width="13.5703125" customWidth="1"/>
    <col min="18" max="18" width="9.28515625" customWidth="1"/>
  </cols>
  <sheetData>
    <row r="1" spans="1:13" ht="23.25">
      <c r="A1" s="1" t="s">
        <v>199</v>
      </c>
      <c r="L1" s="68"/>
      <c r="M1" s="68"/>
    </row>
    <row r="2" spans="1:13" ht="15.75">
      <c r="B2" s="173" t="s">
        <v>338</v>
      </c>
      <c r="L2" s="68"/>
      <c r="M2" s="68"/>
    </row>
    <row r="3" spans="1:13" ht="19.5" thickBot="1">
      <c r="A3" s="4"/>
      <c r="B3" s="4" t="s">
        <v>355</v>
      </c>
      <c r="C3" s="4"/>
      <c r="D3" s="4"/>
      <c r="E3" s="4"/>
      <c r="F3" s="4"/>
      <c r="G3" s="4"/>
      <c r="H3" s="4"/>
      <c r="L3" s="68"/>
      <c r="M3" s="68"/>
    </row>
    <row r="4" spans="1:13" ht="43.15" customHeight="1" thickBot="1">
      <c r="A4" t="s">
        <v>147</v>
      </c>
      <c r="B4" s="217"/>
      <c r="C4" s="217"/>
      <c r="D4" s="645" t="s">
        <v>87</v>
      </c>
      <c r="E4" s="645"/>
      <c r="F4" s="646" t="s">
        <v>200</v>
      </c>
      <c r="G4" s="647"/>
      <c r="H4" s="648" t="s">
        <v>184</v>
      </c>
      <c r="I4" s="649"/>
      <c r="K4" s="379" t="s">
        <v>87</v>
      </c>
      <c r="L4" s="379"/>
      <c r="M4" s="379"/>
    </row>
    <row r="5" spans="1:13" ht="21" customHeight="1" thickBot="1">
      <c r="B5" s="218"/>
      <c r="C5" s="218"/>
      <c r="D5" s="380" t="s">
        <v>149</v>
      </c>
      <c r="E5" s="381" t="s">
        <v>150</v>
      </c>
      <c r="F5" s="49" t="s">
        <v>151</v>
      </c>
      <c r="G5" s="50" t="s">
        <v>201</v>
      </c>
      <c r="H5" s="44" t="s">
        <v>153</v>
      </c>
      <c r="I5" s="45" t="s">
        <v>154</v>
      </c>
      <c r="L5" s="68"/>
      <c r="M5" s="68"/>
    </row>
    <row r="6" spans="1:13" ht="52.5" customHeight="1" thickBot="1">
      <c r="B6" s="222"/>
      <c r="C6" s="222"/>
      <c r="D6" s="650" t="s">
        <v>202</v>
      </c>
      <c r="E6" s="651"/>
      <c r="F6" s="652" t="s">
        <v>379</v>
      </c>
      <c r="G6" s="653"/>
      <c r="H6" s="654" t="s">
        <v>380</v>
      </c>
      <c r="I6" s="655"/>
      <c r="L6" s="68"/>
      <c r="M6" s="68"/>
    </row>
    <row r="7" spans="1:13" ht="30.75" thickBot="1">
      <c r="B7" s="35" t="s">
        <v>160</v>
      </c>
      <c r="C7" s="37" t="s">
        <v>203</v>
      </c>
      <c r="D7" s="382" t="s">
        <v>204</v>
      </c>
      <c r="E7" s="383" t="s">
        <v>205</v>
      </c>
      <c r="F7" s="384" t="s">
        <v>204</v>
      </c>
      <c r="G7" s="385" t="s">
        <v>205</v>
      </c>
      <c r="H7" s="386" t="s">
        <v>204</v>
      </c>
      <c r="I7" s="387" t="s">
        <v>205</v>
      </c>
      <c r="J7" s="388"/>
      <c r="K7" s="388"/>
      <c r="L7" s="388"/>
      <c r="M7" s="388"/>
    </row>
    <row r="8" spans="1:13">
      <c r="B8" s="638" t="s">
        <v>206</v>
      </c>
      <c r="C8" s="33" t="s">
        <v>89</v>
      </c>
      <c r="D8" s="247">
        <v>198</v>
      </c>
      <c r="E8" s="389">
        <v>6542</v>
      </c>
      <c r="F8" s="390">
        <v>699.32032000000004</v>
      </c>
      <c r="G8" s="391">
        <v>16569.415179999996</v>
      </c>
      <c r="H8" s="392">
        <v>2511.8171400000006</v>
      </c>
      <c r="I8" s="393">
        <v>91658.973250000214</v>
      </c>
      <c r="J8" s="68"/>
      <c r="K8" s="68"/>
      <c r="L8" s="68"/>
      <c r="M8" s="68"/>
    </row>
    <row r="9" spans="1:13">
      <c r="B9" s="639"/>
      <c r="C9" s="253" t="s">
        <v>91</v>
      </c>
      <c r="D9" s="256" t="s">
        <v>17</v>
      </c>
      <c r="E9" s="394">
        <v>2489</v>
      </c>
      <c r="F9" s="395" t="s">
        <v>17</v>
      </c>
      <c r="G9" s="396">
        <v>364.10651000000001</v>
      </c>
      <c r="H9" s="397" t="s">
        <v>17</v>
      </c>
      <c r="I9" s="398">
        <v>1399.5220699999963</v>
      </c>
      <c r="J9" s="68"/>
      <c r="K9" s="68"/>
      <c r="L9" s="68"/>
      <c r="M9" s="68"/>
    </row>
    <row r="10" spans="1:13">
      <c r="B10" s="639"/>
      <c r="C10" s="399" t="s">
        <v>163</v>
      </c>
      <c r="D10" s="256" t="s">
        <v>17</v>
      </c>
      <c r="E10" s="400">
        <v>9950</v>
      </c>
      <c r="F10" s="401" t="s">
        <v>17</v>
      </c>
      <c r="G10" s="396">
        <v>1155.0969700000001</v>
      </c>
      <c r="H10" s="397" t="s">
        <v>17</v>
      </c>
      <c r="I10" s="398">
        <v>49930.201803898584</v>
      </c>
      <c r="J10" s="68"/>
      <c r="K10" s="68"/>
      <c r="L10" s="68"/>
      <c r="M10" s="68"/>
    </row>
    <row r="11" spans="1:13">
      <c r="B11" s="639"/>
      <c r="C11" s="399" t="s">
        <v>207</v>
      </c>
      <c r="D11" s="256" t="s">
        <v>17</v>
      </c>
      <c r="E11" s="400">
        <v>1</v>
      </c>
      <c r="F11" s="401" t="s">
        <v>17</v>
      </c>
      <c r="G11" s="396">
        <v>2.6900000000000004E-2</v>
      </c>
      <c r="H11" s="397" t="s">
        <v>17</v>
      </c>
      <c r="I11" s="398">
        <v>3.2281999999999997</v>
      </c>
      <c r="J11" s="68"/>
      <c r="K11" s="68"/>
      <c r="L11" s="68"/>
      <c r="M11" s="68"/>
    </row>
    <row r="12" spans="1:13" ht="15.75" thickBot="1">
      <c r="B12" s="176"/>
      <c r="C12" s="402" t="s">
        <v>164</v>
      </c>
      <c r="D12" s="256">
        <f>SUM(D8:D11)</f>
        <v>198</v>
      </c>
      <c r="E12" s="400">
        <f t="shared" ref="E12:I12" si="0">SUM(E8:E11)</f>
        <v>18982</v>
      </c>
      <c r="F12" s="403">
        <f t="shared" si="0"/>
        <v>699.32032000000004</v>
      </c>
      <c r="G12" s="404">
        <f t="shared" si="0"/>
        <v>18088.645559999997</v>
      </c>
      <c r="H12" s="256">
        <f t="shared" si="0"/>
        <v>2511.8171400000006</v>
      </c>
      <c r="I12" s="405">
        <f t="shared" si="0"/>
        <v>142991.92532389879</v>
      </c>
      <c r="J12" s="406"/>
      <c r="K12" s="68"/>
      <c r="L12" s="68"/>
      <c r="M12" s="68"/>
    </row>
    <row r="13" spans="1:13" ht="14.45" customHeight="1">
      <c r="B13" s="638" t="s">
        <v>165</v>
      </c>
      <c r="C13" s="33" t="s">
        <v>208</v>
      </c>
      <c r="D13" s="247">
        <v>0</v>
      </c>
      <c r="E13" s="393">
        <v>189</v>
      </c>
      <c r="F13" s="390">
        <v>0</v>
      </c>
      <c r="G13" s="391">
        <v>3641.7210800000003</v>
      </c>
      <c r="H13" s="247">
        <v>0</v>
      </c>
      <c r="I13" s="393">
        <v>8988.6325000000033</v>
      </c>
      <c r="J13" s="407"/>
      <c r="K13" s="68"/>
      <c r="L13" s="68"/>
      <c r="M13" s="68"/>
    </row>
    <row r="14" spans="1:13" ht="14.45" customHeight="1">
      <c r="B14" s="639"/>
      <c r="C14" s="31" t="s">
        <v>114</v>
      </c>
      <c r="D14" s="256" t="s">
        <v>17</v>
      </c>
      <c r="E14" s="398">
        <v>1018</v>
      </c>
      <c r="F14" s="401" t="s">
        <v>17</v>
      </c>
      <c r="G14" s="396">
        <v>341.30786999999998</v>
      </c>
      <c r="H14" s="256" t="s">
        <v>17</v>
      </c>
      <c r="I14" s="398">
        <v>7754.0489699999926</v>
      </c>
      <c r="J14" s="407"/>
      <c r="K14" s="68"/>
      <c r="L14" s="68"/>
      <c r="M14" s="68"/>
    </row>
    <row r="15" spans="1:13" ht="14.45" customHeight="1" thickBot="1">
      <c r="B15" s="639"/>
      <c r="C15" s="32" t="s">
        <v>98</v>
      </c>
      <c r="D15" s="408">
        <v>667</v>
      </c>
      <c r="E15" s="409">
        <v>0</v>
      </c>
      <c r="F15" s="410">
        <v>3710.6486100000002</v>
      </c>
      <c r="G15" s="411">
        <v>0</v>
      </c>
      <c r="H15" s="408">
        <v>11714.177759999999</v>
      </c>
      <c r="I15" s="409">
        <v>0</v>
      </c>
      <c r="J15" s="407"/>
      <c r="K15" s="68"/>
      <c r="L15" s="68"/>
      <c r="M15" s="68"/>
    </row>
    <row r="16" spans="1:13">
      <c r="B16" s="175" t="s">
        <v>99</v>
      </c>
      <c r="C16" s="175" t="s">
        <v>99</v>
      </c>
      <c r="D16" s="247" t="s">
        <v>17</v>
      </c>
      <c r="E16" s="393">
        <v>204010</v>
      </c>
      <c r="F16" s="390" t="s">
        <v>17</v>
      </c>
      <c r="G16" s="390">
        <v>1445.32267</v>
      </c>
      <c r="H16" s="244" t="s">
        <v>17</v>
      </c>
      <c r="I16" s="393">
        <v>143255.6</v>
      </c>
      <c r="J16" s="412"/>
      <c r="K16" s="68"/>
      <c r="L16" s="68"/>
      <c r="M16" s="68"/>
    </row>
    <row r="17" spans="2:28" ht="15.75" thickBot="1">
      <c r="B17" s="36" t="s">
        <v>167</v>
      </c>
      <c r="C17" s="38"/>
      <c r="D17" s="413">
        <f>SUM(D12:D16)</f>
        <v>865</v>
      </c>
      <c r="E17" s="414">
        <f t="shared" ref="E17:I17" si="1">SUM(E12:E16)</f>
        <v>224199</v>
      </c>
      <c r="F17" s="415">
        <f t="shared" si="1"/>
        <v>4409.96893</v>
      </c>
      <c r="G17" s="415">
        <f t="shared" si="1"/>
        <v>23516.997179999998</v>
      </c>
      <c r="H17" s="413">
        <f t="shared" si="1"/>
        <v>14225.9949</v>
      </c>
      <c r="I17" s="414">
        <f t="shared" si="1"/>
        <v>302990.20679389883</v>
      </c>
      <c r="J17" s="412"/>
      <c r="K17" s="2"/>
      <c r="L17" s="388"/>
      <c r="M17" s="388"/>
    </row>
    <row r="18" spans="2:28" ht="15.75" thickBot="1">
      <c r="B18" s="15"/>
      <c r="C18" s="40"/>
      <c r="D18" s="416"/>
      <c r="E18" s="417"/>
      <c r="F18" s="418"/>
      <c r="G18" s="419"/>
      <c r="H18" s="416"/>
      <c r="I18" s="291"/>
      <c r="J18" s="412"/>
      <c r="K18" s="2"/>
      <c r="L18" s="420"/>
      <c r="M18" s="420"/>
    </row>
    <row r="19" spans="2:28">
      <c r="B19" s="643" t="s">
        <v>46</v>
      </c>
      <c r="C19" s="421" t="s">
        <v>174</v>
      </c>
      <c r="D19" s="267" t="s">
        <v>17</v>
      </c>
      <c r="E19" s="393">
        <v>48</v>
      </c>
      <c r="F19" s="422" t="s">
        <v>17</v>
      </c>
      <c r="G19" s="391">
        <v>124.06832</v>
      </c>
      <c r="H19" s="267" t="s">
        <v>17</v>
      </c>
      <c r="I19" s="393">
        <v>779.65477999999985</v>
      </c>
      <c r="J19" s="420"/>
      <c r="K19" s="420"/>
      <c r="L19" s="420"/>
      <c r="M19" s="420"/>
    </row>
    <row r="20" spans="2:28" ht="15.75" thickBot="1">
      <c r="B20" s="644"/>
      <c r="C20" s="423" t="s">
        <v>209</v>
      </c>
      <c r="D20" s="316" t="s">
        <v>17</v>
      </c>
      <c r="E20" s="405">
        <v>361</v>
      </c>
      <c r="F20" s="424" t="s">
        <v>17</v>
      </c>
      <c r="G20" s="425">
        <v>45.401029999999999</v>
      </c>
      <c r="H20" s="316" t="s">
        <v>17</v>
      </c>
      <c r="I20" s="405">
        <v>1946.290919999997</v>
      </c>
      <c r="J20" s="420"/>
      <c r="K20" s="420"/>
      <c r="L20" s="420"/>
      <c r="M20" s="420"/>
    </row>
    <row r="21" spans="2:28" ht="15.75" thickBot="1">
      <c r="B21" s="7" t="s">
        <v>210</v>
      </c>
      <c r="C21" s="42"/>
      <c r="D21" s="426" t="s">
        <v>17</v>
      </c>
      <c r="E21" s="427">
        <f t="shared" ref="E21:I21" si="2">SUM(E19:E20)</f>
        <v>409</v>
      </c>
      <c r="F21" s="428" t="s">
        <v>17</v>
      </c>
      <c r="G21" s="429">
        <f t="shared" si="2"/>
        <v>169.46934999999999</v>
      </c>
      <c r="H21" s="426" t="s">
        <v>17</v>
      </c>
      <c r="I21" s="427">
        <f t="shared" si="2"/>
        <v>2725.9456999999966</v>
      </c>
      <c r="J21" s="430"/>
      <c r="K21" s="388"/>
      <c r="L21" s="388"/>
      <c r="M21" s="388"/>
    </row>
    <row r="22" spans="2:28">
      <c r="B22" s="8" t="s">
        <v>178</v>
      </c>
      <c r="C22" s="12"/>
      <c r="D22" s="431"/>
      <c r="E22" s="432"/>
      <c r="F22" s="433"/>
      <c r="G22" s="434"/>
      <c r="H22" s="431"/>
      <c r="I22" s="435"/>
      <c r="J22" s="436"/>
      <c r="K22" s="30"/>
      <c r="L22" s="68"/>
      <c r="M22" s="68"/>
    </row>
    <row r="23" spans="2:28" ht="15.75" thickBot="1">
      <c r="B23" s="9" t="s">
        <v>179</v>
      </c>
      <c r="C23" s="14"/>
      <c r="D23" s="413">
        <v>0</v>
      </c>
      <c r="E23" s="414">
        <v>0</v>
      </c>
      <c r="F23" s="437">
        <v>0</v>
      </c>
      <c r="G23" s="438">
        <v>0</v>
      </c>
      <c r="H23" s="413">
        <v>0</v>
      </c>
      <c r="I23" s="439">
        <v>0</v>
      </c>
      <c r="J23" s="440"/>
      <c r="K23" s="441"/>
      <c r="L23" s="68"/>
      <c r="M23" s="68"/>
    </row>
    <row r="24" spans="2:28">
      <c r="B24" s="15"/>
      <c r="C24" s="16"/>
      <c r="D24" s="442"/>
      <c r="E24" s="443"/>
      <c r="F24" s="444"/>
      <c r="G24" s="445"/>
      <c r="H24" s="442"/>
      <c r="I24" s="443"/>
      <c r="J24" s="420"/>
      <c r="K24" s="420"/>
      <c r="L24" s="68"/>
      <c r="M24" s="68"/>
    </row>
    <row r="25" spans="2:28" ht="15.75" thickBot="1">
      <c r="B25" s="9" t="s">
        <v>180</v>
      </c>
      <c r="C25" s="14"/>
      <c r="D25" s="413">
        <f>SUM(D17,D21,D23)</f>
        <v>865</v>
      </c>
      <c r="E25" s="414">
        <f t="shared" ref="E25:I25" si="3">SUM(E17,E21,E23)</f>
        <v>224608</v>
      </c>
      <c r="F25" s="415">
        <f t="shared" si="3"/>
        <v>4409.96893</v>
      </c>
      <c r="G25" s="446">
        <f t="shared" si="3"/>
        <v>23686.466529999998</v>
      </c>
      <c r="H25" s="413">
        <f t="shared" si="3"/>
        <v>14225.9949</v>
      </c>
      <c r="I25" s="414">
        <f t="shared" si="3"/>
        <v>305716.15249389882</v>
      </c>
      <c r="J25" s="430"/>
      <c r="K25" s="388"/>
      <c r="L25" s="68"/>
      <c r="M25" s="68"/>
    </row>
    <row r="26" spans="2:28" ht="15.75" thickBot="1">
      <c r="B26" s="17" t="s">
        <v>211</v>
      </c>
      <c r="C26" s="18"/>
      <c r="D26" s="447"/>
      <c r="E26" s="448"/>
      <c r="F26" s="449"/>
      <c r="G26" s="450"/>
      <c r="H26" s="451"/>
      <c r="I26" s="452"/>
      <c r="J26" s="430"/>
      <c r="K26" s="388"/>
      <c r="L26" s="68"/>
      <c r="M26" s="68"/>
    </row>
    <row r="27" spans="2:28" ht="17.25">
      <c r="B27" s="19" t="s">
        <v>212</v>
      </c>
      <c r="C27" s="10"/>
      <c r="D27" s="10"/>
      <c r="E27" s="10"/>
      <c r="F27" s="10"/>
      <c r="G27" s="10"/>
      <c r="H27" s="10"/>
      <c r="J27" s="10"/>
      <c r="K27" s="10"/>
      <c r="L27" s="453"/>
      <c r="M27" s="453"/>
      <c r="N27" s="10"/>
      <c r="O27" s="10"/>
      <c r="P27" s="10"/>
      <c r="Q27" s="10"/>
      <c r="R27" s="10"/>
      <c r="S27" s="10"/>
      <c r="T27" s="10"/>
      <c r="U27" s="10"/>
      <c r="V27" s="10"/>
      <c r="W27" s="10"/>
      <c r="X27" s="10"/>
      <c r="Y27" s="10"/>
      <c r="Z27" s="10"/>
      <c r="AA27" s="10"/>
      <c r="AB27" s="10"/>
    </row>
    <row r="28" spans="2:28">
      <c r="B28" s="19" t="s">
        <v>378</v>
      </c>
      <c r="F28" s="128"/>
      <c r="G28" s="128"/>
      <c r="J28" s="454"/>
      <c r="K28" s="454"/>
    </row>
    <row r="29" spans="2:28">
      <c r="G29" s="2"/>
    </row>
    <row r="30" spans="2:28">
      <c r="F30" s="455"/>
      <c r="G30" s="455"/>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F5A2D-C5D4-4752-B037-1E106154362C}">
  <sheetPr>
    <tabColor theme="4" tint="-0.249977111117893"/>
    <pageSetUpPr fitToPage="1"/>
  </sheetPr>
  <dimension ref="A1:AD22"/>
  <sheetViews>
    <sheetView zoomScaleNormal="100" zoomScaleSheetLayoutView="100" workbookViewId="0">
      <selection activeCell="D24" sqref="D24:E25"/>
    </sheetView>
  </sheetViews>
  <sheetFormatPr defaultColWidth="9.28515625" defaultRowHeight="15"/>
  <cols>
    <col min="1" max="1" width="4.28515625" customWidth="1"/>
    <col min="2" max="2" width="22.140625" customWidth="1"/>
    <col min="3" max="3" width="35" customWidth="1"/>
    <col min="4" max="8" width="13.5703125" customWidth="1"/>
    <col min="9" max="9" width="14.5703125" customWidth="1"/>
    <col min="10" max="10" width="3.28515625" customWidth="1"/>
    <col min="11" max="11" width="16.28515625" style="412" customWidth="1"/>
    <col min="12" max="13" width="16.28515625" customWidth="1"/>
    <col min="14" max="15" width="15.7109375" style="2" customWidth="1"/>
    <col min="16" max="16" width="13.5703125" customWidth="1"/>
    <col min="20" max="20" width="9.28515625" customWidth="1"/>
  </cols>
  <sheetData>
    <row r="1" spans="1:30" ht="23.25">
      <c r="A1" s="1" t="s">
        <v>199</v>
      </c>
      <c r="K1" s="83"/>
      <c r="N1" s="68"/>
      <c r="O1" s="68"/>
    </row>
    <row r="2" spans="1:30" ht="15.75">
      <c r="B2" s="173" t="s">
        <v>337</v>
      </c>
      <c r="K2" s="83"/>
      <c r="N2" s="68"/>
      <c r="O2" s="68"/>
    </row>
    <row r="3" spans="1:30" ht="19.5" thickBot="1">
      <c r="A3" s="4"/>
      <c r="B3" s="4" t="s">
        <v>355</v>
      </c>
      <c r="C3" s="4"/>
      <c r="D3" s="4"/>
      <c r="E3" s="4"/>
      <c r="F3" s="4"/>
      <c r="G3" s="4"/>
      <c r="H3" s="4"/>
      <c r="K3" s="72"/>
      <c r="N3" s="68"/>
      <c r="O3" s="68"/>
    </row>
    <row r="4" spans="1:30" ht="43.15" customHeight="1" thickBot="1">
      <c r="A4" t="s">
        <v>147</v>
      </c>
      <c r="B4" s="177"/>
      <c r="C4" s="217"/>
      <c r="D4" s="659" t="s">
        <v>87</v>
      </c>
      <c r="E4" s="635"/>
      <c r="F4" s="646" t="s">
        <v>200</v>
      </c>
      <c r="G4" s="647"/>
      <c r="H4" s="648" t="s">
        <v>184</v>
      </c>
      <c r="I4" s="649"/>
      <c r="K4" s="83"/>
      <c r="M4" s="379" t="s">
        <v>87</v>
      </c>
      <c r="N4" s="379"/>
      <c r="O4" s="379"/>
    </row>
    <row r="5" spans="1:30" ht="21" customHeight="1" thickBot="1">
      <c r="B5" s="52"/>
      <c r="C5" s="218"/>
      <c r="D5" s="43" t="s">
        <v>149</v>
      </c>
      <c r="E5" s="45" t="s">
        <v>150</v>
      </c>
      <c r="F5" s="49" t="s">
        <v>151</v>
      </c>
      <c r="G5" s="50" t="s">
        <v>201</v>
      </c>
      <c r="H5" s="44" t="s">
        <v>153</v>
      </c>
      <c r="I5" s="45" t="s">
        <v>154</v>
      </c>
      <c r="K5" s="83"/>
      <c r="N5" s="68"/>
      <c r="O5" s="68"/>
    </row>
    <row r="6" spans="1:30" ht="52.5" customHeight="1" thickBot="1">
      <c r="B6" s="53"/>
      <c r="C6" s="222"/>
      <c r="D6" s="660" t="s">
        <v>202</v>
      </c>
      <c r="E6" s="661"/>
      <c r="F6" s="652" t="s">
        <v>385</v>
      </c>
      <c r="G6" s="653"/>
      <c r="H6" s="654" t="s">
        <v>386</v>
      </c>
      <c r="I6" s="655"/>
      <c r="K6" s="83"/>
      <c r="N6" s="68"/>
      <c r="O6" s="68"/>
    </row>
    <row r="7" spans="1:30" ht="30.75" thickBot="1">
      <c r="B7" s="39" t="s">
        <v>168</v>
      </c>
      <c r="C7" s="35" t="s">
        <v>169</v>
      </c>
      <c r="D7" s="110" t="s">
        <v>213</v>
      </c>
      <c r="E7" s="51" t="s">
        <v>214</v>
      </c>
      <c r="F7" s="110" t="s">
        <v>213</v>
      </c>
      <c r="G7" s="51" t="s">
        <v>214</v>
      </c>
      <c r="H7" s="110" t="s">
        <v>213</v>
      </c>
      <c r="I7" s="51" t="s">
        <v>214</v>
      </c>
      <c r="J7" s="388"/>
      <c r="K7" s="456"/>
      <c r="L7" s="388"/>
      <c r="M7" s="388"/>
      <c r="N7" s="388"/>
      <c r="O7" s="388"/>
    </row>
    <row r="8" spans="1:30" ht="15.75" thickBot="1">
      <c r="B8" s="34" t="s">
        <v>100</v>
      </c>
      <c r="C8" s="34" t="s">
        <v>101</v>
      </c>
      <c r="D8" s="457">
        <v>12</v>
      </c>
      <c r="E8" s="458">
        <v>0</v>
      </c>
      <c r="F8" s="459">
        <v>2447.16615</v>
      </c>
      <c r="G8" s="460">
        <v>0</v>
      </c>
      <c r="H8" s="461">
        <v>6710.4527389199993</v>
      </c>
      <c r="I8" s="462">
        <v>2187.3068499999999</v>
      </c>
      <c r="J8" s="463"/>
      <c r="K8" s="83"/>
      <c r="L8" s="30"/>
      <c r="M8" s="30"/>
      <c r="N8" s="68"/>
      <c r="O8" s="68"/>
    </row>
    <row r="9" spans="1:30">
      <c r="B9" s="656" t="s">
        <v>102</v>
      </c>
      <c r="C9" s="33" t="s">
        <v>103</v>
      </c>
      <c r="D9" s="464">
        <v>20</v>
      </c>
      <c r="E9" s="471">
        <v>6</v>
      </c>
      <c r="F9" s="472">
        <v>59</v>
      </c>
      <c r="G9" s="473">
        <v>387.75549999999998</v>
      </c>
      <c r="H9" s="468">
        <v>1550.9358999999999</v>
      </c>
      <c r="I9" s="469">
        <v>12116.72334</v>
      </c>
      <c r="J9" s="407"/>
      <c r="K9" s="407"/>
      <c r="L9" s="407"/>
      <c r="M9" s="30"/>
      <c r="N9" s="68"/>
      <c r="O9" s="68"/>
    </row>
    <row r="10" spans="1:30">
      <c r="B10" s="641"/>
      <c r="C10" s="32" t="s">
        <v>104</v>
      </c>
      <c r="D10" s="470">
        <v>0</v>
      </c>
      <c r="E10" s="535">
        <v>0</v>
      </c>
      <c r="F10" s="536">
        <v>0</v>
      </c>
      <c r="G10" s="537">
        <v>0</v>
      </c>
      <c r="H10" s="356">
        <v>0</v>
      </c>
      <c r="I10" s="474">
        <v>0</v>
      </c>
      <c r="J10" s="407"/>
      <c r="K10" s="407"/>
      <c r="L10" s="407"/>
      <c r="M10" s="30"/>
      <c r="N10" s="68"/>
      <c r="O10" s="68"/>
    </row>
    <row r="11" spans="1:30" ht="15.75" thickBot="1">
      <c r="B11" s="657"/>
      <c r="C11" s="54" t="s">
        <v>105</v>
      </c>
      <c r="D11" s="475">
        <v>0</v>
      </c>
      <c r="E11" s="458">
        <v>0</v>
      </c>
      <c r="F11" s="459">
        <v>0</v>
      </c>
      <c r="G11" s="460">
        <v>0</v>
      </c>
      <c r="H11" s="476">
        <v>0</v>
      </c>
      <c r="I11" s="477">
        <v>0</v>
      </c>
      <c r="J11" s="407"/>
      <c r="K11" s="407"/>
      <c r="L11" s="407"/>
      <c r="M11" s="68"/>
      <c r="N11" s="68"/>
      <c r="O11" s="68"/>
    </row>
    <row r="12" spans="1:30" s="10" customFormat="1" ht="15.75" thickBot="1">
      <c r="B12" s="17" t="s">
        <v>172</v>
      </c>
      <c r="C12" s="46"/>
      <c r="D12" s="478">
        <f>SUM(D8:D11)</f>
        <v>32</v>
      </c>
      <c r="E12" s="478">
        <f t="shared" ref="E12:I12" si="0">SUM(E8:E11)</f>
        <v>6</v>
      </c>
      <c r="F12" s="479">
        <f t="shared" si="0"/>
        <v>2506.16615</v>
      </c>
      <c r="G12" s="480">
        <f t="shared" si="0"/>
        <v>387.75549999999998</v>
      </c>
      <c r="H12" s="578">
        <f t="shared" si="0"/>
        <v>8261.3886389199997</v>
      </c>
      <c r="I12" s="578">
        <f t="shared" si="0"/>
        <v>14304.030190000001</v>
      </c>
      <c r="J12" s="388"/>
      <c r="K12" s="456"/>
      <c r="L12" s="388"/>
      <c r="M12" s="388"/>
      <c r="N12" s="388"/>
      <c r="O12" s="388"/>
      <c r="P12"/>
      <c r="Q12"/>
      <c r="R12"/>
      <c r="S12"/>
      <c r="T12"/>
      <c r="U12"/>
      <c r="V12"/>
      <c r="W12"/>
      <c r="X12"/>
      <c r="Y12"/>
      <c r="Z12"/>
      <c r="AA12"/>
      <c r="AB12"/>
      <c r="AC12"/>
      <c r="AD12"/>
    </row>
    <row r="13" spans="1:30" ht="15.75" thickBot="1">
      <c r="B13" s="41"/>
      <c r="C13" s="48"/>
      <c r="D13" s="481"/>
      <c r="E13" s="482"/>
      <c r="F13" s="483"/>
      <c r="G13" s="484"/>
      <c r="H13" s="322"/>
      <c r="I13" s="485"/>
      <c r="J13" s="420"/>
      <c r="K13" s="420"/>
      <c r="L13" s="420"/>
      <c r="M13" s="420"/>
      <c r="N13" s="420"/>
      <c r="O13" s="420"/>
    </row>
    <row r="14" spans="1:30">
      <c r="B14" s="643" t="s">
        <v>46</v>
      </c>
      <c r="C14" s="486" t="s">
        <v>103</v>
      </c>
      <c r="D14" s="487">
        <v>1</v>
      </c>
      <c r="E14" s="465">
        <v>1</v>
      </c>
      <c r="F14" s="466">
        <v>0.75</v>
      </c>
      <c r="G14" s="467">
        <v>44.05</v>
      </c>
      <c r="H14" s="468">
        <v>129.35103000000004</v>
      </c>
      <c r="I14" s="488">
        <v>1840.2952</v>
      </c>
      <c r="J14" s="420"/>
      <c r="K14" s="420"/>
      <c r="L14" s="420"/>
      <c r="M14" s="420"/>
      <c r="N14" s="420"/>
      <c r="O14" s="420"/>
    </row>
    <row r="15" spans="1:30" ht="15.75" customHeight="1" thickBot="1">
      <c r="B15" s="658"/>
      <c r="C15" s="489" t="s">
        <v>105</v>
      </c>
      <c r="D15" s="457">
        <v>0</v>
      </c>
      <c r="E15" s="458">
        <v>1</v>
      </c>
      <c r="F15" s="459">
        <v>0</v>
      </c>
      <c r="G15" s="460">
        <v>544.98126000000002</v>
      </c>
      <c r="H15" s="476">
        <v>0</v>
      </c>
      <c r="I15" s="462">
        <v>2348.4990000000003</v>
      </c>
      <c r="J15" s="420"/>
      <c r="K15" s="420"/>
      <c r="L15" s="420"/>
      <c r="M15" s="420"/>
      <c r="N15" s="420"/>
      <c r="O15" s="420"/>
    </row>
    <row r="16" spans="1:30" ht="15.75" thickBot="1">
      <c r="B16" s="490" t="s">
        <v>177</v>
      </c>
      <c r="C16" s="491"/>
      <c r="D16" s="492">
        <f>SUM(D14:D15)</f>
        <v>1</v>
      </c>
      <c r="E16" s="492">
        <f t="shared" ref="E16:I16" si="1">SUM(E14:E15)</f>
        <v>2</v>
      </c>
      <c r="F16" s="479">
        <f t="shared" si="1"/>
        <v>0.75</v>
      </c>
      <c r="G16" s="480">
        <f t="shared" si="1"/>
        <v>589.03125999999997</v>
      </c>
      <c r="H16" s="493">
        <f t="shared" si="1"/>
        <v>129.35103000000004</v>
      </c>
      <c r="I16" s="493">
        <f t="shared" si="1"/>
        <v>4188.7942000000003</v>
      </c>
      <c r="J16" s="388"/>
      <c r="K16" s="456"/>
      <c r="L16" s="388"/>
      <c r="M16" s="388"/>
      <c r="N16" s="388"/>
      <c r="O16" s="388"/>
    </row>
    <row r="17" spans="2:15" ht="15.75" thickBot="1">
      <c r="B17" s="494" t="s">
        <v>178</v>
      </c>
      <c r="C17" s="495"/>
      <c r="D17" s="496" t="s">
        <v>17</v>
      </c>
      <c r="E17" s="496" t="s">
        <v>17</v>
      </c>
      <c r="F17" s="496" t="s">
        <v>17</v>
      </c>
      <c r="G17" s="496" t="s">
        <v>17</v>
      </c>
      <c r="H17" s="496" t="s">
        <v>17</v>
      </c>
      <c r="I17" s="496" t="s">
        <v>17</v>
      </c>
      <c r="J17" s="30"/>
      <c r="K17" s="83"/>
      <c r="L17" s="30"/>
      <c r="M17" s="30"/>
      <c r="N17" s="68"/>
      <c r="O17" s="68"/>
    </row>
    <row r="18" spans="2:15" ht="15.75" thickBot="1">
      <c r="B18" s="17" t="s">
        <v>179</v>
      </c>
      <c r="C18" s="46"/>
      <c r="D18" s="497" t="s">
        <v>17</v>
      </c>
      <c r="E18" s="497" t="s">
        <v>17</v>
      </c>
      <c r="F18" s="498" t="s">
        <v>17</v>
      </c>
      <c r="G18" s="480" t="s">
        <v>17</v>
      </c>
      <c r="H18" s="499" t="s">
        <v>17</v>
      </c>
      <c r="I18" s="499" t="s">
        <v>17</v>
      </c>
      <c r="J18" s="441"/>
      <c r="K18" s="456"/>
      <c r="L18" s="441"/>
      <c r="M18" s="441"/>
      <c r="N18" s="388"/>
      <c r="O18" s="388"/>
    </row>
    <row r="19" spans="2:15" ht="15.75" thickBot="1">
      <c r="B19" s="15"/>
      <c r="C19" s="47"/>
      <c r="D19" s="500"/>
      <c r="E19" s="501"/>
      <c r="F19" s="502"/>
      <c r="G19" s="503"/>
      <c r="H19" s="442"/>
      <c r="I19" s="443"/>
      <c r="J19" s="420"/>
      <c r="K19" s="420"/>
      <c r="L19" s="420"/>
      <c r="M19" s="420"/>
      <c r="N19" s="420"/>
      <c r="O19" s="420"/>
    </row>
    <row r="20" spans="2:15" ht="15.75" thickBot="1">
      <c r="B20" s="9" t="s">
        <v>180</v>
      </c>
      <c r="C20" s="504"/>
      <c r="D20" s="478">
        <f>SUM(D12,D16)</f>
        <v>33</v>
      </c>
      <c r="E20" s="478">
        <f t="shared" ref="E20:I20" si="2">SUM(E12,E16)</f>
        <v>8</v>
      </c>
      <c r="F20" s="479">
        <f t="shared" si="2"/>
        <v>2506.91615</v>
      </c>
      <c r="G20" s="480">
        <f t="shared" si="2"/>
        <v>976.78675999999996</v>
      </c>
      <c r="H20" s="578">
        <f t="shared" si="2"/>
        <v>8390.7396689199995</v>
      </c>
      <c r="I20" s="578">
        <f t="shared" si="2"/>
        <v>18492.824390000002</v>
      </c>
      <c r="J20" s="388"/>
      <c r="K20" s="456"/>
      <c r="L20" s="388"/>
      <c r="M20" s="388"/>
      <c r="N20" s="388"/>
      <c r="O20" s="388"/>
    </row>
    <row r="21" spans="2:15" ht="15.75" thickBot="1">
      <c r="B21" s="17" t="s">
        <v>211</v>
      </c>
      <c r="C21" s="26"/>
      <c r="D21" s="27"/>
      <c r="E21" s="505"/>
      <c r="F21" s="506"/>
      <c r="G21" s="507"/>
      <c r="H21" s="27"/>
      <c r="I21" s="505"/>
      <c r="J21" s="388"/>
      <c r="K21" s="456"/>
      <c r="L21" s="388"/>
      <c r="M21" s="388"/>
      <c r="N21" s="388"/>
      <c r="O21" s="388"/>
    </row>
    <row r="22" spans="2:15">
      <c r="B22" s="591" t="s">
        <v>387</v>
      </c>
    </row>
  </sheetData>
  <mergeCells count="8">
    <mergeCell ref="B9:B11"/>
    <mergeCell ref="B14:B15"/>
    <mergeCell ref="D4:E4"/>
    <mergeCell ref="F4:G4"/>
    <mergeCell ref="H4:I4"/>
    <mergeCell ref="D6:E6"/>
    <mergeCell ref="F6:G6"/>
    <mergeCell ref="H6:I6"/>
  </mergeCells>
  <pageMargins left="0.7" right="0.7" top="0.75" bottom="0.75" header="0.3" footer="0.3"/>
  <pageSetup scale="6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O21"/>
  <sheetViews>
    <sheetView zoomScaleNormal="100" workbookViewId="0">
      <selection activeCell="B18" sqref="B18"/>
    </sheetView>
  </sheetViews>
  <sheetFormatPr defaultRowHeight="15"/>
  <cols>
    <col min="1" max="1" width="2.7109375" customWidth="1"/>
    <col min="2" max="2" width="23" customWidth="1"/>
    <col min="3" max="3" width="10.28515625" customWidth="1"/>
    <col min="4" max="4" width="16.28515625" customWidth="1"/>
    <col min="5" max="5" width="17.28515625" customWidth="1"/>
    <col min="6" max="6" width="14.28515625" customWidth="1"/>
    <col min="7" max="7" width="16.85546875" bestFit="1" customWidth="1"/>
    <col min="8" max="8" width="17.42578125" bestFit="1" customWidth="1"/>
    <col min="9" max="9" width="14.28515625" customWidth="1"/>
    <col min="10" max="10" width="16.42578125" bestFit="1" customWidth="1"/>
    <col min="11" max="12" width="18" bestFit="1" customWidth="1"/>
    <col min="13" max="13" width="20.5703125" bestFit="1" customWidth="1"/>
    <col min="14" max="14" width="20.5703125" style="591" customWidth="1"/>
    <col min="15" max="15" width="20.7109375" customWidth="1"/>
  </cols>
  <sheetData>
    <row r="2" spans="1:15" ht="18.75">
      <c r="A2" s="55"/>
      <c r="B2" s="109" t="s">
        <v>336</v>
      </c>
      <c r="C2" s="56"/>
      <c r="D2" s="56"/>
      <c r="E2" s="55"/>
      <c r="F2" s="55"/>
      <c r="G2" s="55"/>
      <c r="H2" s="55"/>
      <c r="I2" s="55"/>
      <c r="J2" s="55"/>
      <c r="K2" s="55"/>
      <c r="L2" s="55"/>
      <c r="M2" s="55"/>
      <c r="N2" s="55"/>
      <c r="O2" s="55"/>
    </row>
    <row r="3" spans="1:15" ht="20.25">
      <c r="A3" s="55"/>
      <c r="B3" s="4" t="s">
        <v>355</v>
      </c>
      <c r="C3" s="56"/>
      <c r="D3" s="56"/>
      <c r="E3" s="55"/>
      <c r="F3" s="55"/>
      <c r="G3" s="55"/>
      <c r="H3" s="55"/>
      <c r="I3" s="55"/>
      <c r="J3" s="55"/>
      <c r="K3" s="55"/>
      <c r="L3" s="55"/>
      <c r="M3" s="55"/>
      <c r="N3" s="55"/>
      <c r="O3" s="55"/>
    </row>
    <row r="4" spans="1:15" ht="18.75" customHeight="1">
      <c r="A4" s="55"/>
      <c r="B4" s="662" t="s">
        <v>215</v>
      </c>
      <c r="C4" s="662"/>
      <c r="D4" s="662"/>
      <c r="E4" s="662"/>
      <c r="F4" s="662"/>
      <c r="G4" s="662"/>
      <c r="H4" s="662"/>
      <c r="I4" s="662"/>
      <c r="J4" s="662"/>
      <c r="K4" s="662"/>
      <c r="L4" s="662"/>
      <c r="M4" s="662"/>
      <c r="N4" s="662"/>
      <c r="O4" s="662"/>
    </row>
    <row r="5" spans="1:15" ht="18.75">
      <c r="A5" s="55"/>
      <c r="B5" s="662"/>
      <c r="C5" s="662"/>
      <c r="D5" s="662"/>
      <c r="E5" s="662"/>
      <c r="F5" s="662"/>
      <c r="G5" s="662"/>
      <c r="H5" s="662"/>
      <c r="I5" s="662"/>
      <c r="J5" s="662"/>
      <c r="K5" s="662"/>
      <c r="L5" s="662"/>
      <c r="M5" s="662"/>
      <c r="N5" s="662"/>
      <c r="O5" s="662"/>
    </row>
    <row r="6" spans="1:15" ht="63" customHeight="1">
      <c r="A6" s="57"/>
      <c r="B6" s="663" t="s">
        <v>216</v>
      </c>
      <c r="C6" s="663" t="s">
        <v>217</v>
      </c>
      <c r="D6" s="663" t="s">
        <v>218</v>
      </c>
      <c r="E6" s="663" t="s">
        <v>219</v>
      </c>
      <c r="F6" s="663" t="s">
        <v>220</v>
      </c>
      <c r="G6" s="663" t="s">
        <v>221</v>
      </c>
      <c r="H6" s="664" t="s">
        <v>222</v>
      </c>
      <c r="I6" s="664" t="s">
        <v>223</v>
      </c>
      <c r="J6" s="664" t="s">
        <v>224</v>
      </c>
      <c r="K6" s="664" t="s">
        <v>225</v>
      </c>
      <c r="L6" s="664" t="s">
        <v>226</v>
      </c>
      <c r="M6" s="665" t="s">
        <v>227</v>
      </c>
      <c r="N6" s="667" t="s">
        <v>228</v>
      </c>
      <c r="O6" s="666" t="s">
        <v>360</v>
      </c>
    </row>
    <row r="7" spans="1:15" ht="31.5" customHeight="1">
      <c r="A7" s="58"/>
      <c r="B7" s="663"/>
      <c r="C7" s="663"/>
      <c r="D7" s="663"/>
      <c r="E7" s="663"/>
      <c r="F7" s="663"/>
      <c r="G7" s="663"/>
      <c r="H7" s="664"/>
      <c r="I7" s="664"/>
      <c r="J7" s="664"/>
      <c r="K7" s="664"/>
      <c r="L7" s="664"/>
      <c r="M7" s="665"/>
      <c r="N7" s="667"/>
      <c r="O7" s="666"/>
    </row>
    <row r="8" spans="1:15" ht="31.5" customHeight="1">
      <c r="A8" s="58"/>
      <c r="B8" s="571"/>
      <c r="C8" s="571"/>
      <c r="D8" s="571"/>
      <c r="E8" s="572" t="s">
        <v>8</v>
      </c>
      <c r="F8" s="572" t="s">
        <v>9</v>
      </c>
      <c r="G8" s="572" t="s">
        <v>229</v>
      </c>
      <c r="H8" s="573" t="s">
        <v>230</v>
      </c>
      <c r="I8" s="573" t="s">
        <v>12</v>
      </c>
      <c r="J8" s="573" t="s">
        <v>231</v>
      </c>
      <c r="K8" s="573" t="s">
        <v>232</v>
      </c>
      <c r="L8" s="573" t="s">
        <v>233</v>
      </c>
      <c r="M8" s="573" t="s">
        <v>234</v>
      </c>
      <c r="N8" s="607" t="s">
        <v>235</v>
      </c>
      <c r="O8" s="608" t="s">
        <v>357</v>
      </c>
    </row>
    <row r="9" spans="1:15" ht="18.75">
      <c r="A9" s="55"/>
      <c r="B9" s="568"/>
      <c r="C9" s="569"/>
      <c r="D9" s="569"/>
      <c r="E9" s="569"/>
      <c r="F9" s="569"/>
      <c r="G9" s="569"/>
      <c r="H9" s="569"/>
      <c r="I9" s="569"/>
      <c r="J9" s="569"/>
      <c r="K9" s="569"/>
      <c r="L9" s="569"/>
      <c r="M9" s="570"/>
      <c r="N9" s="593"/>
      <c r="O9" s="594"/>
    </row>
    <row r="10" spans="1:15" ht="18.75">
      <c r="A10" s="55"/>
      <c r="B10" s="565" t="s">
        <v>236</v>
      </c>
      <c r="C10" s="579">
        <v>2019</v>
      </c>
      <c r="D10" s="579" t="s">
        <v>237</v>
      </c>
      <c r="E10" s="580">
        <v>574069243.4000001</v>
      </c>
      <c r="F10" s="580">
        <v>45731812.699999996</v>
      </c>
      <c r="G10" s="580">
        <v>528337430.70000011</v>
      </c>
      <c r="H10" s="580"/>
      <c r="I10" s="580"/>
      <c r="J10" s="580"/>
      <c r="K10" s="580"/>
      <c r="L10" s="580"/>
      <c r="M10" s="581"/>
      <c r="N10" s="595"/>
      <c r="O10" s="596"/>
    </row>
    <row r="11" spans="1:15" ht="18.75">
      <c r="A11" s="55"/>
      <c r="B11" s="566"/>
      <c r="C11" s="579">
        <v>2020</v>
      </c>
      <c r="D11" s="579" t="s">
        <v>238</v>
      </c>
      <c r="E11" s="580">
        <v>529105554.20000005</v>
      </c>
      <c r="F11" s="580">
        <v>42406213.600000001</v>
      </c>
      <c r="G11" s="580">
        <v>486699340.60000002</v>
      </c>
      <c r="H11" s="580"/>
      <c r="I11" s="580"/>
      <c r="J11" s="580"/>
      <c r="K11" s="580"/>
      <c r="L11" s="580"/>
      <c r="M11" s="581"/>
      <c r="N11" s="595"/>
      <c r="O11" s="596"/>
    </row>
    <row r="12" spans="1:15" ht="18.75">
      <c r="A12" s="55"/>
      <c r="B12" s="566"/>
      <c r="C12" s="579">
        <v>2021</v>
      </c>
      <c r="D12" s="579" t="s">
        <v>239</v>
      </c>
      <c r="E12" s="580">
        <v>551325543.39999998</v>
      </c>
      <c r="F12" s="580">
        <v>36813249.600000001</v>
      </c>
      <c r="G12" s="580">
        <v>514512293.79999995</v>
      </c>
      <c r="H12" s="580"/>
      <c r="I12" s="580"/>
      <c r="J12" s="580"/>
      <c r="K12" s="580"/>
      <c r="L12" s="580"/>
      <c r="M12" s="581"/>
      <c r="N12" s="595"/>
      <c r="O12" s="596"/>
    </row>
    <row r="13" spans="1:15" ht="18.75">
      <c r="A13" s="55"/>
      <c r="B13" s="565"/>
      <c r="C13" s="582">
        <v>2022</v>
      </c>
      <c r="D13" s="582" t="s">
        <v>240</v>
      </c>
      <c r="E13" s="583">
        <v>544182719</v>
      </c>
      <c r="F13" s="583">
        <v>32515573.599999998</v>
      </c>
      <c r="G13" s="580">
        <v>511667145.39999998</v>
      </c>
      <c r="H13" s="583"/>
      <c r="I13" s="583"/>
      <c r="J13" s="583"/>
      <c r="K13" s="583"/>
      <c r="L13" s="583"/>
      <c r="M13" s="584"/>
      <c r="N13" s="597"/>
      <c r="O13" s="598"/>
    </row>
    <row r="14" spans="1:15" ht="18.75">
      <c r="A14" s="55"/>
      <c r="B14" s="592"/>
      <c r="C14" s="582">
        <v>2023</v>
      </c>
      <c r="D14" s="582" t="s">
        <v>340</v>
      </c>
      <c r="E14" s="583">
        <v>533374477.5</v>
      </c>
      <c r="F14" s="583">
        <v>32370546.5</v>
      </c>
      <c r="G14" s="580">
        <v>501003931</v>
      </c>
      <c r="H14" s="583"/>
      <c r="I14" s="603"/>
      <c r="J14" s="603"/>
      <c r="K14" s="603"/>
      <c r="L14" s="603"/>
      <c r="M14" s="604"/>
      <c r="N14" s="605"/>
      <c r="O14" s="598"/>
    </row>
    <row r="15" spans="1:15" ht="19.5" thickBot="1">
      <c r="A15" s="55"/>
      <c r="B15" s="567"/>
      <c r="C15" s="585">
        <v>2024</v>
      </c>
      <c r="D15" s="585" t="s">
        <v>356</v>
      </c>
      <c r="E15" s="586">
        <v>542102386.5</v>
      </c>
      <c r="F15" s="586">
        <v>56066006.100000001</v>
      </c>
      <c r="G15" s="586">
        <v>486036380.39999998</v>
      </c>
      <c r="H15" s="599">
        <f>AVERAGE(G13:G15)</f>
        <v>499569152.26666665</v>
      </c>
      <c r="I15" s="606">
        <f>0.75%</f>
        <v>7.4999999999999997E-3</v>
      </c>
      <c r="J15" s="599">
        <f>H15*I15</f>
        <v>3746768.6419999995</v>
      </c>
      <c r="K15" s="602">
        <f>0.24%</f>
        <v>2.3999999999999998E-3</v>
      </c>
      <c r="L15" s="599">
        <f>K15*H15</f>
        <v>1198965.9654399999</v>
      </c>
      <c r="M15" s="602">
        <f>0.51%</f>
        <v>5.1000000000000004E-3</v>
      </c>
      <c r="N15" s="599">
        <f>M15*H15</f>
        <v>2547802.6765600001</v>
      </c>
      <c r="O15" s="600">
        <f>N15*1.5</f>
        <v>3821704.0148400003</v>
      </c>
    </row>
    <row r="16" spans="1:15" ht="15.75">
      <c r="C16" s="59"/>
      <c r="D16" s="59"/>
      <c r="E16" s="59"/>
      <c r="F16" s="59"/>
      <c r="G16" s="59"/>
      <c r="N16" s="601"/>
      <c r="O16" s="601"/>
    </row>
    <row r="18" spans="2:15" ht="15.75">
      <c r="B18" s="610" t="s">
        <v>241</v>
      </c>
      <c r="C18" s="59"/>
      <c r="D18" s="59"/>
      <c r="E18" s="59"/>
      <c r="F18" s="59"/>
      <c r="G18" s="59"/>
      <c r="H18" s="59"/>
      <c r="I18" s="59"/>
      <c r="J18" s="59"/>
      <c r="K18" s="59"/>
      <c r="L18" s="59"/>
      <c r="M18" s="59"/>
      <c r="N18" s="59"/>
      <c r="O18" s="59"/>
    </row>
    <row r="19" spans="2:15" ht="15.75">
      <c r="B19" s="512" t="s">
        <v>242</v>
      </c>
      <c r="C19" s="59"/>
      <c r="D19" s="59"/>
      <c r="E19" s="59"/>
      <c r="F19" s="59"/>
      <c r="G19" s="59"/>
      <c r="H19" s="59"/>
      <c r="I19" s="59"/>
      <c r="J19" s="59"/>
      <c r="K19" s="59"/>
      <c r="L19" s="59"/>
      <c r="M19" s="59"/>
      <c r="N19" s="59"/>
      <c r="O19" s="59"/>
    </row>
    <row r="20" spans="2:15" ht="15.75">
      <c r="B20" s="512" t="s">
        <v>243</v>
      </c>
    </row>
    <row r="21" spans="2:15" ht="15.75">
      <c r="B21" s="512" t="s">
        <v>359</v>
      </c>
    </row>
  </sheetData>
  <mergeCells count="15">
    <mergeCell ref="B4:O5"/>
    <mergeCell ref="B6:B7"/>
    <mergeCell ref="C6:C7"/>
    <mergeCell ref="E6:E7"/>
    <mergeCell ref="D6:D7"/>
    <mergeCell ref="F6:F7"/>
    <mergeCell ref="G6:G7"/>
    <mergeCell ref="H6:H7"/>
    <mergeCell ref="I6:I7"/>
    <mergeCell ref="J6:J7"/>
    <mergeCell ref="K6:K7"/>
    <mergeCell ref="L6:L7"/>
    <mergeCell ref="M6:M7"/>
    <mergeCell ref="O6:O7"/>
    <mergeCell ref="N6:N7"/>
  </mergeCells>
  <phoneticPr fontId="45" type="noConversion"/>
  <pageMargins left="0.7" right="0.7" top="0.75" bottom="0.75" header="0.3" footer="0.3"/>
  <pageSetup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C478D-F07C-49AA-B8A4-7109ED5AAD3A}">
  <sheetPr>
    <pageSetUpPr fitToPage="1"/>
  </sheetPr>
  <dimension ref="A1:M36"/>
  <sheetViews>
    <sheetView zoomScaleNormal="100" workbookViewId="0">
      <selection activeCell="E4" sqref="E4"/>
    </sheetView>
  </sheetViews>
  <sheetFormatPr defaultColWidth="9.140625" defaultRowHeight="15"/>
  <cols>
    <col min="1" max="1" width="16.5703125" customWidth="1"/>
    <col min="2" max="2" width="16.140625" customWidth="1"/>
    <col min="3" max="3" width="20.85546875" customWidth="1"/>
    <col min="4" max="4" width="34.42578125" customWidth="1"/>
    <col min="5" max="5" width="20" customWidth="1"/>
    <col min="6" max="6" width="15.85546875" customWidth="1"/>
    <col min="7" max="7" width="16.5703125" customWidth="1"/>
    <col min="8" max="8" width="15.140625" customWidth="1"/>
    <col min="9" max="9" width="11" customWidth="1"/>
    <col min="10" max="10" width="11.85546875" customWidth="1"/>
    <col min="11" max="11" width="11.42578125" customWidth="1"/>
    <col min="12" max="12" width="12.42578125" customWidth="1"/>
    <col min="13" max="13" width="13.42578125" customWidth="1"/>
    <col min="15" max="15" width="34.7109375" customWidth="1"/>
  </cols>
  <sheetData>
    <row r="1" spans="1:13" ht="23.1" customHeight="1">
      <c r="A1" t="s">
        <v>244</v>
      </c>
      <c r="B1" s="10" t="s">
        <v>245</v>
      </c>
    </row>
    <row r="2" spans="1:13">
      <c r="A2" s="668" t="s">
        <v>246</v>
      </c>
      <c r="B2" s="668"/>
      <c r="C2" s="669"/>
      <c r="D2" s="513"/>
      <c r="E2" s="514" t="s">
        <v>247</v>
      </c>
      <c r="F2" s="670" t="s">
        <v>248</v>
      </c>
      <c r="G2" s="671"/>
      <c r="H2" s="672"/>
      <c r="I2" s="673" t="s">
        <v>249</v>
      </c>
      <c r="J2" s="674"/>
      <c r="K2" s="674"/>
      <c r="L2" s="674"/>
      <c r="M2" s="675"/>
    </row>
    <row r="3" spans="1:13" ht="75">
      <c r="A3" s="515" t="s">
        <v>250</v>
      </c>
      <c r="B3" s="516" t="s">
        <v>251</v>
      </c>
      <c r="C3" s="517" t="s">
        <v>252</v>
      </c>
      <c r="D3" s="517" t="s">
        <v>169</v>
      </c>
      <c r="E3" s="518" t="s">
        <v>157</v>
      </c>
      <c r="F3" s="519" t="s">
        <v>253</v>
      </c>
      <c r="G3" s="519" t="s">
        <v>254</v>
      </c>
      <c r="H3" s="519" t="s">
        <v>255</v>
      </c>
      <c r="I3" s="520" t="s">
        <v>256</v>
      </c>
      <c r="J3" s="520" t="s">
        <v>257</v>
      </c>
      <c r="K3" s="521" t="s">
        <v>258</v>
      </c>
      <c r="L3" s="521" t="s">
        <v>259</v>
      </c>
      <c r="M3" s="521" t="s">
        <v>260</v>
      </c>
    </row>
    <row r="4" spans="1:13">
      <c r="A4" s="522" t="s">
        <v>261</v>
      </c>
      <c r="B4" s="523" t="s">
        <v>45</v>
      </c>
      <c r="C4" s="522" t="s">
        <v>206</v>
      </c>
      <c r="D4" s="524" t="s">
        <v>89</v>
      </c>
      <c r="E4" s="525">
        <f>'Ap B - Participant-Spend'!F8</f>
        <v>6740</v>
      </c>
      <c r="F4" s="556"/>
      <c r="G4" s="527">
        <f>SUM('Ap C - Qtr NG LMI'!F8:G8)</f>
        <v>17268.735499999995</v>
      </c>
      <c r="H4" s="557">
        <f>'Ap B - Participant-Spend'!J8</f>
        <v>18297.690179383259</v>
      </c>
      <c r="I4" s="529"/>
      <c r="J4" s="529"/>
      <c r="K4" s="530"/>
      <c r="L4" s="531">
        <f>'Ap B - Qtr NG Master'!F8</f>
        <v>94170.790390000213</v>
      </c>
      <c r="M4" s="531">
        <f>'Ap B - Qtr NG Master'!K8</f>
        <v>1783460.6726000092</v>
      </c>
    </row>
    <row r="5" spans="1:13">
      <c r="A5" s="522" t="s">
        <v>261</v>
      </c>
      <c r="B5" s="523" t="s">
        <v>45</v>
      </c>
      <c r="C5" s="522" t="s">
        <v>206</v>
      </c>
      <c r="D5" s="524" t="s">
        <v>91</v>
      </c>
      <c r="E5" s="525">
        <f>'Ap B - Participant-Spend'!F9</f>
        <v>2489</v>
      </c>
      <c r="F5" s="556"/>
      <c r="G5" s="527">
        <f>SUM('Ap C - Qtr NG LMI'!F9:G9)</f>
        <v>364.10651000000001</v>
      </c>
      <c r="H5" s="557">
        <f>'Ap B - Participant-Spend'!J9</f>
        <v>665.10531438666908</v>
      </c>
      <c r="I5" s="529"/>
      <c r="J5" s="529"/>
      <c r="K5" s="530"/>
      <c r="L5" s="531">
        <f>'Ap B - Qtr NG Master'!F9</f>
        <v>1399.5220699999963</v>
      </c>
      <c r="M5" s="531">
        <f>'Ap B - Qtr NG Master'!K9</f>
        <v>15078.702769999953</v>
      </c>
    </row>
    <row r="6" spans="1:13">
      <c r="A6" s="522" t="s">
        <v>261</v>
      </c>
      <c r="B6" s="523" t="s">
        <v>45</v>
      </c>
      <c r="C6" s="522" t="s">
        <v>206</v>
      </c>
      <c r="D6" s="524" t="s">
        <v>163</v>
      </c>
      <c r="E6" s="525">
        <f>'Ap B - Participant-Spend'!F10</f>
        <v>9950</v>
      </c>
      <c r="F6" s="556"/>
      <c r="G6" s="527">
        <f>SUM('Ap C - Qtr NG LMI'!F10:G10)</f>
        <v>1155.0969700000001</v>
      </c>
      <c r="H6" s="557">
        <f>'Ap B - Participant-Spend'!J10</f>
        <v>1529.1693280299382</v>
      </c>
      <c r="I6" s="529"/>
      <c r="J6" s="529"/>
      <c r="K6" s="530"/>
      <c r="L6" s="531">
        <f>'Ap B - Qtr NG Master'!F10</f>
        <v>49930.201803898584</v>
      </c>
      <c r="M6" s="531">
        <f>'Ap B - Qtr NG Master'!K10</f>
        <v>380442.71535738977</v>
      </c>
    </row>
    <row r="7" spans="1:13">
      <c r="A7" s="522" t="s">
        <v>261</v>
      </c>
      <c r="B7" s="523" t="s">
        <v>45</v>
      </c>
      <c r="C7" s="522" t="s">
        <v>206</v>
      </c>
      <c r="D7" s="524" t="s">
        <v>93</v>
      </c>
      <c r="E7" s="525">
        <f>'Ap B - Participant-Spend'!F11</f>
        <v>1</v>
      </c>
      <c r="F7" s="556"/>
      <c r="G7" s="527">
        <f>SUM('Ap C - Qtr NG LMI'!F11:G11)</f>
        <v>2.6900000000000004E-2</v>
      </c>
      <c r="H7" s="557">
        <f>'Ap B - Participant-Spend'!J11</f>
        <v>2.6900000000000004E-2</v>
      </c>
      <c r="I7" s="529"/>
      <c r="J7" s="529"/>
      <c r="K7" s="530"/>
      <c r="L7" s="531">
        <f>'Ap B - Qtr NG Master'!F11</f>
        <v>3.2281999999999997</v>
      </c>
      <c r="M7" s="531">
        <f>'Ap B - Qtr NG Master'!K11</f>
        <v>30.965999999999998</v>
      </c>
    </row>
    <row r="8" spans="1:13">
      <c r="A8" s="522" t="s">
        <v>261</v>
      </c>
      <c r="B8" s="523" t="s">
        <v>45</v>
      </c>
      <c r="C8" s="522" t="s">
        <v>206</v>
      </c>
      <c r="D8" s="524"/>
      <c r="E8" s="375"/>
      <c r="F8" s="558">
        <f>'Ap B - Participant-Spend'!I12</f>
        <v>41350.584814916547</v>
      </c>
      <c r="G8" s="559"/>
      <c r="H8" s="560"/>
      <c r="I8" s="529"/>
      <c r="J8" s="529"/>
      <c r="K8" s="530"/>
      <c r="L8" s="531"/>
      <c r="M8" s="561"/>
    </row>
    <row r="9" spans="1:13" ht="30">
      <c r="A9" s="522" t="s">
        <v>261</v>
      </c>
      <c r="B9" s="523" t="s">
        <v>45</v>
      </c>
      <c r="C9" s="523" t="s">
        <v>165</v>
      </c>
      <c r="D9" s="524" t="s">
        <v>166</v>
      </c>
      <c r="E9" s="525">
        <f>'Ap B - Participant-Spend'!F13</f>
        <v>189</v>
      </c>
      <c r="F9" s="532">
        <f>'Ap B - Participant-Spend'!I13</f>
        <v>6691.2662096145423</v>
      </c>
      <c r="G9" s="527">
        <f>SUM('Ap C - Qtr NG LMI'!F13:G13)</f>
        <v>3641.7210800000003</v>
      </c>
      <c r="H9" s="528">
        <f>'Ap B - Participant-Spend'!J13</f>
        <v>4398.9362078123913</v>
      </c>
      <c r="I9" s="529"/>
      <c r="J9" s="529"/>
      <c r="K9" s="530"/>
      <c r="L9" s="531">
        <f>'Ap B - Qtr NG Master'!F13</f>
        <v>8988.6325000000033</v>
      </c>
      <c r="M9" s="531">
        <f>'Ap B - Qtr NG Master'!K13</f>
        <v>202087.27756999998</v>
      </c>
    </row>
    <row r="10" spans="1:13">
      <c r="A10" s="522" t="s">
        <v>261</v>
      </c>
      <c r="B10" s="523" t="s">
        <v>45</v>
      </c>
      <c r="C10" s="523" t="s">
        <v>165</v>
      </c>
      <c r="D10" s="524" t="s">
        <v>114</v>
      </c>
      <c r="E10" s="525">
        <f>'Ap B - Participant-Spend'!F14</f>
        <v>1018</v>
      </c>
      <c r="F10" s="532">
        <f>'Ap B - Participant-Spend'!I14</f>
        <v>1179.9043890773594</v>
      </c>
      <c r="G10" s="527">
        <f>SUM('Ap C - Qtr NG LMI'!F14:G14)</f>
        <v>341.30786999999998</v>
      </c>
      <c r="H10" s="528">
        <f>'Ap B - Participant-Spend'!J14</f>
        <v>551.14156531982803</v>
      </c>
      <c r="I10" s="529"/>
      <c r="J10" s="529"/>
      <c r="K10" s="530"/>
      <c r="L10" s="531">
        <f>'Ap B - Qtr NG Master'!F14</f>
        <v>7754.0489699999926</v>
      </c>
      <c r="M10" s="531">
        <f>'Ap B - Qtr NG Master'!K14</f>
        <v>78354.355760000035</v>
      </c>
    </row>
    <row r="11" spans="1:13">
      <c r="A11" s="522" t="s">
        <v>261</v>
      </c>
      <c r="B11" s="523" t="s">
        <v>45</v>
      </c>
      <c r="C11" s="523" t="s">
        <v>165</v>
      </c>
      <c r="D11" s="524" t="s">
        <v>98</v>
      </c>
      <c r="E11" s="525">
        <f>'Ap B - Participant-Spend'!F15</f>
        <v>667</v>
      </c>
      <c r="F11" s="532">
        <f>'Ap B - Participant-Spend'!I15</f>
        <v>10543.639054481004</v>
      </c>
      <c r="G11" s="527">
        <f>SUM('Ap C - Qtr NG LMI'!F15:G15)</f>
        <v>3710.6486100000002</v>
      </c>
      <c r="H11" s="528">
        <f>'Ap B - Participant-Spend'!J15</f>
        <v>4572.1149922579343</v>
      </c>
      <c r="I11" s="529"/>
      <c r="J11" s="529"/>
      <c r="K11" s="530"/>
      <c r="L11" s="531">
        <f>'Ap B - Qtr NG Master'!F15</f>
        <v>11714.177759999999</v>
      </c>
      <c r="M11" s="531">
        <f>'Ap B - Qtr NG Master'!K15</f>
        <v>223802.22449999992</v>
      </c>
    </row>
    <row r="12" spans="1:13">
      <c r="A12" s="522" t="s">
        <v>261</v>
      </c>
      <c r="B12" s="523" t="s">
        <v>45</v>
      </c>
      <c r="C12" s="523" t="s">
        <v>99</v>
      </c>
      <c r="D12" s="524" t="s">
        <v>99</v>
      </c>
      <c r="E12" s="525">
        <f>'Ap B - Participant-Spend'!F16</f>
        <v>204010</v>
      </c>
      <c r="F12" s="532">
        <f>'Ap B - Participant-Spend'!I16</f>
        <v>1884.9910738667465</v>
      </c>
      <c r="G12" s="527">
        <f>SUM('Ap C - Qtr NG LMI'!F16:G16)</f>
        <v>1445.32267</v>
      </c>
      <c r="H12" s="528">
        <f>'Ap B - Participant-Spend'!J16</f>
        <v>1576.1407416106576</v>
      </c>
      <c r="I12" s="529"/>
      <c r="J12" s="529"/>
      <c r="K12" s="530"/>
      <c r="L12" s="531">
        <f>'Ap B - Qtr NG Master'!F16</f>
        <v>143255.6</v>
      </c>
      <c r="M12" s="531">
        <f>'Ap B - Qtr NG Master'!K16</f>
        <v>151871.5</v>
      </c>
    </row>
    <row r="13" spans="1:13">
      <c r="A13" s="522" t="s">
        <v>261</v>
      </c>
      <c r="B13" s="555" t="s">
        <v>49</v>
      </c>
      <c r="C13" s="523" t="s">
        <v>49</v>
      </c>
      <c r="D13" s="524" t="s">
        <v>49</v>
      </c>
      <c r="E13" s="525">
        <f>'Tables 3-6'!C8</f>
        <v>600</v>
      </c>
      <c r="F13" s="562">
        <f>'Tables 3-6'!D17</f>
        <v>6434.7914999999994</v>
      </c>
      <c r="G13" s="563"/>
      <c r="H13" s="557">
        <f>'Tables 3-6'!C17</f>
        <v>4908.9258300000001</v>
      </c>
      <c r="I13" s="529"/>
      <c r="J13" s="529"/>
      <c r="K13" s="530"/>
      <c r="L13" s="531">
        <f>'Tables 3-6'!C26</f>
        <v>4032.0007851939999</v>
      </c>
      <c r="M13" s="531">
        <f>'Table 2'!G5</f>
        <v>69040.735867394105</v>
      </c>
    </row>
    <row r="14" spans="1:13">
      <c r="A14" s="522" t="s">
        <v>261</v>
      </c>
      <c r="B14" s="523" t="s">
        <v>262</v>
      </c>
      <c r="C14" s="523" t="s">
        <v>101</v>
      </c>
      <c r="D14" s="524" t="s">
        <v>101</v>
      </c>
      <c r="E14" s="525">
        <f>'Ap B - Participant-Spend'!F20</f>
        <v>12</v>
      </c>
      <c r="F14" s="532">
        <f>'Ap B - Participant-Spend'!I20</f>
        <v>6874.6406282766493</v>
      </c>
      <c r="G14" s="527">
        <f>SUM(' Ap D - Qtr NG Business Class '!F8:G8)</f>
        <v>2447.16615</v>
      </c>
      <c r="H14" s="528">
        <f>'Ap B - Participant-Spend'!J20</f>
        <v>2842.2151691076147</v>
      </c>
      <c r="I14" s="529"/>
      <c r="J14" s="529"/>
      <c r="K14" s="530"/>
      <c r="L14" s="531">
        <f>'Ap B - Qtr NG Master'!F20</f>
        <v>8897.7595889199984</v>
      </c>
      <c r="M14" s="531">
        <f>'Ap B - Qtr NG Master'!K20</f>
        <v>150113.49212000001</v>
      </c>
    </row>
    <row r="15" spans="1:13">
      <c r="A15" s="522" t="s">
        <v>261</v>
      </c>
      <c r="B15" s="523" t="s">
        <v>262</v>
      </c>
      <c r="C15" s="522" t="s">
        <v>102</v>
      </c>
      <c r="D15" s="524" t="s">
        <v>171</v>
      </c>
      <c r="E15" s="525">
        <f>'Ap B - Participant-Spend'!F21</f>
        <v>26</v>
      </c>
      <c r="F15" s="532">
        <f>'Ap B - Participant-Spend'!I21</f>
        <v>4894.9497691436336</v>
      </c>
      <c r="G15" s="527">
        <f>SUM(' Ap D - Qtr NG Business Class '!F9:G9)</f>
        <v>446.75549999999998</v>
      </c>
      <c r="H15" s="528">
        <f>'Ap B - Participant-Spend'!J21</f>
        <v>768.29331182137344</v>
      </c>
      <c r="I15" s="529"/>
      <c r="J15" s="529"/>
      <c r="K15" s="530"/>
      <c r="L15" s="531">
        <f>'Ap B - Qtr NG Master'!F21</f>
        <v>13667.659240000001</v>
      </c>
      <c r="M15" s="531">
        <f>'Ap B - Qtr NG Master'!K21</f>
        <v>163859.71769999998</v>
      </c>
    </row>
    <row r="16" spans="1:13">
      <c r="A16" s="522" t="s">
        <v>261</v>
      </c>
      <c r="B16" s="523" t="s">
        <v>262</v>
      </c>
      <c r="C16" s="522" t="s">
        <v>102</v>
      </c>
      <c r="D16" s="524" t="s">
        <v>104</v>
      </c>
      <c r="E16" s="525">
        <f>'Ap B - Participant-Spend'!F22</f>
        <v>0</v>
      </c>
      <c r="F16" s="532">
        <f>'Ap B - Participant-Spend'!I22</f>
        <v>786.67774186633449</v>
      </c>
      <c r="G16" s="527">
        <f>SUM(' Ap D - Qtr NG Business Class '!F10:G10)</f>
        <v>0</v>
      </c>
      <c r="H16" s="528">
        <f>'Ap B - Participant-Spend'!J22</f>
        <v>96.711555182441842</v>
      </c>
      <c r="I16" s="529"/>
      <c r="J16" s="529"/>
      <c r="K16" s="530"/>
      <c r="L16" s="531">
        <f>'Ap B - Qtr NG Master'!F22</f>
        <v>0</v>
      </c>
      <c r="M16" s="531">
        <f>'Ap B - Qtr NG Master'!K22</f>
        <v>0</v>
      </c>
    </row>
    <row r="17" spans="1:13">
      <c r="A17" s="522" t="s">
        <v>261</v>
      </c>
      <c r="B17" s="523" t="s">
        <v>262</v>
      </c>
      <c r="C17" s="522" t="s">
        <v>102</v>
      </c>
      <c r="D17" s="524" t="s">
        <v>105</v>
      </c>
      <c r="E17" s="525">
        <f>'Ap B - Participant-Spend'!F23</f>
        <v>0</v>
      </c>
      <c r="F17" s="532">
        <f>'Ap B - Participant-Spend'!I23</f>
        <v>4253.898470374339</v>
      </c>
      <c r="G17" s="527">
        <f>SUM(' Ap D - Qtr NG Business Class '!F11:G11)</f>
        <v>0</v>
      </c>
      <c r="H17" s="528">
        <f>'Ap B - Participant-Spend'!J23</f>
        <v>141.91489366026011</v>
      </c>
      <c r="I17" s="529"/>
      <c r="J17" s="529"/>
      <c r="K17" s="530"/>
      <c r="L17" s="531">
        <f>'Ap B - Qtr NG Master'!F23</f>
        <v>0</v>
      </c>
      <c r="M17" s="531">
        <f>'Ap B - Qtr NG Master'!K23</f>
        <v>0</v>
      </c>
    </row>
    <row r="18" spans="1:13">
      <c r="A18" s="522" t="s">
        <v>261</v>
      </c>
      <c r="B18" s="523" t="s">
        <v>46</v>
      </c>
      <c r="C18" s="522" t="s">
        <v>46</v>
      </c>
      <c r="D18" s="524" t="s">
        <v>174</v>
      </c>
      <c r="E18" s="525">
        <f>'Ap B - Participant-Spend'!F26</f>
        <v>48</v>
      </c>
      <c r="F18" s="556"/>
      <c r="G18" s="563">
        <f>SUM('Ap C - Qtr NG LMI'!F19:G19)</f>
        <v>124.06832</v>
      </c>
      <c r="H18" s="557">
        <f>'Ap B - Participant-Spend'!J26</f>
        <v>168.01875821213707</v>
      </c>
      <c r="I18" s="529"/>
      <c r="J18" s="529"/>
      <c r="K18" s="530"/>
      <c r="L18" s="531">
        <f>'Ap B - Qtr NG Master'!F26</f>
        <v>779.65477999999985</v>
      </c>
      <c r="M18" s="531">
        <f>'Ap B - Qtr NG Master'!K26</f>
        <v>16300.531349999999</v>
      </c>
    </row>
    <row r="19" spans="1:13">
      <c r="A19" s="522" t="s">
        <v>261</v>
      </c>
      <c r="B19" s="523" t="s">
        <v>46</v>
      </c>
      <c r="C19" s="522" t="s">
        <v>46</v>
      </c>
      <c r="D19" s="524" t="s">
        <v>101</v>
      </c>
      <c r="E19" s="525">
        <f>'Ap B - Participant-Spend'!F27</f>
        <v>361</v>
      </c>
      <c r="F19" s="556"/>
      <c r="G19" s="563">
        <f>SUM('Ap C - Qtr NG LMI'!F20:G20)</f>
        <v>45.401029999999999</v>
      </c>
      <c r="H19" s="557">
        <f>'Ap B - Participant-Spend'!J27</f>
        <v>161.05860681439185</v>
      </c>
      <c r="I19" s="529"/>
      <c r="J19" s="529"/>
      <c r="K19" s="530"/>
      <c r="L19" s="531">
        <f>'Ap B - Qtr NG Master'!F27</f>
        <v>1946.2909199999965</v>
      </c>
      <c r="M19" s="531">
        <f>'Ap B - Qtr NG Master'!K27</f>
        <v>19462.909200000016</v>
      </c>
    </row>
    <row r="20" spans="1:13">
      <c r="A20" s="522" t="s">
        <v>261</v>
      </c>
      <c r="B20" s="523" t="s">
        <v>46</v>
      </c>
      <c r="C20" s="522" t="s">
        <v>46</v>
      </c>
      <c r="D20" s="524" t="s">
        <v>175</v>
      </c>
      <c r="E20" s="525">
        <f>'Ap B - Participant-Spend'!F28</f>
        <v>2</v>
      </c>
      <c r="F20" s="556"/>
      <c r="G20" s="563">
        <f>SUM(' Ap D - Qtr NG Business Class '!F14:G14)</f>
        <v>44.8</v>
      </c>
      <c r="H20" s="557">
        <f>'Ap B - Participant-Spend'!J28</f>
        <v>44.100682177366316</v>
      </c>
      <c r="I20" s="529"/>
      <c r="J20" s="529"/>
      <c r="K20" s="530"/>
      <c r="L20" s="531">
        <f>'Ap B - Qtr NG Master'!F28</f>
        <v>1969.6462300000001</v>
      </c>
      <c r="M20" s="531">
        <f>'Ap B - Qtr NG Master'!K28</f>
        <v>34348.513200000001</v>
      </c>
    </row>
    <row r="21" spans="1:13">
      <c r="A21" s="522" t="s">
        <v>261</v>
      </c>
      <c r="B21" s="523" t="s">
        <v>46</v>
      </c>
      <c r="C21" s="522" t="s">
        <v>46</v>
      </c>
      <c r="D21" s="524" t="s">
        <v>105</v>
      </c>
      <c r="E21" s="525">
        <f>'Ap B - Participant-Spend'!F29</f>
        <v>1</v>
      </c>
      <c r="F21" s="556"/>
      <c r="G21" s="563">
        <f>SUM(' Ap D - Qtr NG Business Class '!F15:G15)</f>
        <v>544.98126000000002</v>
      </c>
      <c r="H21" s="557">
        <f>'Ap B - Participant-Spend'!J29</f>
        <v>884.39407606625196</v>
      </c>
      <c r="I21" s="529"/>
      <c r="J21" s="529"/>
      <c r="K21" s="530"/>
      <c r="L21" s="531">
        <f>'Ap B - Qtr NG Master'!F29</f>
        <v>2348.4990000000003</v>
      </c>
      <c r="M21" s="531">
        <f>'Ap B - Qtr NG Master'!K29</f>
        <v>39424.773999999998</v>
      </c>
    </row>
    <row r="22" spans="1:13">
      <c r="A22" s="522" t="s">
        <v>261</v>
      </c>
      <c r="B22" s="523" t="s">
        <v>46</v>
      </c>
      <c r="C22" s="522" t="s">
        <v>46</v>
      </c>
      <c r="D22" s="524"/>
      <c r="E22" s="525"/>
      <c r="F22" s="558">
        <f>'Ap B - Participant-Spend'!I30</f>
        <v>4760.5786236134163</v>
      </c>
      <c r="G22" s="559"/>
      <c r="H22" s="560"/>
      <c r="I22" s="529"/>
      <c r="J22" s="529"/>
      <c r="K22" s="530"/>
      <c r="L22" s="531"/>
      <c r="M22" s="561"/>
    </row>
    <row r="23" spans="1:13" ht="30">
      <c r="A23" s="522" t="s">
        <v>261</v>
      </c>
      <c r="B23" s="522" t="s">
        <v>263</v>
      </c>
      <c r="C23" s="12" t="s">
        <v>178</v>
      </c>
      <c r="D23" s="524" t="s">
        <v>178</v>
      </c>
      <c r="E23" s="525">
        <v>0</v>
      </c>
      <c r="F23" s="532">
        <v>0</v>
      </c>
      <c r="G23" s="527">
        <v>0</v>
      </c>
      <c r="H23" s="528">
        <v>0</v>
      </c>
      <c r="I23" s="529"/>
      <c r="J23" s="529"/>
      <c r="K23" s="530"/>
      <c r="L23" s="531">
        <v>0</v>
      </c>
      <c r="M23" s="531">
        <v>0</v>
      </c>
    </row>
    <row r="24" spans="1:13">
      <c r="A24" s="522"/>
      <c r="B24" s="523"/>
      <c r="C24" s="522"/>
      <c r="D24" s="524"/>
      <c r="E24" s="533"/>
      <c r="F24" s="526"/>
      <c r="G24" s="527"/>
      <c r="H24" s="527"/>
      <c r="I24" s="529"/>
      <c r="J24" s="529"/>
      <c r="K24" s="530"/>
      <c r="L24" s="12"/>
      <c r="M24" s="12"/>
    </row>
    <row r="25" spans="1:13">
      <c r="A25" s="522"/>
      <c r="B25" s="523"/>
      <c r="C25" s="522"/>
      <c r="D25" s="524"/>
      <c r="E25" s="533"/>
      <c r="F25" s="526"/>
      <c r="G25" s="527"/>
      <c r="H25" s="527"/>
      <c r="I25" s="529"/>
      <c r="J25" s="529"/>
      <c r="K25" s="530"/>
      <c r="L25" s="12"/>
      <c r="M25" s="12"/>
    </row>
    <row r="26" spans="1:13">
      <c r="A26" s="522"/>
      <c r="B26" s="523"/>
      <c r="C26" s="522"/>
      <c r="D26" s="524"/>
      <c r="E26" s="533"/>
      <c r="F26" s="526"/>
      <c r="G26" s="527"/>
      <c r="H26" s="527"/>
      <c r="I26" s="529"/>
      <c r="J26" s="529"/>
      <c r="K26" s="530"/>
      <c r="L26" s="12"/>
      <c r="M26" s="12"/>
    </row>
    <row r="27" spans="1:13">
      <c r="A27" s="522"/>
      <c r="B27" s="523"/>
      <c r="C27" s="522"/>
      <c r="D27" s="524"/>
      <c r="E27" s="533"/>
      <c r="F27" s="526"/>
      <c r="G27" s="527"/>
      <c r="H27" s="527"/>
      <c r="I27" s="529"/>
      <c r="J27" s="529"/>
      <c r="K27" s="530"/>
      <c r="L27" s="12"/>
      <c r="M27" s="12"/>
    </row>
    <row r="28" spans="1:13">
      <c r="A28" s="522"/>
      <c r="B28" s="523"/>
      <c r="C28" s="522"/>
      <c r="D28" s="524"/>
      <c r="E28" s="533"/>
      <c r="F28" s="526"/>
      <c r="G28" s="527"/>
      <c r="H28" s="527"/>
      <c r="I28" s="529"/>
      <c r="J28" s="529"/>
      <c r="K28" s="530"/>
      <c r="L28" s="12"/>
      <c r="M28" s="12"/>
    </row>
    <row r="29" spans="1:13">
      <c r="A29" s="522"/>
      <c r="B29" s="523"/>
      <c r="C29" s="522"/>
      <c r="D29" s="524"/>
      <c r="E29" s="533"/>
      <c r="F29" s="526"/>
      <c r="G29" s="527"/>
      <c r="H29" s="527"/>
      <c r="I29" s="529"/>
      <c r="J29" s="529"/>
      <c r="K29" s="529"/>
      <c r="L29" s="12"/>
      <c r="M29" s="12"/>
    </row>
    <row r="30" spans="1:13">
      <c r="A30" s="522"/>
      <c r="B30" s="523"/>
      <c r="C30" s="522"/>
      <c r="D30" s="524"/>
      <c r="E30" s="533"/>
      <c r="F30" s="526"/>
      <c r="G30" s="527"/>
      <c r="H30" s="527"/>
      <c r="I30" s="529"/>
      <c r="J30" s="529"/>
      <c r="K30" s="529"/>
      <c r="L30" s="12"/>
      <c r="M30" s="12"/>
    </row>
    <row r="31" spans="1:13">
      <c r="A31" s="522"/>
      <c r="B31" s="523"/>
      <c r="C31" s="522"/>
      <c r="D31" s="524"/>
      <c r="E31" s="533"/>
      <c r="F31" s="526"/>
      <c r="G31" s="527"/>
      <c r="H31" s="527"/>
      <c r="I31" s="529"/>
      <c r="J31" s="529"/>
      <c r="K31" s="529"/>
      <c r="L31" s="12"/>
      <c r="M31" s="12"/>
    </row>
    <row r="32" spans="1:13">
      <c r="A32" s="522"/>
      <c r="B32" s="523"/>
      <c r="C32" s="522"/>
      <c r="D32" s="524"/>
      <c r="E32" s="533"/>
      <c r="F32" s="526"/>
      <c r="G32" s="527"/>
      <c r="H32" s="527"/>
      <c r="I32" s="529"/>
      <c r="J32" s="529"/>
      <c r="K32" s="529"/>
      <c r="L32" s="12"/>
      <c r="M32" s="12"/>
    </row>
    <row r="33" spans="1:13">
      <c r="A33" s="522"/>
      <c r="B33" s="523"/>
      <c r="C33" s="522"/>
      <c r="D33" s="524"/>
      <c r="E33" s="533"/>
      <c r="F33" s="526"/>
      <c r="G33" s="527"/>
      <c r="H33" s="527"/>
      <c r="I33" s="529"/>
      <c r="J33" s="529"/>
      <c r="K33" s="529"/>
      <c r="L33" s="12"/>
      <c r="M33" s="12"/>
    </row>
    <row r="34" spans="1:13">
      <c r="A34" s="522"/>
      <c r="B34" s="523"/>
      <c r="C34" s="522"/>
      <c r="D34" s="524"/>
      <c r="E34" s="533"/>
      <c r="F34" s="526"/>
      <c r="G34" s="527"/>
      <c r="H34" s="527"/>
      <c r="I34" s="529"/>
      <c r="J34" s="529"/>
      <c r="K34" s="529"/>
      <c r="L34" s="12"/>
      <c r="M34" s="12"/>
    </row>
    <row r="35" spans="1:13">
      <c r="A35" s="522"/>
      <c r="B35" s="523"/>
      <c r="C35" s="522"/>
      <c r="D35" s="524"/>
      <c r="E35" s="533"/>
      <c r="F35" s="526"/>
      <c r="G35" s="527"/>
      <c r="H35" s="527"/>
      <c r="I35" s="529"/>
      <c r="J35" s="529"/>
      <c r="K35" s="529"/>
      <c r="L35" s="12"/>
      <c r="M35" s="12"/>
    </row>
    <row r="36" spans="1:13">
      <c r="A36" s="522"/>
      <c r="B36" s="523"/>
      <c r="C36" s="522"/>
      <c r="D36" s="524"/>
      <c r="E36" s="533"/>
      <c r="F36" s="526"/>
      <c r="G36" s="527"/>
      <c r="H36" s="527"/>
      <c r="I36" s="529"/>
      <c r="J36" s="529"/>
      <c r="K36" s="529"/>
      <c r="L36" s="12"/>
      <c r="M36" s="12"/>
    </row>
  </sheetData>
  <mergeCells count="3">
    <mergeCell ref="A2:C2"/>
    <mergeCell ref="F2:H2"/>
    <mergeCell ref="I2:M2"/>
  </mergeCells>
  <conditionalFormatting sqref="G24:G36">
    <cfRule type="expression" dxfId="15" priority="28">
      <formula>IF(#REF!&gt;1,TRUE,FALSE)</formula>
    </cfRule>
  </conditionalFormatting>
  <conditionalFormatting sqref="H24:H36">
    <cfRule type="expression" dxfId="14" priority="27">
      <formula>IF(#REF!&gt;1,TRUE,FALSE)</formula>
    </cfRule>
  </conditionalFormatting>
  <conditionalFormatting sqref="G4:G12 G18:G23">
    <cfRule type="expression" dxfId="13" priority="14">
      <formula>IF(#REF!&gt;1,TRUE,FALSE)</formula>
    </cfRule>
  </conditionalFormatting>
  <conditionalFormatting sqref="H4:H8 H11:H23">
    <cfRule type="expression" dxfId="12" priority="13">
      <formula>IF(#REF!&gt;1,TRUE,FALSE)</formula>
    </cfRule>
  </conditionalFormatting>
  <conditionalFormatting sqref="G7">
    <cfRule type="expression" dxfId="11" priority="12">
      <formula>IF(#REF!&gt;1,TRUE,FALSE)</formula>
    </cfRule>
  </conditionalFormatting>
  <conditionalFormatting sqref="H7">
    <cfRule type="expression" dxfId="10" priority="11">
      <formula>IF(#REF!&gt;1,TRUE,FALSE)</formula>
    </cfRule>
  </conditionalFormatting>
  <conditionalFormatting sqref="G8:G12">
    <cfRule type="expression" dxfId="9" priority="10">
      <formula>IF(#REF!&gt;1,TRUE,FALSE)</formula>
    </cfRule>
  </conditionalFormatting>
  <conditionalFormatting sqref="H8:H13">
    <cfRule type="expression" dxfId="8" priority="9">
      <formula>IF(#REF!&gt;1,TRUE,FALSE)</formula>
    </cfRule>
  </conditionalFormatting>
  <conditionalFormatting sqref="G13:G17">
    <cfRule type="expression" dxfId="7" priority="8">
      <formula>IF(#REF!&gt;1,TRUE,FALSE)</formula>
    </cfRule>
  </conditionalFormatting>
  <conditionalFormatting sqref="G13:G17">
    <cfRule type="expression" dxfId="6" priority="7">
      <formula>IF(#REF!&gt;1,TRUE,FALSE)</formula>
    </cfRule>
  </conditionalFormatting>
  <conditionalFormatting sqref="H8">
    <cfRule type="expression" dxfId="5" priority="6">
      <formula>IF(#REF!&gt;1,TRUE,FALSE)</formula>
    </cfRule>
  </conditionalFormatting>
  <conditionalFormatting sqref="H10">
    <cfRule type="expression" dxfId="4" priority="5">
      <formula>IF(#REF!&gt;1,TRUE,FALSE)</formula>
    </cfRule>
  </conditionalFormatting>
  <conditionalFormatting sqref="G8">
    <cfRule type="expression" dxfId="3" priority="4">
      <formula>IF(#REF!&gt;1,TRUE,FALSE)</formula>
    </cfRule>
  </conditionalFormatting>
  <conditionalFormatting sqref="G13">
    <cfRule type="expression" dxfId="2" priority="3">
      <formula>IF(#REF!&gt;1,TRUE,FALSE)</formula>
    </cfRule>
  </conditionalFormatting>
  <conditionalFormatting sqref="G13">
    <cfRule type="expression" dxfId="1" priority="2">
      <formula>IF(#REF!&gt;1,TRUE,FALSE)</formula>
    </cfRule>
  </conditionalFormatting>
  <conditionalFormatting sqref="G9:G12">
    <cfRule type="expression" dxfId="0" priority="1">
      <formula>IF(#REF!&gt;1,TRUE,FALSE)</formula>
    </cfRule>
  </conditionalFormatting>
  <pageMargins left="0.7" right="0.7" top="0.75" bottom="0.75" header="0.3" footer="0.3"/>
  <pageSetup scale="4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B1:Q32"/>
  <sheetViews>
    <sheetView zoomScaleNormal="100" zoomScalePageLayoutView="50" workbookViewId="0">
      <selection activeCell="H1" sqref="H1"/>
    </sheetView>
  </sheetViews>
  <sheetFormatPr defaultColWidth="9.140625" defaultRowHeight="14.25"/>
  <cols>
    <col min="1" max="1" width="3.7109375" style="79" customWidth="1"/>
    <col min="2" max="2" width="27.85546875" style="79" customWidth="1"/>
    <col min="3" max="4" width="14.7109375" style="79" customWidth="1"/>
    <col min="5" max="5" width="11.85546875" style="79" bestFit="1" customWidth="1"/>
    <col min="6" max="7" width="14.7109375" style="79" customWidth="1"/>
    <col min="8" max="8" width="11.85546875" style="79" bestFit="1" customWidth="1"/>
    <col min="9" max="10" width="3.7109375" style="79" customWidth="1"/>
    <col min="11" max="11" width="16.85546875" style="79" customWidth="1"/>
    <col min="12" max="15" width="14.7109375" style="79" customWidth="1"/>
    <col min="16" max="16384" width="9.140625" style="79"/>
  </cols>
  <sheetData>
    <row r="1" spans="2:17" ht="18">
      <c r="B1" s="78" t="s">
        <v>264</v>
      </c>
      <c r="J1"/>
      <c r="K1"/>
      <c r="L1"/>
      <c r="M1"/>
      <c r="N1"/>
      <c r="O1"/>
      <c r="P1"/>
    </row>
    <row r="2" spans="2:17" customFormat="1" ht="12" customHeight="1"/>
    <row r="3" spans="2:17" ht="124.5" customHeight="1">
      <c r="B3" s="677" t="s">
        <v>265</v>
      </c>
      <c r="C3" s="677"/>
      <c r="D3" s="677"/>
      <c r="E3" s="677"/>
      <c r="F3" s="677"/>
      <c r="G3" s="677"/>
      <c r="H3" s="677"/>
      <c r="J3"/>
      <c r="K3"/>
      <c r="L3"/>
      <c r="M3"/>
      <c r="N3"/>
      <c r="O3"/>
      <c r="P3"/>
      <c r="Q3" s="80"/>
    </row>
    <row r="4" spans="2:17" customFormat="1" ht="14.1" customHeight="1"/>
    <row r="5" spans="2:17" customFormat="1" ht="15.75">
      <c r="B5" s="106" t="s">
        <v>266</v>
      </c>
    </row>
    <row r="6" spans="2:17" customFormat="1" ht="39.950000000000003" customHeight="1" thickBot="1">
      <c r="B6" s="61" t="s">
        <v>55</v>
      </c>
      <c r="C6" s="62" t="s">
        <v>267</v>
      </c>
      <c r="D6" s="62" t="s">
        <v>268</v>
      </c>
      <c r="E6" s="65" t="s">
        <v>58</v>
      </c>
      <c r="F6" s="62" t="s">
        <v>269</v>
      </c>
      <c r="G6" s="62" t="s">
        <v>57</v>
      </c>
      <c r="H6" s="65" t="s">
        <v>58</v>
      </c>
      <c r="L6" s="75" t="s">
        <v>270</v>
      </c>
      <c r="M6" s="75" t="s">
        <v>271</v>
      </c>
      <c r="N6" s="75" t="s">
        <v>272</v>
      </c>
      <c r="O6" s="75" t="s">
        <v>273</v>
      </c>
    </row>
    <row r="7" spans="2:17" customFormat="1" ht="15">
      <c r="B7" s="103" t="s">
        <v>45</v>
      </c>
      <c r="C7" s="122" t="e">
        <f>'Tables 3-6'!#REF!</f>
        <v>#REF!</v>
      </c>
      <c r="D7" s="123" t="e">
        <f>'Tables 3-6'!#REF!</f>
        <v>#REF!</v>
      </c>
      <c r="E7" s="98" t="e">
        <f>'Tables 3-6'!#REF!</f>
        <v>#REF!</v>
      </c>
      <c r="F7" s="122">
        <f>'Tables 3-6'!C22</f>
        <v>317216.20169389877</v>
      </c>
      <c r="G7" s="123">
        <f>'Tables 3-6'!D22</f>
        <v>332515.98699999996</v>
      </c>
      <c r="H7" s="125">
        <f>'Tables 3-6'!E22</f>
        <v>0.95398782042289831</v>
      </c>
      <c r="K7" s="12" t="s">
        <v>274</v>
      </c>
      <c r="L7" s="81" t="e">
        <f>$C$10</f>
        <v>#REF!</v>
      </c>
      <c r="M7" s="81">
        <f>$C$17</f>
        <v>0</v>
      </c>
      <c r="N7" s="81">
        <f>F10</f>
        <v>346825.71145281877</v>
      </c>
      <c r="O7" s="81">
        <f>F17</f>
        <v>0</v>
      </c>
    </row>
    <row r="8" spans="2:17" customFormat="1" ht="15">
      <c r="B8" s="104" t="s">
        <v>139</v>
      </c>
      <c r="C8" s="124" t="e">
        <f>'Tables 3-6'!#REF!</f>
        <v>#REF!</v>
      </c>
      <c r="D8" s="6" t="e">
        <f>'Tables 3-6'!#REF!</f>
        <v>#REF!</v>
      </c>
      <c r="E8" s="99" t="e">
        <f>'Tables 3-6'!#REF!</f>
        <v>#REF!</v>
      </c>
      <c r="F8" s="124">
        <f>'Tables 3-6'!C23</f>
        <v>7044.0909299999967</v>
      </c>
      <c r="G8" s="6">
        <f>'Tables 3-6'!D23</f>
        <v>6298.3</v>
      </c>
      <c r="H8" s="126">
        <f>'Tables 3-6'!E23</f>
        <v>1.1184114649984911</v>
      </c>
      <c r="K8" s="12" t="s">
        <v>275</v>
      </c>
      <c r="L8" s="66" t="e">
        <f>'Table 2'!#REF!</f>
        <v>#REF!</v>
      </c>
      <c r="M8" s="152">
        <v>3625802.1097407416</v>
      </c>
      <c r="N8" s="68"/>
      <c r="O8" s="69"/>
    </row>
    <row r="9" spans="2:17" customFormat="1" ht="15">
      <c r="B9" s="104" t="s">
        <v>47</v>
      </c>
      <c r="C9" s="124" t="e">
        <f>'Tables 3-6'!#REF!</f>
        <v>#REF!</v>
      </c>
      <c r="D9" s="6" t="e">
        <f>'Tables 3-6'!#REF!</f>
        <v>#REF!</v>
      </c>
      <c r="E9" s="99" t="e">
        <f>'Tables 3-6'!#REF!</f>
        <v>#REF!</v>
      </c>
      <c r="F9" s="124">
        <f>'Tables 3-6'!C24</f>
        <v>22565.418828919999</v>
      </c>
      <c r="G9" s="6">
        <f>'Tables 3-6'!D24</f>
        <v>51227.5</v>
      </c>
      <c r="H9" s="126">
        <f>'Tables 3-6'!E24</f>
        <v>0.44049424291484063</v>
      </c>
      <c r="K9" s="79"/>
      <c r="L9" s="79"/>
      <c r="M9" s="79"/>
      <c r="N9" s="79"/>
      <c r="O9" s="79"/>
      <c r="P9" s="79"/>
      <c r="Q9" s="79"/>
    </row>
    <row r="10" spans="2:17" customFormat="1" ht="30.75" thickBot="1">
      <c r="B10" s="105" t="s">
        <v>48</v>
      </c>
      <c r="C10" s="100" t="e">
        <f>SUM(C7:C9)</f>
        <v>#REF!</v>
      </c>
      <c r="D10" s="101" t="e">
        <f>SUM(D7:D9)</f>
        <v>#REF!</v>
      </c>
      <c r="E10" s="102" t="e">
        <f>'Tables 3-6'!#REF!</f>
        <v>#REF!</v>
      </c>
      <c r="F10" s="100">
        <f t="shared" ref="F10:G10" si="0">SUM(F7:F9)</f>
        <v>346825.71145281877</v>
      </c>
      <c r="G10" s="101">
        <f t="shared" si="0"/>
        <v>390041.78699999995</v>
      </c>
      <c r="H10" s="102">
        <f>'Tables 3-6'!E25</f>
        <v>0.88920142152055826</v>
      </c>
      <c r="K10" s="76" t="s">
        <v>276</v>
      </c>
    </row>
    <row r="11" spans="2:17" customFormat="1" ht="15"/>
    <row r="12" spans="2:17" customFormat="1" ht="15.75">
      <c r="B12" s="106" t="s">
        <v>277</v>
      </c>
    </row>
    <row r="13" spans="2:17" customFormat="1" ht="36.75" thickBot="1">
      <c r="B13" s="61" t="s">
        <v>55</v>
      </c>
      <c r="C13" s="62" t="s">
        <v>267</v>
      </c>
      <c r="D13" s="62" t="s">
        <v>268</v>
      </c>
      <c r="E13" s="65" t="s">
        <v>58</v>
      </c>
      <c r="F13" s="62" t="s">
        <v>269</v>
      </c>
      <c r="G13" s="62" t="s">
        <v>57</v>
      </c>
      <c r="H13" s="65" t="s">
        <v>58</v>
      </c>
    </row>
    <row r="14" spans="2:17" customFormat="1" ht="15">
      <c r="B14" s="103" t="s">
        <v>45</v>
      </c>
      <c r="C14" s="156"/>
      <c r="D14" s="157"/>
      <c r="E14" s="158"/>
      <c r="F14" s="156"/>
      <c r="G14" s="97">
        <f>G7</f>
        <v>332515.98699999996</v>
      </c>
      <c r="H14" s="98">
        <f>ROUND(F14/G14,3)</f>
        <v>0</v>
      </c>
    </row>
    <row r="15" spans="2:17" customFormat="1" ht="15">
      <c r="B15" s="104" t="s">
        <v>139</v>
      </c>
      <c r="C15" s="159"/>
      <c r="D15" s="160"/>
      <c r="E15" s="161"/>
      <c r="F15" s="159"/>
      <c r="G15" s="66">
        <f t="shared" ref="G15:G16" si="1">G8</f>
        <v>6298.3</v>
      </c>
      <c r="H15" s="99">
        <f t="shared" ref="H15:H17" si="2">ROUND(F15/G15,3)</f>
        <v>0</v>
      </c>
    </row>
    <row r="16" spans="2:17" customFormat="1" ht="15">
      <c r="B16" s="104" t="s">
        <v>47</v>
      </c>
      <c r="C16" s="159"/>
      <c r="D16" s="160"/>
      <c r="E16" s="161"/>
      <c r="F16" s="159"/>
      <c r="G16" s="66">
        <f t="shared" si="1"/>
        <v>51227.5</v>
      </c>
      <c r="H16" s="99">
        <f t="shared" si="2"/>
        <v>0</v>
      </c>
    </row>
    <row r="17" spans="2:17" customFormat="1" ht="30.75" thickBot="1">
      <c r="B17" s="105" t="s">
        <v>48</v>
      </c>
      <c r="C17" s="100">
        <f>SUM(C14:C16)</f>
        <v>0</v>
      </c>
      <c r="D17" s="101">
        <f>SUM(D14:D16)</f>
        <v>0</v>
      </c>
      <c r="E17" s="102" t="e">
        <f t="shared" ref="E17" si="3">ROUND(C17/D17,3)</f>
        <v>#DIV/0!</v>
      </c>
      <c r="F17" s="100">
        <f>SUM(F14:F16)</f>
        <v>0</v>
      </c>
      <c r="G17" s="101">
        <f>SUM(G14:G16)</f>
        <v>390041.78699999995</v>
      </c>
      <c r="H17" s="102">
        <f t="shared" si="2"/>
        <v>0</v>
      </c>
    </row>
    <row r="18" spans="2:17" customFormat="1" ht="39.75" customHeight="1">
      <c r="B18" s="676" t="s">
        <v>278</v>
      </c>
      <c r="C18" s="676"/>
      <c r="D18" s="676"/>
      <c r="E18" s="676"/>
      <c r="F18" s="676"/>
      <c r="G18" s="676"/>
    </row>
    <row r="19" spans="2:17" customFormat="1" ht="15" customHeight="1">
      <c r="B19" s="121"/>
      <c r="C19" s="121"/>
      <c r="D19" s="121"/>
      <c r="E19" s="121"/>
      <c r="F19" s="121"/>
      <c r="G19" s="121"/>
      <c r="K19" s="76" t="s">
        <v>279</v>
      </c>
    </row>
    <row r="20" spans="2:17" customFormat="1" ht="15">
      <c r="B20" s="82"/>
      <c r="C20" s="60"/>
      <c r="D20" s="60"/>
      <c r="E20" s="60"/>
      <c r="F20" s="60"/>
      <c r="G20" s="60"/>
      <c r="H20" s="60"/>
    </row>
    <row r="21" spans="2:17" customFormat="1" ht="15">
      <c r="B21" s="63"/>
      <c r="C21" s="83"/>
      <c r="D21" s="83"/>
      <c r="E21" s="84"/>
      <c r="F21" s="84"/>
      <c r="G21" s="84"/>
      <c r="H21" s="84"/>
    </row>
    <row r="22" spans="2:17" customFormat="1" ht="15">
      <c r="B22" s="63"/>
      <c r="C22" s="83"/>
      <c r="D22" s="83"/>
      <c r="E22" s="84"/>
      <c r="F22" s="84"/>
      <c r="G22" s="84"/>
      <c r="H22" s="84"/>
    </row>
    <row r="23" spans="2:17" customFormat="1" ht="15">
      <c r="B23" s="63"/>
      <c r="C23" s="83"/>
      <c r="D23" s="83"/>
      <c r="E23" s="84"/>
      <c r="F23" s="84"/>
      <c r="G23" s="84"/>
      <c r="H23" s="84"/>
    </row>
    <row r="24" spans="2:17" customFormat="1" ht="15">
      <c r="B24" s="63"/>
      <c r="C24" s="83"/>
      <c r="D24" s="83"/>
      <c r="E24" s="84"/>
      <c r="F24" s="84"/>
      <c r="G24" s="84"/>
      <c r="H24" s="84"/>
    </row>
    <row r="25" spans="2:17" customFormat="1" ht="15">
      <c r="B25" s="63"/>
      <c r="C25" s="83"/>
      <c r="D25" s="83"/>
      <c r="E25" s="84"/>
      <c r="F25" s="84"/>
      <c r="G25" s="84"/>
      <c r="H25" s="84"/>
    </row>
    <row r="26" spans="2:17" customFormat="1" ht="15">
      <c r="B26" s="63"/>
      <c r="C26" s="83"/>
      <c r="D26" s="83"/>
      <c r="E26" s="84"/>
      <c r="F26" s="84"/>
      <c r="G26" s="84"/>
      <c r="H26" s="84"/>
    </row>
    <row r="27" spans="2:17" customFormat="1" ht="15">
      <c r="B27" s="63"/>
      <c r="C27" s="83"/>
      <c r="D27" s="83"/>
      <c r="E27" s="84"/>
      <c r="F27" s="84"/>
      <c r="G27" s="84"/>
      <c r="H27" s="84"/>
    </row>
    <row r="28" spans="2:17" customFormat="1" ht="15">
      <c r="B28" s="63"/>
      <c r="C28" s="83"/>
      <c r="D28" s="83"/>
      <c r="E28" s="84"/>
      <c r="F28" s="84"/>
      <c r="G28" s="84"/>
      <c r="H28" s="84"/>
    </row>
    <row r="29" spans="2:17" customFormat="1" ht="15">
      <c r="B29" s="63"/>
      <c r="C29" s="83"/>
      <c r="D29" s="83"/>
      <c r="E29" s="84"/>
      <c r="F29" s="84"/>
      <c r="G29" s="84"/>
      <c r="H29" s="84"/>
    </row>
    <row r="30" spans="2:17" customFormat="1" ht="15"/>
    <row r="31" spans="2:17" customFormat="1" ht="15"/>
    <row r="32" spans="2:17" ht="15">
      <c r="K32"/>
      <c r="L32"/>
      <c r="M32"/>
      <c r="N32"/>
      <c r="O32"/>
      <c r="P32"/>
      <c r="Q32" t="s">
        <v>280</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sheetPr>
  <dimension ref="B1:D16"/>
  <sheetViews>
    <sheetView zoomScaleNormal="100" workbookViewId="0"/>
  </sheetViews>
  <sheetFormatPr defaultColWidth="9.140625" defaultRowHeight="14.25"/>
  <cols>
    <col min="1" max="1" width="4.140625" style="79" customWidth="1"/>
    <col min="2" max="2" width="37.42578125" style="79" customWidth="1"/>
    <col min="3" max="4" width="25.7109375" style="79" customWidth="1"/>
    <col min="5" max="5" width="3.5703125" style="79" customWidth="1"/>
    <col min="6" max="16384" width="9.140625" style="79"/>
  </cols>
  <sheetData>
    <row r="1" spans="2:4" ht="18">
      <c r="B1" s="78" t="s">
        <v>281</v>
      </c>
    </row>
    <row r="2" spans="2:4" customFormat="1" ht="15"/>
    <row r="3" spans="2:4" ht="104.25" customHeight="1">
      <c r="B3" s="678" t="s">
        <v>282</v>
      </c>
      <c r="C3" s="678"/>
      <c r="D3" s="678"/>
    </row>
    <row r="5" spans="2:4" ht="21" customHeight="1">
      <c r="B5" s="679" t="s">
        <v>283</v>
      </c>
      <c r="C5" s="680"/>
      <c r="D5" s="681"/>
    </row>
    <row r="6" spans="2:4" ht="18" customHeight="1">
      <c r="B6" s="113" t="s">
        <v>252</v>
      </c>
      <c r="C6" s="114" t="s">
        <v>284</v>
      </c>
      <c r="D6" s="114" t="s">
        <v>285</v>
      </c>
    </row>
    <row r="7" spans="2:4" ht="18" customHeight="1">
      <c r="B7" s="115" t="s">
        <v>134</v>
      </c>
      <c r="C7" s="162"/>
      <c r="D7" s="162"/>
    </row>
    <row r="8" spans="2:4" ht="18" customHeight="1">
      <c r="B8" s="115" t="s">
        <v>286</v>
      </c>
      <c r="C8" s="162"/>
      <c r="D8" s="162"/>
    </row>
    <row r="9" spans="2:4" ht="18" customHeight="1">
      <c r="B9" s="115" t="s">
        <v>287</v>
      </c>
      <c r="C9" s="162"/>
      <c r="D9" s="162"/>
    </row>
    <row r="10" spans="2:4" ht="18" customHeight="1">
      <c r="B10" s="115" t="s">
        <v>288</v>
      </c>
      <c r="C10" s="162"/>
      <c r="D10" s="162"/>
    </row>
    <row r="11" spans="2:4" ht="18" customHeight="1">
      <c r="B11" s="115" t="s">
        <v>289</v>
      </c>
      <c r="C11" s="162"/>
      <c r="D11" s="162"/>
    </row>
    <row r="12" spans="2:4" ht="18" customHeight="1">
      <c r="B12" s="115" t="s">
        <v>141</v>
      </c>
      <c r="C12" s="162"/>
      <c r="D12" s="162"/>
    </row>
    <row r="13" spans="2:4" ht="18" customHeight="1">
      <c r="B13" s="115" t="s">
        <v>142</v>
      </c>
      <c r="C13" s="162"/>
      <c r="D13" s="162"/>
    </row>
    <row r="14" spans="2:4" ht="18" customHeight="1">
      <c r="B14" s="115" t="s">
        <v>143</v>
      </c>
      <c r="C14" s="162"/>
      <c r="D14" s="162"/>
    </row>
    <row r="15" spans="2:4" ht="18" customHeight="1">
      <c r="B15" s="115" t="s">
        <v>144</v>
      </c>
      <c r="C15" s="162"/>
      <c r="D15" s="162"/>
    </row>
    <row r="16" spans="2:4" ht="18" customHeight="1">
      <c r="B16" s="116" t="s">
        <v>290</v>
      </c>
      <c r="C16" s="153">
        <f>SUM(C7:C15)</f>
        <v>0</v>
      </c>
      <c r="D16" s="153">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pageSetUpPr fitToPage="1"/>
  </sheetPr>
  <dimension ref="B1:G63"/>
  <sheetViews>
    <sheetView zoomScaleNormal="100" workbookViewId="0">
      <pane ySplit="3" topLeftCell="A4" activePane="bottomLeft" state="frozen"/>
      <selection activeCell="F1" sqref="F1"/>
      <selection pane="bottomLeft" activeCell="G1" sqref="G1"/>
    </sheetView>
  </sheetViews>
  <sheetFormatPr defaultRowHeight="15"/>
  <cols>
    <col min="1" max="1" width="2.7109375" customWidth="1"/>
    <col min="2" max="2" width="7.85546875" customWidth="1"/>
    <col min="3" max="3" width="58" bestFit="1" customWidth="1"/>
    <col min="4" max="6" width="14.7109375" customWidth="1"/>
    <col min="7" max="7" width="16.7109375" customWidth="1"/>
    <col min="8" max="8" width="3" customWidth="1"/>
  </cols>
  <sheetData>
    <row r="1" spans="2:7">
      <c r="B1" s="77" t="s">
        <v>291</v>
      </c>
      <c r="D1" s="76" t="s">
        <v>292</v>
      </c>
    </row>
    <row r="2" spans="2:7" ht="15.75" thickBot="1"/>
    <row r="3" spans="2:7">
      <c r="B3" s="85"/>
      <c r="C3" s="86"/>
      <c r="D3" s="87" t="s">
        <v>45</v>
      </c>
      <c r="E3" s="88" t="s">
        <v>293</v>
      </c>
      <c r="F3" s="88" t="s">
        <v>294</v>
      </c>
      <c r="G3" s="89" t="s">
        <v>295</v>
      </c>
    </row>
    <row r="4" spans="2:7">
      <c r="B4" s="90" t="s">
        <v>296</v>
      </c>
      <c r="C4" s="91"/>
      <c r="D4" s="92"/>
      <c r="E4" s="108"/>
      <c r="F4" s="108"/>
      <c r="G4" s="91"/>
    </row>
    <row r="5" spans="2:7">
      <c r="B5" s="93">
        <v>1</v>
      </c>
      <c r="C5" s="94" t="s">
        <v>297</v>
      </c>
      <c r="D5" s="127"/>
      <c r="E5" s="128"/>
      <c r="F5" s="128"/>
      <c r="G5" s="129"/>
    </row>
    <row r="6" spans="2:7">
      <c r="B6" s="93">
        <v>2</v>
      </c>
      <c r="C6" s="94" t="s">
        <v>298</v>
      </c>
      <c r="D6" s="127"/>
      <c r="E6" s="128"/>
      <c r="F6" s="128"/>
      <c r="G6" s="129"/>
    </row>
    <row r="7" spans="2:7">
      <c r="B7" s="93">
        <v>3</v>
      </c>
      <c r="C7" s="94" t="s">
        <v>299</v>
      </c>
      <c r="D7" s="127"/>
      <c r="E7" s="128"/>
      <c r="F7" s="128"/>
      <c r="G7" s="129"/>
    </row>
    <row r="8" spans="2:7">
      <c r="B8" s="93">
        <v>4</v>
      </c>
      <c r="C8" s="94" t="s">
        <v>300</v>
      </c>
      <c r="D8" s="127"/>
      <c r="E8" s="128"/>
      <c r="F8" s="128"/>
      <c r="G8" s="129"/>
    </row>
    <row r="9" spans="2:7">
      <c r="B9" s="93">
        <v>5</v>
      </c>
      <c r="C9" s="94" t="s">
        <v>301</v>
      </c>
      <c r="D9" s="127"/>
      <c r="E9" s="128"/>
      <c r="F9" s="128"/>
      <c r="G9" s="129"/>
    </row>
    <row r="10" spans="2:7">
      <c r="B10" s="93">
        <v>6</v>
      </c>
      <c r="C10" s="94" t="s">
        <v>302</v>
      </c>
      <c r="D10" s="127"/>
      <c r="E10" s="128"/>
      <c r="F10" s="128"/>
      <c r="G10" s="129"/>
    </row>
    <row r="11" spans="2:7">
      <c r="B11" s="93">
        <v>7</v>
      </c>
      <c r="C11" s="94" t="s">
        <v>303</v>
      </c>
      <c r="D11" s="127"/>
      <c r="E11" s="128"/>
      <c r="F11" s="128"/>
      <c r="G11" s="129"/>
    </row>
    <row r="12" spans="2:7">
      <c r="B12" s="93"/>
      <c r="C12" s="95" t="s">
        <v>304</v>
      </c>
      <c r="D12" s="130"/>
      <c r="E12" s="131"/>
      <c r="F12" s="131"/>
      <c r="G12" s="132"/>
    </row>
    <row r="13" spans="2:7">
      <c r="B13" s="93">
        <v>8</v>
      </c>
      <c r="C13" s="94" t="s">
        <v>305</v>
      </c>
      <c r="D13" s="127"/>
      <c r="E13" s="128"/>
      <c r="F13" s="128"/>
      <c r="G13" s="129"/>
    </row>
    <row r="14" spans="2:7">
      <c r="B14" s="93">
        <v>9</v>
      </c>
      <c r="C14" s="94" t="s">
        <v>306</v>
      </c>
      <c r="D14" s="127"/>
      <c r="E14" s="128"/>
      <c r="F14" s="128"/>
      <c r="G14" s="129"/>
    </row>
    <row r="15" spans="2:7">
      <c r="B15" s="93">
        <v>10</v>
      </c>
      <c r="C15" s="94" t="s">
        <v>307</v>
      </c>
      <c r="D15" s="127"/>
      <c r="E15" s="128"/>
      <c r="F15" s="128"/>
      <c r="G15" s="129"/>
    </row>
    <row r="16" spans="2:7">
      <c r="B16" s="93"/>
      <c r="C16" s="133" t="s">
        <v>308</v>
      </c>
      <c r="D16" s="134"/>
      <c r="E16" s="135"/>
      <c r="F16" s="135"/>
      <c r="G16" s="136"/>
    </row>
    <row r="17" spans="2:7">
      <c r="B17" s="93"/>
      <c r="C17" s="95" t="s">
        <v>309</v>
      </c>
      <c r="D17" s="137"/>
      <c r="E17" s="138"/>
      <c r="F17" s="138"/>
      <c r="G17" s="139"/>
    </row>
    <row r="18" spans="2:7">
      <c r="B18" s="93"/>
      <c r="C18" s="94"/>
      <c r="D18" s="93"/>
      <c r="G18" s="94"/>
    </row>
    <row r="19" spans="2:7">
      <c r="B19" s="90" t="s">
        <v>310</v>
      </c>
      <c r="C19" s="91"/>
      <c r="D19" s="92"/>
      <c r="E19" s="108"/>
      <c r="F19" s="108"/>
      <c r="G19" s="91"/>
    </row>
    <row r="20" spans="2:7">
      <c r="B20" s="93">
        <v>11</v>
      </c>
      <c r="C20" s="94" t="s">
        <v>311</v>
      </c>
      <c r="D20" s="127"/>
      <c r="E20" s="128"/>
      <c r="F20" s="128"/>
      <c r="G20" s="129"/>
    </row>
    <row r="21" spans="2:7">
      <c r="B21" s="93">
        <v>12</v>
      </c>
      <c r="C21" s="94" t="s">
        <v>312</v>
      </c>
      <c r="D21" s="127"/>
      <c r="E21" s="128"/>
      <c r="F21" s="128"/>
      <c r="G21" s="129"/>
    </row>
    <row r="22" spans="2:7">
      <c r="B22" s="93"/>
      <c r="C22" s="95" t="s">
        <v>313</v>
      </c>
      <c r="D22" s="137"/>
      <c r="E22" s="138"/>
      <c r="F22" s="138"/>
      <c r="G22" s="139"/>
    </row>
    <row r="23" spans="2:7">
      <c r="B23" s="93"/>
      <c r="C23" s="94"/>
      <c r="D23" s="93"/>
      <c r="G23" s="94"/>
    </row>
    <row r="24" spans="2:7">
      <c r="B24" s="90" t="s">
        <v>314</v>
      </c>
      <c r="C24" s="91"/>
      <c r="D24" s="92"/>
      <c r="E24" s="108"/>
      <c r="F24" s="108"/>
      <c r="G24" s="91"/>
    </row>
    <row r="25" spans="2:7">
      <c r="B25" s="93"/>
      <c r="C25" s="95" t="s">
        <v>315</v>
      </c>
      <c r="D25" s="137"/>
      <c r="E25" s="138"/>
      <c r="F25" s="138"/>
      <c r="G25" s="139"/>
    </row>
    <row r="26" spans="2:7">
      <c r="B26" s="93"/>
      <c r="C26" s="94"/>
      <c r="D26" s="93"/>
      <c r="G26" s="94"/>
    </row>
    <row r="27" spans="2:7">
      <c r="B27" s="90" t="s">
        <v>316</v>
      </c>
      <c r="C27" s="91"/>
      <c r="D27" s="92"/>
      <c r="E27" s="108"/>
      <c r="F27" s="108"/>
      <c r="G27" s="91"/>
    </row>
    <row r="28" spans="2:7">
      <c r="B28" s="93">
        <v>13</v>
      </c>
      <c r="C28" s="94" t="s">
        <v>317</v>
      </c>
      <c r="D28" s="127"/>
      <c r="E28" s="128"/>
      <c r="F28" s="128"/>
      <c r="G28" s="129"/>
    </row>
    <row r="29" spans="2:7">
      <c r="B29" s="93">
        <v>14</v>
      </c>
      <c r="C29" s="94" t="s">
        <v>318</v>
      </c>
      <c r="D29" s="127"/>
      <c r="E29" s="128"/>
      <c r="F29" s="128"/>
      <c r="G29" s="129"/>
    </row>
    <row r="30" spans="2:7">
      <c r="B30" s="93"/>
      <c r="C30" s="95" t="s">
        <v>319</v>
      </c>
      <c r="D30" s="137"/>
      <c r="E30" s="138"/>
      <c r="F30" s="138"/>
      <c r="G30" s="139"/>
    </row>
    <row r="31" spans="2:7">
      <c r="B31" s="90" t="s">
        <v>320</v>
      </c>
      <c r="C31" s="91"/>
      <c r="D31" s="92"/>
      <c r="E31" s="108"/>
      <c r="F31" s="108"/>
      <c r="G31" s="91"/>
    </row>
    <row r="32" spans="2:7">
      <c r="B32" s="93">
        <v>15</v>
      </c>
      <c r="C32" s="94" t="s">
        <v>297</v>
      </c>
      <c r="D32" s="127"/>
      <c r="E32" s="128"/>
      <c r="F32" s="128"/>
      <c r="G32" s="129"/>
    </row>
    <row r="33" spans="2:7">
      <c r="B33" s="93">
        <v>16</v>
      </c>
      <c r="C33" s="94" t="s">
        <v>298</v>
      </c>
      <c r="D33" s="127"/>
      <c r="E33" s="128"/>
      <c r="F33" s="128"/>
      <c r="G33" s="129"/>
    </row>
    <row r="34" spans="2:7">
      <c r="B34" s="93">
        <v>17</v>
      </c>
      <c r="C34" s="94" t="s">
        <v>299</v>
      </c>
      <c r="D34" s="127"/>
      <c r="E34" s="128"/>
      <c r="F34" s="128"/>
      <c r="G34" s="129"/>
    </row>
    <row r="35" spans="2:7">
      <c r="B35" s="93">
        <v>18</v>
      </c>
      <c r="C35" s="94" t="s">
        <v>300</v>
      </c>
      <c r="D35" s="127"/>
      <c r="E35" s="128"/>
      <c r="F35" s="128"/>
      <c r="G35" s="129"/>
    </row>
    <row r="36" spans="2:7">
      <c r="B36" s="93">
        <v>19</v>
      </c>
      <c r="C36" s="94" t="s">
        <v>301</v>
      </c>
      <c r="D36" s="127"/>
      <c r="E36" s="128"/>
      <c r="F36" s="128"/>
      <c r="G36" s="129"/>
    </row>
    <row r="37" spans="2:7">
      <c r="B37" s="93">
        <v>20</v>
      </c>
      <c r="C37" s="94" t="s">
        <v>321</v>
      </c>
      <c r="D37" s="127"/>
      <c r="E37" s="128"/>
      <c r="F37" s="128"/>
      <c r="G37" s="129"/>
    </row>
    <row r="38" spans="2:7">
      <c r="B38" s="93">
        <v>21</v>
      </c>
      <c r="C38" s="94" t="s">
        <v>303</v>
      </c>
      <c r="D38" s="127"/>
      <c r="E38" s="128"/>
      <c r="F38" s="128"/>
      <c r="G38" s="129"/>
    </row>
    <row r="39" spans="2:7">
      <c r="B39" s="93">
        <v>22</v>
      </c>
      <c r="C39" s="94" t="s">
        <v>322</v>
      </c>
      <c r="D39" s="127"/>
      <c r="E39" s="128"/>
      <c r="F39" s="128"/>
      <c r="G39" s="129"/>
    </row>
    <row r="40" spans="2:7">
      <c r="B40" s="93">
        <v>23</v>
      </c>
      <c r="C40" s="94" t="s">
        <v>323</v>
      </c>
      <c r="D40" s="127"/>
      <c r="E40" s="128"/>
      <c r="F40" s="128"/>
      <c r="G40" s="129"/>
    </row>
    <row r="41" spans="2:7">
      <c r="B41" s="93"/>
      <c r="C41" s="95" t="s">
        <v>324</v>
      </c>
      <c r="D41" s="130"/>
      <c r="E41" s="131"/>
      <c r="F41" s="131"/>
      <c r="G41" s="132"/>
    </row>
    <row r="42" spans="2:7">
      <c r="B42" s="93">
        <v>24</v>
      </c>
      <c r="C42" s="94" t="s">
        <v>305</v>
      </c>
      <c r="D42" s="127"/>
      <c r="E42" s="128"/>
      <c r="F42" s="128"/>
      <c r="G42" s="129"/>
    </row>
    <row r="43" spans="2:7">
      <c r="B43" s="93">
        <v>25</v>
      </c>
      <c r="C43" s="94" t="s">
        <v>306</v>
      </c>
      <c r="D43" s="127"/>
      <c r="E43" s="128"/>
      <c r="F43" s="128"/>
      <c r="G43" s="129"/>
    </row>
    <row r="44" spans="2:7">
      <c r="B44" s="93">
        <v>26</v>
      </c>
      <c r="C44" s="94" t="s">
        <v>307</v>
      </c>
      <c r="D44" s="127"/>
      <c r="E44" s="128"/>
      <c r="F44" s="128"/>
      <c r="G44" s="129"/>
    </row>
    <row r="45" spans="2:7">
      <c r="B45" s="93"/>
      <c r="C45" s="94" t="s">
        <v>325</v>
      </c>
      <c r="D45" s="127"/>
      <c r="E45" s="128"/>
      <c r="F45" s="128"/>
      <c r="G45" s="129"/>
    </row>
    <row r="46" spans="2:7">
      <c r="B46" s="93"/>
      <c r="C46" s="95" t="s">
        <v>326</v>
      </c>
      <c r="D46" s="137"/>
      <c r="E46" s="138"/>
      <c r="F46" s="138"/>
      <c r="G46" s="139"/>
    </row>
    <row r="47" spans="2:7">
      <c r="B47" s="93"/>
      <c r="C47" s="94"/>
      <c r="D47" s="93"/>
      <c r="G47" s="94"/>
    </row>
    <row r="48" spans="2:7">
      <c r="B48" s="90" t="s">
        <v>327</v>
      </c>
      <c r="C48" s="91"/>
      <c r="D48" s="92"/>
      <c r="E48" s="108"/>
      <c r="F48" s="108"/>
      <c r="G48" s="91"/>
    </row>
    <row r="49" spans="2:7">
      <c r="B49" s="93">
        <v>27</v>
      </c>
      <c r="C49" s="94" t="s">
        <v>297</v>
      </c>
      <c r="D49" s="140"/>
      <c r="E49" s="128"/>
      <c r="F49" s="128"/>
      <c r="G49" s="129"/>
    </row>
    <row r="50" spans="2:7">
      <c r="B50" s="93">
        <v>28</v>
      </c>
      <c r="C50" s="94" t="s">
        <v>298</v>
      </c>
      <c r="D50" s="127"/>
      <c r="E50" s="128"/>
      <c r="F50" s="128"/>
      <c r="G50" s="129"/>
    </row>
    <row r="51" spans="2:7">
      <c r="B51" s="93">
        <v>29</v>
      </c>
      <c r="C51" s="94" t="s">
        <v>299</v>
      </c>
      <c r="D51" s="127"/>
      <c r="E51" s="128"/>
      <c r="F51" s="128"/>
      <c r="G51" s="129"/>
    </row>
    <row r="52" spans="2:7">
      <c r="B52" s="93">
        <v>30</v>
      </c>
      <c r="C52" s="94" t="s">
        <v>300</v>
      </c>
      <c r="D52" s="140"/>
      <c r="E52" s="128"/>
      <c r="F52" s="128"/>
      <c r="G52" s="129"/>
    </row>
    <row r="53" spans="2:7">
      <c r="B53" s="93">
        <v>31</v>
      </c>
      <c r="C53" s="94" t="s">
        <v>328</v>
      </c>
      <c r="D53" s="127"/>
      <c r="E53" s="128"/>
      <c r="F53" s="128"/>
      <c r="G53" s="129"/>
    </row>
    <row r="54" spans="2:7">
      <c r="B54" s="93">
        <v>32</v>
      </c>
      <c r="C54" s="94" t="s">
        <v>303</v>
      </c>
      <c r="D54" s="127"/>
      <c r="E54" s="128"/>
      <c r="F54" s="128"/>
      <c r="G54" s="129"/>
    </row>
    <row r="55" spans="2:7">
      <c r="B55" s="93">
        <v>33</v>
      </c>
      <c r="C55" s="94" t="s">
        <v>329</v>
      </c>
      <c r="D55" s="140"/>
      <c r="E55" s="128"/>
      <c r="F55" s="128"/>
      <c r="G55" s="129"/>
    </row>
    <row r="56" spans="2:7">
      <c r="B56" s="93">
        <v>34</v>
      </c>
      <c r="C56" s="94" t="s">
        <v>322</v>
      </c>
      <c r="D56" s="140"/>
      <c r="E56" s="128"/>
      <c r="F56" s="128"/>
      <c r="G56" s="129"/>
    </row>
    <row r="57" spans="2:7">
      <c r="B57" s="93">
        <v>35</v>
      </c>
      <c r="C57" s="94" t="s">
        <v>330</v>
      </c>
      <c r="D57" s="127"/>
      <c r="E57" s="128"/>
      <c r="F57" s="128"/>
      <c r="G57" s="129"/>
    </row>
    <row r="58" spans="2:7">
      <c r="B58" s="93"/>
      <c r="C58" s="95" t="s">
        <v>331</v>
      </c>
      <c r="D58" s="130"/>
      <c r="E58" s="131"/>
      <c r="F58" s="131"/>
      <c r="G58" s="132"/>
    </row>
    <row r="59" spans="2:7" ht="15.75" thickBot="1">
      <c r="B59" s="96"/>
      <c r="C59" s="141" t="s">
        <v>332</v>
      </c>
      <c r="D59" s="142"/>
      <c r="E59" s="143"/>
      <c r="F59" s="143"/>
      <c r="G59" s="144"/>
    </row>
    <row r="62" spans="2:7" ht="15.75" thickBot="1">
      <c r="B62" s="76" t="s">
        <v>333</v>
      </c>
    </row>
    <row r="63" spans="2:7" ht="20.25" customHeight="1" thickBot="1">
      <c r="B63" s="76" t="s">
        <v>334</v>
      </c>
      <c r="G63" s="145">
        <f>SUM(G5:G11)-G14-G15-G21</f>
        <v>0</v>
      </c>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B2"/>
  <sheetViews>
    <sheetView workbookViewId="0">
      <selection activeCell="F1" sqref="F1"/>
    </sheetView>
  </sheetViews>
  <sheetFormatPr defaultRowHeight="15"/>
  <cols>
    <col min="2" max="2" width="22.7109375" bestFit="1" customWidth="1"/>
  </cols>
  <sheetData>
    <row r="2" spans="2:2">
      <c r="B2" s="76" t="s">
        <v>145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P18"/>
  <sheetViews>
    <sheetView zoomScaleNormal="100" workbookViewId="0">
      <selection activeCell="F16" sqref="A13:F16"/>
    </sheetView>
  </sheetViews>
  <sheetFormatPr defaultRowHeight="15"/>
  <cols>
    <col min="1" max="1" width="28.140625" customWidth="1"/>
    <col min="2" max="2" width="12.28515625" customWidth="1"/>
    <col min="3" max="4" width="10.85546875" customWidth="1"/>
    <col min="5" max="6" width="12.28515625" customWidth="1"/>
    <col min="7" max="8" width="10.85546875" customWidth="1"/>
    <col min="9" max="9" width="12.28515625" customWidth="1"/>
    <col min="10" max="10" width="11.28515625" customWidth="1"/>
    <col min="11" max="11" width="9.28515625" customWidth="1"/>
    <col min="12" max="12" width="7" customWidth="1"/>
    <col min="13" max="13" width="29.28515625" bestFit="1" customWidth="1"/>
    <col min="14" max="14" width="34.28515625" customWidth="1"/>
    <col min="15" max="15" width="14.5703125" customWidth="1"/>
    <col min="16" max="16" width="3.42578125" customWidth="1"/>
  </cols>
  <sheetData>
    <row r="1" spans="1:16" ht="27.95" customHeight="1" thickBot="1">
      <c r="A1" s="155" t="s">
        <v>19</v>
      </c>
      <c r="J1" s="106" t="s">
        <v>355</v>
      </c>
      <c r="M1" s="619" t="s">
        <v>20</v>
      </c>
      <c r="N1" s="620"/>
    </row>
    <row r="2" spans="1:16" ht="17.100000000000001" customHeight="1" thickBot="1">
      <c r="A2" s="155" t="s">
        <v>21</v>
      </c>
      <c r="B2" s="613" t="s">
        <v>16</v>
      </c>
      <c r="C2" s="614"/>
      <c r="D2" s="614"/>
      <c r="E2" s="615"/>
      <c r="F2" s="616" t="s">
        <v>22</v>
      </c>
      <c r="G2" s="617"/>
      <c r="H2" s="617"/>
      <c r="I2" s="618"/>
      <c r="M2" s="112" t="s">
        <v>23</v>
      </c>
      <c r="N2" s="112" t="s">
        <v>24</v>
      </c>
      <c r="O2" s="60"/>
    </row>
    <row r="3" spans="1:16" ht="62.1" customHeight="1">
      <c r="A3" s="171"/>
      <c r="B3" s="168" t="s">
        <v>25</v>
      </c>
      <c r="C3" s="169" t="s">
        <v>342</v>
      </c>
      <c r="D3" s="169" t="s">
        <v>26</v>
      </c>
      <c r="E3" s="170" t="s">
        <v>27</v>
      </c>
      <c r="F3" s="168" t="s">
        <v>28</v>
      </c>
      <c r="G3" s="169" t="s">
        <v>343</v>
      </c>
      <c r="H3" s="169" t="s">
        <v>29</v>
      </c>
      <c r="I3" s="170" t="s">
        <v>30</v>
      </c>
      <c r="J3" s="168" t="s">
        <v>31</v>
      </c>
      <c r="K3" s="170" t="s">
        <v>32</v>
      </c>
      <c r="M3" s="154">
        <f>K4</f>
        <v>0.89953877746440747</v>
      </c>
      <c r="N3" s="154">
        <f>'Tables 3-6'!E16</f>
        <v>0.44095810691345222</v>
      </c>
      <c r="O3" s="63"/>
    </row>
    <row r="4" spans="1:16" ht="18" customHeight="1">
      <c r="A4" s="104" t="s">
        <v>33</v>
      </c>
      <c r="B4" s="189">
        <v>46222.10057000009</v>
      </c>
      <c r="C4" s="190">
        <v>1232.48307</v>
      </c>
      <c r="D4" s="190" t="s">
        <v>17</v>
      </c>
      <c r="E4" s="191">
        <f>B4+C4</f>
        <v>47454.583640000092</v>
      </c>
      <c r="F4" s="189">
        <v>346825.71145281877</v>
      </c>
      <c r="G4" s="190">
        <v>4032.0007851939999</v>
      </c>
      <c r="H4" s="190" t="s">
        <v>17</v>
      </c>
      <c r="I4" s="191">
        <f>F4+G4</f>
        <v>350857.71223801275</v>
      </c>
      <c r="J4" s="189">
        <v>390041.78699999995</v>
      </c>
      <c r="K4" s="184">
        <f>I4/J4</f>
        <v>0.89953877746440747</v>
      </c>
      <c r="P4" s="63"/>
    </row>
    <row r="5" spans="1:16" ht="18" customHeight="1">
      <c r="A5" s="104" t="s">
        <v>34</v>
      </c>
      <c r="B5" s="189">
        <v>646574.0491300025</v>
      </c>
      <c r="C5" s="190">
        <v>22747.62773</v>
      </c>
      <c r="D5" s="190" t="s">
        <v>17</v>
      </c>
      <c r="E5" s="576">
        <f>B5+C5</f>
        <v>669321.67686000245</v>
      </c>
      <c r="F5" s="577">
        <v>3258638.3521273993</v>
      </c>
      <c r="G5" s="190">
        <v>69040.735867394105</v>
      </c>
      <c r="H5" s="190" t="s">
        <v>17</v>
      </c>
      <c r="I5" s="576">
        <f>F5+G5</f>
        <v>3327679.0879947934</v>
      </c>
      <c r="J5" s="189">
        <f>2489059.6*1.5</f>
        <v>3733589.4000000004</v>
      </c>
      <c r="K5" s="534">
        <f>I5/J5</f>
        <v>0.89128148049563061</v>
      </c>
      <c r="P5" s="63"/>
    </row>
    <row r="6" spans="1:16" ht="29.45" customHeight="1">
      <c r="A6" s="104" t="s">
        <v>35</v>
      </c>
      <c r="B6" s="192"/>
      <c r="C6" s="193"/>
      <c r="D6" s="193"/>
      <c r="E6" s="194"/>
      <c r="F6" s="192"/>
      <c r="G6" s="193"/>
      <c r="H6" s="193"/>
      <c r="I6" s="194"/>
      <c r="J6" s="185"/>
      <c r="K6" s="186"/>
      <c r="P6" s="63"/>
    </row>
    <row r="7" spans="1:16" ht="32.25">
      <c r="A7" s="104" t="s">
        <v>36</v>
      </c>
      <c r="B7" s="189">
        <v>69785.096829999995</v>
      </c>
      <c r="C7" s="190">
        <v>22747.62773</v>
      </c>
      <c r="D7" s="190" t="s">
        <v>17</v>
      </c>
      <c r="E7" s="191">
        <f t="shared" ref="E7:E8" si="0">B7+C7</f>
        <v>92532.724560000002</v>
      </c>
      <c r="F7" s="189">
        <v>233677.50172999999</v>
      </c>
      <c r="G7" s="190">
        <v>69040.735867394105</v>
      </c>
      <c r="H7" s="190" t="s">
        <v>17</v>
      </c>
      <c r="I7" s="191">
        <f t="shared" ref="I7:I8" si="1">F7+G7</f>
        <v>302718.23759739409</v>
      </c>
      <c r="J7" s="185"/>
      <c r="K7" s="186"/>
      <c r="L7" s="63"/>
      <c r="M7" s="63"/>
      <c r="N7" s="63"/>
      <c r="O7" s="63"/>
      <c r="P7" s="63"/>
    </row>
    <row r="8" spans="1:16" ht="33" thickBot="1">
      <c r="A8" s="172" t="s">
        <v>37</v>
      </c>
      <c r="B8" s="195">
        <v>42564.90511</v>
      </c>
      <c r="C8" s="196"/>
      <c r="D8" s="197" t="s">
        <v>17</v>
      </c>
      <c r="E8" s="198">
        <f t="shared" si="0"/>
        <v>42564.90511</v>
      </c>
      <c r="F8" s="195">
        <v>178891.12166</v>
      </c>
      <c r="G8" s="196"/>
      <c r="H8" s="197" t="s">
        <v>17</v>
      </c>
      <c r="I8" s="198">
        <f t="shared" si="1"/>
        <v>178891.12166</v>
      </c>
      <c r="J8" s="187"/>
      <c r="K8" s="188"/>
      <c r="L8" s="63"/>
      <c r="M8" s="63"/>
      <c r="N8" s="63"/>
      <c r="O8" s="63"/>
      <c r="P8" s="63"/>
    </row>
    <row r="9" spans="1:16" ht="12" customHeight="1">
      <c r="L9" s="63"/>
      <c r="M9" s="63"/>
      <c r="N9" s="63"/>
      <c r="O9" s="63"/>
      <c r="P9" s="63"/>
    </row>
    <row r="10" spans="1:16" ht="19.899999999999999" customHeight="1">
      <c r="A10" t="s">
        <v>345</v>
      </c>
      <c r="L10" s="63"/>
      <c r="M10" s="63"/>
      <c r="N10" s="63"/>
      <c r="O10" s="63"/>
      <c r="P10" s="63"/>
    </row>
    <row r="11" spans="1:16" ht="17.45" customHeight="1">
      <c r="A11" t="s">
        <v>38</v>
      </c>
      <c r="L11" s="63"/>
      <c r="M11" s="63"/>
      <c r="N11" s="63"/>
      <c r="O11" s="63"/>
      <c r="P11" s="63"/>
    </row>
    <row r="12" spans="1:16" ht="17.100000000000001" customHeight="1">
      <c r="A12" t="s">
        <v>39</v>
      </c>
      <c r="L12" s="63"/>
      <c r="M12" s="63"/>
      <c r="N12" s="63"/>
      <c r="O12" s="63"/>
      <c r="P12" s="63"/>
    </row>
    <row r="13" spans="1:16" ht="33" customHeight="1">
      <c r="A13" s="588"/>
      <c r="B13" s="588"/>
      <c r="C13" s="588"/>
      <c r="D13" s="588"/>
      <c r="E13" s="588"/>
      <c r="F13" s="588"/>
      <c r="G13" s="588"/>
      <c r="H13" s="588"/>
      <c r="I13" s="588"/>
      <c r="J13" s="588"/>
      <c r="K13" s="588"/>
      <c r="L13" s="63"/>
      <c r="M13" s="63"/>
      <c r="N13" s="63"/>
      <c r="O13" s="63"/>
      <c r="P13" s="63"/>
    </row>
    <row r="14" spans="1:16" ht="18" customHeight="1">
      <c r="L14" s="63"/>
      <c r="M14" s="63"/>
      <c r="N14" s="63"/>
      <c r="O14" s="63"/>
      <c r="P14" s="63"/>
    </row>
    <row r="15" spans="1:16" ht="18" customHeight="1">
      <c r="L15" s="63"/>
      <c r="M15" s="63"/>
      <c r="N15" s="63"/>
      <c r="O15" s="63"/>
      <c r="P15" s="63"/>
    </row>
    <row r="16" spans="1:16">
      <c r="L16" s="63"/>
      <c r="M16" s="63"/>
      <c r="N16" s="63"/>
      <c r="O16" s="63"/>
      <c r="P16" s="63"/>
    </row>
    <row r="17" spans="12:16">
      <c r="L17" s="63"/>
      <c r="M17" s="63"/>
      <c r="N17" s="63"/>
      <c r="O17" s="63"/>
      <c r="P17" s="63"/>
    </row>
    <row r="18" spans="12:16">
      <c r="L18" s="63"/>
      <c r="M18" s="63"/>
      <c r="N18" s="63"/>
      <c r="O18" s="63"/>
      <c r="P18" s="63"/>
    </row>
  </sheetData>
  <mergeCells count="3">
    <mergeCell ref="B2:E2"/>
    <mergeCell ref="F2:I2"/>
    <mergeCell ref="M1:N1"/>
  </mergeCells>
  <pageMargins left="0.55000000000000004" right="0.55000000000000004" top="0.75" bottom="0.5" header="0.3" footer="0.3"/>
  <pageSetup scale="85" fitToHeight="2" orientation="landscape" r:id="rId1"/>
  <headerFooter>
    <oddHeader>&amp;RTables 2-6</oddHead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G43"/>
  <sheetViews>
    <sheetView topLeftCell="A23" zoomScaleNormal="100" workbookViewId="0">
      <selection activeCell="C36" sqref="C36"/>
    </sheetView>
  </sheetViews>
  <sheetFormatPr defaultRowHeight="15"/>
  <cols>
    <col min="1" max="1" width="45.7109375" customWidth="1"/>
    <col min="2" max="2" width="13.5703125" customWidth="1"/>
    <col min="3" max="5" width="13.7109375" customWidth="1"/>
  </cols>
  <sheetData>
    <row r="1" spans="1:7" ht="15.75">
      <c r="A1" s="173" t="s">
        <v>40</v>
      </c>
      <c r="C1" s="174"/>
      <c r="D1" s="174"/>
      <c r="E1" s="174"/>
      <c r="F1" s="174"/>
      <c r="G1" s="174"/>
    </row>
    <row r="2" spans="1:7" ht="20.100000000000001" customHeight="1">
      <c r="A2" s="106" t="s">
        <v>355</v>
      </c>
      <c r="B2" s="174"/>
      <c r="C2" s="174"/>
      <c r="D2" s="174"/>
      <c r="E2" s="174"/>
    </row>
    <row r="3" spans="1:7" ht="36">
      <c r="A3" s="107" t="s">
        <v>41</v>
      </c>
      <c r="B3" s="107" t="s">
        <v>42</v>
      </c>
      <c r="C3" s="70" t="s">
        <v>43</v>
      </c>
      <c r="D3" s="70" t="s">
        <v>361</v>
      </c>
      <c r="E3" s="70" t="s">
        <v>44</v>
      </c>
    </row>
    <row r="4" spans="1:7">
      <c r="A4" s="64" t="s">
        <v>45</v>
      </c>
      <c r="B4" s="199">
        <v>207275</v>
      </c>
      <c r="C4" s="199">
        <v>225064</v>
      </c>
      <c r="D4" s="199">
        <v>211824.73087999999</v>
      </c>
      <c r="E4" s="201">
        <f>C4/D4</f>
        <v>1.0625010548343392</v>
      </c>
    </row>
    <row r="5" spans="1:7">
      <c r="A5" s="64" t="s">
        <v>46</v>
      </c>
      <c r="B5" s="199">
        <v>0</v>
      </c>
      <c r="C5" s="199">
        <v>412</v>
      </c>
      <c r="D5" s="199">
        <v>1853</v>
      </c>
      <c r="E5" s="201">
        <f t="shared" ref="E5:E9" si="0">C5/D5</f>
        <v>0.22234214786832163</v>
      </c>
    </row>
    <row r="6" spans="1:7">
      <c r="A6" s="64" t="s">
        <v>47</v>
      </c>
      <c r="B6" s="199">
        <v>3</v>
      </c>
      <c r="C6" s="199">
        <v>38</v>
      </c>
      <c r="D6" s="199">
        <v>1592</v>
      </c>
      <c r="E6" s="201">
        <f t="shared" si="0"/>
        <v>2.3869346733668341E-2</v>
      </c>
    </row>
    <row r="7" spans="1:7" ht="30">
      <c r="A7" s="67" t="s">
        <v>48</v>
      </c>
      <c r="B7" s="200">
        <f>SUM(B4:B6)</f>
        <v>207278</v>
      </c>
      <c r="C7" s="200">
        <f t="shared" ref="C7:D7" si="1">SUM(C4:C6)</f>
        <v>225514</v>
      </c>
      <c r="D7" s="200">
        <f t="shared" si="1"/>
        <v>215269.73087999999</v>
      </c>
      <c r="E7" s="564">
        <f t="shared" si="0"/>
        <v>1.0475880611645796</v>
      </c>
    </row>
    <row r="8" spans="1:7">
      <c r="A8" s="64" t="s">
        <v>362</v>
      </c>
      <c r="B8" s="315">
        <v>125</v>
      </c>
      <c r="C8" s="315">
        <v>600</v>
      </c>
      <c r="D8" s="315">
        <v>6409</v>
      </c>
      <c r="E8" s="201" t="s">
        <v>17</v>
      </c>
    </row>
    <row r="9" spans="1:7">
      <c r="A9" s="67" t="s">
        <v>50</v>
      </c>
      <c r="B9" s="200">
        <f>SUM(B7:B8)</f>
        <v>207403</v>
      </c>
      <c r="C9" s="200">
        <f t="shared" ref="C9" si="2">SUM(C7:C8)</f>
        <v>226114</v>
      </c>
      <c r="D9" s="200">
        <f>D7</f>
        <v>215269.73087999999</v>
      </c>
      <c r="E9" s="202">
        <f t="shared" si="0"/>
        <v>1.0503752621219424</v>
      </c>
    </row>
    <row r="11" spans="1:7" ht="20.100000000000001" customHeight="1">
      <c r="A11" s="106" t="s">
        <v>51</v>
      </c>
    </row>
    <row r="12" spans="1:7" ht="36">
      <c r="A12" s="107" t="s">
        <v>52</v>
      </c>
      <c r="B12" s="107" t="s">
        <v>53</v>
      </c>
      <c r="C12" s="70" t="s">
        <v>346</v>
      </c>
      <c r="D12" s="70" t="s">
        <v>347</v>
      </c>
      <c r="E12" s="70" t="s">
        <v>348</v>
      </c>
    </row>
    <row r="13" spans="1:7">
      <c r="A13" s="64" t="s">
        <v>45</v>
      </c>
      <c r="B13" s="509">
        <v>6226.6196647178676</v>
      </c>
      <c r="C13" s="509">
        <v>31590.325228800677</v>
      </c>
      <c r="D13" s="509">
        <v>61650.385541956202</v>
      </c>
      <c r="E13" s="201">
        <f>C13/D13</f>
        <v>0.51241083005558596</v>
      </c>
    </row>
    <row r="14" spans="1:7">
      <c r="A14" s="64" t="s">
        <v>46</v>
      </c>
      <c r="B14" s="509">
        <v>159.64299071325343</v>
      </c>
      <c r="C14" s="509">
        <v>1257.5721232701471</v>
      </c>
      <c r="D14" s="509">
        <v>4760.5786236134163</v>
      </c>
      <c r="E14" s="201">
        <f t="shared" ref="E14:E18" si="3">C14/D14</f>
        <v>0.26416371258576415</v>
      </c>
    </row>
    <row r="15" spans="1:7">
      <c r="A15" s="64" t="s">
        <v>47</v>
      </c>
      <c r="B15" s="509">
        <v>760.1282452206749</v>
      </c>
      <c r="C15" s="509">
        <v>3849.1349297716902</v>
      </c>
      <c r="D15" s="509">
        <v>16810.166609660955</v>
      </c>
      <c r="E15" s="201">
        <f t="shared" si="3"/>
        <v>0.2289766079748167</v>
      </c>
    </row>
    <row r="16" spans="1:7" ht="30">
      <c r="A16" s="67" t="s">
        <v>48</v>
      </c>
      <c r="B16" s="510">
        <f>SUM(B13:B15)</f>
        <v>7146.3909006517961</v>
      </c>
      <c r="C16" s="510">
        <f t="shared" ref="C16" si="4">SUM(C13:C15)</f>
        <v>36697.032281842512</v>
      </c>
      <c r="D16" s="510">
        <f t="shared" ref="D16" si="5">SUM(D13:D15)</f>
        <v>83221.130775230573</v>
      </c>
      <c r="E16" s="574">
        <f t="shared" si="3"/>
        <v>0.44095810691345222</v>
      </c>
    </row>
    <row r="17" spans="1:5">
      <c r="A17" s="64" t="s">
        <v>49</v>
      </c>
      <c r="B17" s="511">
        <v>1073.31771</v>
      </c>
      <c r="C17" s="511">
        <v>4908.9258300000001</v>
      </c>
      <c r="D17" s="511">
        <v>6434.7914999999994</v>
      </c>
      <c r="E17" s="201">
        <f t="shared" si="3"/>
        <v>0.76287255461190939</v>
      </c>
    </row>
    <row r="18" spans="1:5">
      <c r="A18" s="67" t="s">
        <v>50</v>
      </c>
      <c r="B18" s="510">
        <f>SUM(B16:B17)</f>
        <v>8219.7086106517963</v>
      </c>
      <c r="C18" s="510">
        <f t="shared" ref="C18:D18" si="6">SUM(C16:C17)</f>
        <v>41605.958111842512</v>
      </c>
      <c r="D18" s="510">
        <f t="shared" si="6"/>
        <v>89655.92227523058</v>
      </c>
      <c r="E18" s="202">
        <f t="shared" si="3"/>
        <v>0.46406257451814842</v>
      </c>
    </row>
    <row r="20" spans="1:5" ht="20.100000000000001" customHeight="1">
      <c r="A20" s="106" t="s">
        <v>54</v>
      </c>
    </row>
    <row r="21" spans="1:5" ht="36">
      <c r="A21" s="107" t="s">
        <v>55</v>
      </c>
      <c r="B21" s="107" t="s">
        <v>56</v>
      </c>
      <c r="C21" s="70" t="s">
        <v>349</v>
      </c>
      <c r="D21" s="70" t="s">
        <v>350</v>
      </c>
      <c r="E21" s="70" t="s">
        <v>351</v>
      </c>
    </row>
    <row r="22" spans="1:5">
      <c r="A22" s="64" t="s">
        <v>45</v>
      </c>
      <c r="B22" s="199">
        <v>43996.85070000009</v>
      </c>
      <c r="C22" s="199">
        <v>317216.20169389877</v>
      </c>
      <c r="D22" s="199">
        <v>332515.98699999996</v>
      </c>
      <c r="E22" s="201">
        <f t="shared" ref="E22:E27" si="7">C22/D22</f>
        <v>0.95398782042289831</v>
      </c>
    </row>
    <row r="23" spans="1:5">
      <c r="A23" s="64" t="s">
        <v>46</v>
      </c>
      <c r="B23" s="199">
        <v>0</v>
      </c>
      <c r="C23" s="199">
        <v>7044.0909299999967</v>
      </c>
      <c r="D23" s="199">
        <v>6298.3</v>
      </c>
      <c r="E23" s="201">
        <f t="shared" si="7"/>
        <v>1.1184114649984911</v>
      </c>
    </row>
    <row r="24" spans="1:5">
      <c r="A24" s="64" t="s">
        <v>47</v>
      </c>
      <c r="B24" s="199">
        <v>2225.2498700000001</v>
      </c>
      <c r="C24" s="199">
        <v>22565.418828919999</v>
      </c>
      <c r="D24" s="199">
        <v>51227.5</v>
      </c>
      <c r="E24" s="201">
        <f t="shared" si="7"/>
        <v>0.44049424291484063</v>
      </c>
    </row>
    <row r="25" spans="1:5" ht="30">
      <c r="A25" s="67" t="s">
        <v>48</v>
      </c>
      <c r="B25" s="200">
        <f>SUM(B22:B24)</f>
        <v>46222.10057000009</v>
      </c>
      <c r="C25" s="200">
        <f t="shared" ref="C25" si="8">SUM(C22:C24)</f>
        <v>346825.71145281877</v>
      </c>
      <c r="D25" s="200">
        <f t="shared" ref="D25" si="9">SUM(D22:D24)</f>
        <v>390041.78699999995</v>
      </c>
      <c r="E25" s="564">
        <f t="shared" si="7"/>
        <v>0.88920142152055826</v>
      </c>
    </row>
    <row r="26" spans="1:5">
      <c r="A26" s="64" t="s">
        <v>49</v>
      </c>
      <c r="B26" s="315">
        <v>1232.48307</v>
      </c>
      <c r="C26" s="315">
        <v>4032.0007851939999</v>
      </c>
      <c r="D26" s="315">
        <v>38241.5</v>
      </c>
      <c r="E26" s="201" t="s">
        <v>17</v>
      </c>
    </row>
    <row r="27" spans="1:5">
      <c r="A27" s="67" t="s">
        <v>50</v>
      </c>
      <c r="B27" s="200">
        <f>SUM(B25:B26)</f>
        <v>47454.583640000092</v>
      </c>
      <c r="C27" s="200">
        <f t="shared" ref="C27" si="10">SUM(C25:C26)</f>
        <v>350857.71223801275</v>
      </c>
      <c r="D27" s="200">
        <f>D25</f>
        <v>390041.78699999995</v>
      </c>
      <c r="E27" s="202">
        <f t="shared" si="7"/>
        <v>0.89953877746440747</v>
      </c>
    </row>
    <row r="29" spans="1:5" ht="20.100000000000001" customHeight="1">
      <c r="A29" s="106" t="s">
        <v>59</v>
      </c>
    </row>
    <row r="30" spans="1:5" ht="36">
      <c r="A30" s="107" t="s">
        <v>60</v>
      </c>
      <c r="B30" s="107" t="s">
        <v>61</v>
      </c>
      <c r="C30" s="70" t="s">
        <v>352</v>
      </c>
      <c r="D30" s="70" t="s">
        <v>353</v>
      </c>
      <c r="E30" s="70" t="s">
        <v>354</v>
      </c>
    </row>
    <row r="31" spans="1:5">
      <c r="A31" s="64" t="s">
        <v>62</v>
      </c>
      <c r="B31" s="509">
        <v>0</v>
      </c>
      <c r="C31" s="509">
        <v>0</v>
      </c>
      <c r="D31" s="509">
        <v>0</v>
      </c>
      <c r="E31" s="203" t="s">
        <v>17</v>
      </c>
    </row>
    <row r="32" spans="1:5">
      <c r="A32" s="64" t="s">
        <v>63</v>
      </c>
      <c r="B32" s="509">
        <v>414.88061000000005</v>
      </c>
      <c r="C32" s="509">
        <v>1671.89572</v>
      </c>
      <c r="D32" s="509">
        <v>3144.24</v>
      </c>
      <c r="E32" s="203">
        <f t="shared" ref="E32:E39" si="11">C32/D32</f>
        <v>0.53173285754268129</v>
      </c>
    </row>
    <row r="33" spans="1:5">
      <c r="A33" s="64" t="s">
        <v>64</v>
      </c>
      <c r="B33" s="509">
        <v>103.19287</v>
      </c>
      <c r="C33" s="509">
        <v>646.32024999999999</v>
      </c>
      <c r="D33" s="509">
        <v>1725.982</v>
      </c>
      <c r="E33" s="203">
        <f t="shared" si="11"/>
        <v>0.37446523196649789</v>
      </c>
    </row>
    <row r="34" spans="1:5">
      <c r="A34" s="64" t="s">
        <v>65</v>
      </c>
      <c r="B34" s="509">
        <v>445.64451000000003</v>
      </c>
      <c r="C34" s="509">
        <v>2125.15047</v>
      </c>
      <c r="D34" s="509">
        <v>7593.3459999999995</v>
      </c>
      <c r="E34" s="203">
        <f t="shared" si="11"/>
        <v>0.27987009547569675</v>
      </c>
    </row>
    <row r="35" spans="1:5">
      <c r="A35" s="64" t="s">
        <v>66</v>
      </c>
      <c r="B35" s="509">
        <v>3626.0373100000002</v>
      </c>
      <c r="C35" s="509">
        <v>17119.592239999998</v>
      </c>
      <c r="D35" s="509">
        <v>30601.267999999996</v>
      </c>
      <c r="E35" s="203">
        <f t="shared" si="11"/>
        <v>0.55944061664372857</v>
      </c>
    </row>
    <row r="36" spans="1:5">
      <c r="A36" s="64" t="s">
        <v>67</v>
      </c>
      <c r="B36" s="509">
        <v>2379.0420000000004</v>
      </c>
      <c r="C36" s="509">
        <v>14460.164130000001</v>
      </c>
      <c r="D36" s="509">
        <v>37221.131000000001</v>
      </c>
      <c r="E36" s="203">
        <f t="shared" si="11"/>
        <v>0.38849341063816684</v>
      </c>
    </row>
    <row r="37" spans="1:5" ht="15" customHeight="1">
      <c r="A37" s="64" t="s">
        <v>68</v>
      </c>
      <c r="B37" s="509">
        <v>132.8783</v>
      </c>
      <c r="C37" s="509">
        <v>528.38022000000012</v>
      </c>
      <c r="D37" s="509">
        <v>2440.5309999999999</v>
      </c>
      <c r="E37" s="203">
        <f t="shared" si="11"/>
        <v>0.21650215465404871</v>
      </c>
    </row>
    <row r="38" spans="1:5">
      <c r="A38" s="64" t="s">
        <v>69</v>
      </c>
      <c r="B38" s="509">
        <v>44.715299999999999</v>
      </c>
      <c r="C38" s="509">
        <v>145.52924999999993</v>
      </c>
      <c r="D38" s="509">
        <v>494.63199999999995</v>
      </c>
      <c r="E38" s="203">
        <f t="shared" si="11"/>
        <v>0.29421721603131207</v>
      </c>
    </row>
    <row r="39" spans="1:5">
      <c r="A39" s="67" t="s">
        <v>70</v>
      </c>
      <c r="B39" s="510">
        <f>SUM(B31:B38)</f>
        <v>7146.3909000000012</v>
      </c>
      <c r="C39" s="510">
        <f t="shared" ref="C39:D39" si="12">SUM(C31:C38)</f>
        <v>36697.032279999999</v>
      </c>
      <c r="D39" s="510">
        <f t="shared" si="12"/>
        <v>83221.13</v>
      </c>
      <c r="E39" s="202">
        <f t="shared" si="11"/>
        <v>0.44095811099897342</v>
      </c>
    </row>
    <row r="43" spans="1:5">
      <c r="C43" s="575"/>
    </row>
  </sheetData>
  <pageMargins left="0.7" right="0.7" top="0.75" bottom="0.75" header="0.3" footer="0.3"/>
  <pageSetup scale="90" fitToHeight="0" orientation="portrait"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B1:J73"/>
  <sheetViews>
    <sheetView showGridLines="0" zoomScale="70" zoomScaleNormal="70" workbookViewId="0">
      <pane ySplit="7" topLeftCell="A8" activePane="bottomLeft" state="frozen"/>
      <selection pane="bottomLeft" activeCell="I41" sqref="I41"/>
    </sheetView>
  </sheetViews>
  <sheetFormatPr defaultRowHeight="15"/>
  <cols>
    <col min="1" max="1" width="3.7109375" customWidth="1"/>
    <col min="2" max="2" width="41.5703125" bestFit="1" customWidth="1"/>
    <col min="3" max="3" width="49.28515625" customWidth="1"/>
    <col min="4" max="10" width="15.42578125" customWidth="1"/>
  </cols>
  <sheetData>
    <row r="1" spans="2:10" ht="15.75">
      <c r="B1" s="173" t="s">
        <v>71</v>
      </c>
    </row>
    <row r="2" spans="2:10" ht="15.75">
      <c r="B2" s="106" t="s">
        <v>355</v>
      </c>
    </row>
    <row r="3" spans="2:10" ht="27" customHeight="1">
      <c r="B3" s="213" t="s">
        <v>72</v>
      </c>
      <c r="C3" s="212" t="s">
        <v>73</v>
      </c>
      <c r="D3" s="214" t="s">
        <v>74</v>
      </c>
      <c r="E3" s="212" t="s">
        <v>75</v>
      </c>
      <c r="F3" s="60"/>
    </row>
    <row r="4" spans="2:10" ht="17.25">
      <c r="B4" s="73" t="s">
        <v>76</v>
      </c>
      <c r="C4" s="207">
        <v>75092</v>
      </c>
      <c r="D4" s="207">
        <v>294981</v>
      </c>
      <c r="E4" s="206">
        <f>IFERROR(C4/(C4+D4),"N/A")</f>
        <v>0.20291131749681821</v>
      </c>
      <c r="F4" s="590"/>
      <c r="G4" s="377"/>
    </row>
    <row r="5" spans="2:10" ht="17.25">
      <c r="B5" s="71" t="s">
        <v>77</v>
      </c>
      <c r="C5" s="207">
        <v>8655</v>
      </c>
      <c r="D5" s="207">
        <v>18467</v>
      </c>
      <c r="E5" s="206">
        <f t="shared" ref="E5:E6" si="0">IFERROR(C5/(C5+D5),"N/A")</f>
        <v>0.31911363468770737</v>
      </c>
      <c r="F5" s="72"/>
    </row>
    <row r="6" spans="2:10" ht="17.25">
      <c r="B6" s="71" t="s">
        <v>78</v>
      </c>
      <c r="C6" s="207">
        <v>13315218</v>
      </c>
      <c r="D6" s="207">
        <v>25643619</v>
      </c>
      <c r="E6" s="206">
        <f t="shared" si="0"/>
        <v>0.34177657818686941</v>
      </c>
      <c r="F6" s="74"/>
    </row>
    <row r="7" spans="2:10" ht="12" customHeight="1">
      <c r="H7" s="63"/>
      <c r="I7" s="63"/>
    </row>
    <row r="8" spans="2:10" ht="45">
      <c r="B8" s="215" t="s">
        <v>79</v>
      </c>
      <c r="C8" s="215" t="s">
        <v>80</v>
      </c>
      <c r="D8" s="215" t="s">
        <v>81</v>
      </c>
      <c r="E8" s="215" t="s">
        <v>82</v>
      </c>
      <c r="F8" s="215" t="s">
        <v>83</v>
      </c>
      <c r="G8" s="215" t="s">
        <v>84</v>
      </c>
      <c r="H8" s="215" t="s">
        <v>85</v>
      </c>
      <c r="I8" s="215" t="s">
        <v>86</v>
      </c>
      <c r="J8" s="215" t="s">
        <v>84</v>
      </c>
    </row>
    <row r="9" spans="2:10" ht="15.75">
      <c r="B9" s="622" t="s">
        <v>87</v>
      </c>
      <c r="C9" s="622"/>
      <c r="D9" s="622"/>
      <c r="E9" s="622"/>
      <c r="F9" s="622"/>
      <c r="G9" s="622"/>
      <c r="H9" s="622"/>
      <c r="I9" s="622"/>
      <c r="J9" s="622"/>
    </row>
    <row r="10" spans="2:10">
      <c r="B10" s="623" t="s">
        <v>88</v>
      </c>
      <c r="C10" s="205" t="s">
        <v>89</v>
      </c>
      <c r="D10" s="204" t="s">
        <v>90</v>
      </c>
      <c r="E10" s="208">
        <v>143</v>
      </c>
      <c r="F10" s="208">
        <v>1172</v>
      </c>
      <c r="G10" s="209">
        <f t="shared" ref="G10:G28" si="1">IFERROR(E10/(E10+F10),"N/A")</f>
        <v>0.10874524714828897</v>
      </c>
      <c r="H10" s="208">
        <v>824</v>
      </c>
      <c r="I10" s="208">
        <v>5916</v>
      </c>
      <c r="J10" s="209">
        <f t="shared" ref="J10:J28" si="2">IFERROR(H10/(H10+I10),"N/A")</f>
        <v>0.12225519287833828</v>
      </c>
    </row>
    <row r="11" spans="2:10">
      <c r="B11" s="623"/>
      <c r="C11" s="205" t="s">
        <v>91</v>
      </c>
      <c r="D11" s="204" t="s">
        <v>90</v>
      </c>
      <c r="E11" s="208">
        <v>70</v>
      </c>
      <c r="F11" s="208">
        <v>444</v>
      </c>
      <c r="G11" s="209">
        <f t="shared" si="1"/>
        <v>0.13618677042801555</v>
      </c>
      <c r="H11" s="208">
        <v>306</v>
      </c>
      <c r="I11" s="208">
        <v>2183</v>
      </c>
      <c r="J11" s="209">
        <f t="shared" si="2"/>
        <v>0.12294094013660105</v>
      </c>
    </row>
    <row r="12" spans="2:10">
      <c r="B12" s="623"/>
      <c r="C12" s="205" t="s">
        <v>92</v>
      </c>
      <c r="D12" s="204" t="s">
        <v>90</v>
      </c>
      <c r="E12" s="208">
        <v>198</v>
      </c>
      <c r="F12" s="208">
        <v>1051</v>
      </c>
      <c r="G12" s="209">
        <f t="shared" si="1"/>
        <v>0.15852682145716573</v>
      </c>
      <c r="H12" s="208">
        <v>1722</v>
      </c>
      <c r="I12" s="208">
        <v>8288</v>
      </c>
      <c r="J12" s="209">
        <f t="shared" si="2"/>
        <v>0.17202797202797201</v>
      </c>
    </row>
    <row r="13" spans="2:10">
      <c r="B13" s="623"/>
      <c r="C13" s="205" t="s">
        <v>93</v>
      </c>
      <c r="D13" s="204" t="s">
        <v>90</v>
      </c>
      <c r="E13" s="208">
        <v>0</v>
      </c>
      <c r="F13" s="208">
        <v>0</v>
      </c>
      <c r="G13" s="206" t="str">
        <f t="shared" si="1"/>
        <v>N/A</v>
      </c>
      <c r="H13" s="208">
        <v>0</v>
      </c>
      <c r="I13" s="208">
        <v>1</v>
      </c>
      <c r="J13" s="209">
        <f t="shared" si="2"/>
        <v>0</v>
      </c>
    </row>
    <row r="14" spans="2:10">
      <c r="B14" s="623" t="s">
        <v>94</v>
      </c>
      <c r="C14" s="205" t="s">
        <v>95</v>
      </c>
      <c r="D14" s="204" t="s">
        <v>90</v>
      </c>
      <c r="E14" s="208">
        <v>2</v>
      </c>
      <c r="F14" s="208">
        <v>39</v>
      </c>
      <c r="G14" s="209">
        <f t="shared" si="1"/>
        <v>4.878048780487805E-2</v>
      </c>
      <c r="H14" s="208">
        <v>12</v>
      </c>
      <c r="I14" s="208">
        <v>177</v>
      </c>
      <c r="J14" s="209">
        <f t="shared" si="2"/>
        <v>6.3492063492063489E-2</v>
      </c>
    </row>
    <row r="15" spans="2:10">
      <c r="B15" s="623"/>
      <c r="C15" s="205" t="s">
        <v>96</v>
      </c>
      <c r="D15" s="204" t="s">
        <v>97</v>
      </c>
      <c r="E15" s="208">
        <v>14</v>
      </c>
      <c r="F15" s="208">
        <v>94</v>
      </c>
      <c r="G15" s="209">
        <f t="shared" si="1"/>
        <v>0.12962962962962962</v>
      </c>
      <c r="H15" s="208">
        <v>177</v>
      </c>
      <c r="I15" s="208">
        <v>841</v>
      </c>
      <c r="J15" s="209">
        <f t="shared" si="2"/>
        <v>0.17387033398821219</v>
      </c>
    </row>
    <row r="16" spans="2:10">
      <c r="B16" s="623"/>
      <c r="C16" s="205" t="s">
        <v>98</v>
      </c>
      <c r="D16" s="204" t="s">
        <v>97</v>
      </c>
      <c r="E16" s="208">
        <v>21</v>
      </c>
      <c r="F16" s="208">
        <v>77</v>
      </c>
      <c r="G16" s="209">
        <f t="shared" si="1"/>
        <v>0.21428571428571427</v>
      </c>
      <c r="H16" s="208">
        <v>135</v>
      </c>
      <c r="I16" s="208">
        <v>532</v>
      </c>
      <c r="J16" s="209">
        <f t="shared" si="2"/>
        <v>0.20239880059970014</v>
      </c>
    </row>
    <row r="17" spans="2:10" ht="15.75">
      <c r="B17" s="210" t="s">
        <v>99</v>
      </c>
      <c r="C17" s="205" t="s">
        <v>99</v>
      </c>
      <c r="D17" s="204" t="s">
        <v>97</v>
      </c>
      <c r="E17" s="589">
        <v>34402</v>
      </c>
      <c r="F17" s="589">
        <v>169608</v>
      </c>
      <c r="G17" s="209">
        <f t="shared" si="1"/>
        <v>0.16862898877506005</v>
      </c>
      <c r="H17" s="589">
        <v>34402</v>
      </c>
      <c r="I17" s="589">
        <v>169608</v>
      </c>
      <c r="J17" s="209">
        <f t="shared" si="2"/>
        <v>0.16862898877506005</v>
      </c>
    </row>
    <row r="18" spans="2:10" ht="15.75">
      <c r="B18" s="210" t="s">
        <v>100</v>
      </c>
      <c r="C18" s="205" t="s">
        <v>101</v>
      </c>
      <c r="D18" s="204" t="s">
        <v>90</v>
      </c>
      <c r="E18" s="208">
        <v>1</v>
      </c>
      <c r="F18" s="208">
        <v>0</v>
      </c>
      <c r="G18" s="209">
        <f t="shared" si="1"/>
        <v>1</v>
      </c>
      <c r="H18" s="208">
        <v>7</v>
      </c>
      <c r="I18" s="208">
        <v>5</v>
      </c>
      <c r="J18" s="209">
        <f t="shared" si="2"/>
        <v>0.58333333333333337</v>
      </c>
    </row>
    <row r="19" spans="2:10">
      <c r="B19" s="625" t="s">
        <v>102</v>
      </c>
      <c r="C19" s="205" t="s">
        <v>103</v>
      </c>
      <c r="D19" s="204" t="s">
        <v>90</v>
      </c>
      <c r="E19" s="208">
        <v>0</v>
      </c>
      <c r="F19" s="208">
        <v>2</v>
      </c>
      <c r="G19" s="209">
        <f t="shared" si="1"/>
        <v>0</v>
      </c>
      <c r="H19" s="208">
        <v>5</v>
      </c>
      <c r="I19" s="208">
        <v>21</v>
      </c>
      <c r="J19" s="209">
        <f t="shared" si="2"/>
        <v>0.19230769230769232</v>
      </c>
    </row>
    <row r="20" spans="2:10">
      <c r="B20" s="626"/>
      <c r="C20" s="205" t="s">
        <v>104</v>
      </c>
      <c r="D20" s="204" t="s">
        <v>97</v>
      </c>
      <c r="E20" s="208">
        <v>0</v>
      </c>
      <c r="F20" s="208">
        <v>0</v>
      </c>
      <c r="G20" s="209" t="str">
        <f t="shared" si="1"/>
        <v>N/A</v>
      </c>
      <c r="H20" s="208">
        <v>0</v>
      </c>
      <c r="I20" s="208">
        <v>0</v>
      </c>
      <c r="J20" s="209" t="str">
        <f t="shared" si="2"/>
        <v>N/A</v>
      </c>
    </row>
    <row r="21" spans="2:10">
      <c r="B21" s="627"/>
      <c r="C21" s="205" t="s">
        <v>105</v>
      </c>
      <c r="D21" s="204" t="s">
        <v>97</v>
      </c>
      <c r="E21" s="208">
        <v>0</v>
      </c>
      <c r="F21" s="208">
        <v>0</v>
      </c>
      <c r="G21" s="209" t="str">
        <f t="shared" si="1"/>
        <v>N/A</v>
      </c>
      <c r="H21" s="208">
        <v>0</v>
      </c>
      <c r="I21" s="208">
        <v>0</v>
      </c>
      <c r="J21" s="209" t="str">
        <f t="shared" si="2"/>
        <v>N/A</v>
      </c>
    </row>
    <row r="22" spans="2:10">
      <c r="B22" s="623" t="s">
        <v>46</v>
      </c>
      <c r="C22" s="205" t="s">
        <v>106</v>
      </c>
      <c r="D22" s="204" t="s">
        <v>90</v>
      </c>
      <c r="E22" s="208">
        <v>0</v>
      </c>
      <c r="F22" s="208">
        <v>0</v>
      </c>
      <c r="G22" s="209" t="str">
        <f t="shared" si="1"/>
        <v>N/A</v>
      </c>
      <c r="H22" s="208">
        <v>0</v>
      </c>
      <c r="I22" s="208">
        <v>2</v>
      </c>
      <c r="J22" s="209">
        <f t="shared" si="2"/>
        <v>0</v>
      </c>
    </row>
    <row r="23" spans="2:10">
      <c r="B23" s="623"/>
      <c r="C23" s="205" t="s">
        <v>107</v>
      </c>
      <c r="D23" s="204" t="s">
        <v>90</v>
      </c>
      <c r="E23" s="208">
        <v>0</v>
      </c>
      <c r="F23" s="208">
        <v>0</v>
      </c>
      <c r="G23" s="209" t="str">
        <f t="shared" si="1"/>
        <v>N/A</v>
      </c>
      <c r="H23" s="208">
        <v>102</v>
      </c>
      <c r="I23" s="208">
        <v>259</v>
      </c>
      <c r="J23" s="209">
        <f t="shared" si="2"/>
        <v>0.28254847645429365</v>
      </c>
    </row>
    <row r="24" spans="2:10">
      <c r="B24" s="623"/>
      <c r="C24" s="205" t="s">
        <v>108</v>
      </c>
      <c r="D24" s="204" t="s">
        <v>90</v>
      </c>
      <c r="E24" s="208">
        <v>0</v>
      </c>
      <c r="F24" s="208">
        <v>0</v>
      </c>
      <c r="G24" s="209" t="str">
        <f t="shared" si="1"/>
        <v>N/A</v>
      </c>
      <c r="H24" s="208">
        <v>1</v>
      </c>
      <c r="I24" s="208">
        <v>1</v>
      </c>
      <c r="J24" s="209">
        <f t="shared" si="2"/>
        <v>0.5</v>
      </c>
    </row>
    <row r="25" spans="2:10">
      <c r="B25" s="623"/>
      <c r="C25" s="205" t="s">
        <v>109</v>
      </c>
      <c r="D25" s="204" t="s">
        <v>90</v>
      </c>
      <c r="E25" s="208">
        <v>0</v>
      </c>
      <c r="F25" s="208">
        <v>0</v>
      </c>
      <c r="G25" s="209" t="str">
        <f t="shared" si="1"/>
        <v>N/A</v>
      </c>
      <c r="H25" s="208">
        <v>1</v>
      </c>
      <c r="I25" s="208">
        <v>0</v>
      </c>
      <c r="J25" s="209">
        <f t="shared" si="2"/>
        <v>1</v>
      </c>
    </row>
    <row r="26" spans="2:10">
      <c r="B26" s="621" t="s">
        <v>110</v>
      </c>
      <c r="C26" s="621"/>
      <c r="D26" s="621"/>
      <c r="E26" s="211">
        <f>SUM(E10:E14,E18:E19,E22:E25)</f>
        <v>414</v>
      </c>
      <c r="F26" s="211">
        <f>SUM(F10:F14,F18:F19,F22:F25)</f>
        <v>2708</v>
      </c>
      <c r="G26" s="209">
        <f t="shared" si="1"/>
        <v>0.13260730301089046</v>
      </c>
      <c r="H26" s="211">
        <f>SUM(H10:H14,H18:H19,H22:H25)</f>
        <v>2980</v>
      </c>
      <c r="I26" s="211">
        <f>SUM(I10:I14,I18:I19,I22:I25)</f>
        <v>16853</v>
      </c>
      <c r="J26" s="209">
        <f t="shared" si="2"/>
        <v>0.15025462612817023</v>
      </c>
    </row>
    <row r="27" spans="2:10">
      <c r="B27" s="621" t="s">
        <v>111</v>
      </c>
      <c r="C27" s="621"/>
      <c r="D27" s="621"/>
      <c r="E27" s="211">
        <f>SUM(E15:E17,E20:E21)</f>
        <v>34437</v>
      </c>
      <c r="F27" s="211">
        <f>SUM(F15:F17,F20:F21)</f>
        <v>169779</v>
      </c>
      <c r="G27" s="209">
        <f t="shared" si="1"/>
        <v>0.16863027382771184</v>
      </c>
      <c r="H27" s="211">
        <f>SUM(H15:H17,H20:H21)</f>
        <v>34714</v>
      </c>
      <c r="I27" s="211">
        <f>SUM(I15:I17,I20:I21)</f>
        <v>170981</v>
      </c>
      <c r="J27" s="209">
        <f t="shared" si="2"/>
        <v>0.16876443277668393</v>
      </c>
    </row>
    <row r="28" spans="2:10">
      <c r="B28" s="621" t="s">
        <v>112</v>
      </c>
      <c r="C28" s="621"/>
      <c r="D28" s="621"/>
      <c r="E28" s="211">
        <f>SUM(E26:E27)</f>
        <v>34851</v>
      </c>
      <c r="F28" s="211">
        <f>SUM(F26:F27)</f>
        <v>172487</v>
      </c>
      <c r="G28" s="209">
        <f t="shared" si="1"/>
        <v>0.16808785654342184</v>
      </c>
      <c r="H28" s="211">
        <f>SUM(H26:H27)</f>
        <v>37694</v>
      </c>
      <c r="I28" s="211">
        <f>SUM(I26:I27)</f>
        <v>187834</v>
      </c>
      <c r="J28" s="209">
        <f t="shared" si="2"/>
        <v>0.16713667482529884</v>
      </c>
    </row>
    <row r="29" spans="2:10" ht="15.75">
      <c r="B29" s="622" t="s">
        <v>113</v>
      </c>
      <c r="C29" s="622"/>
      <c r="D29" s="622"/>
      <c r="E29" s="622"/>
      <c r="F29" s="622"/>
      <c r="G29" s="622"/>
      <c r="H29" s="622"/>
      <c r="I29" s="622"/>
      <c r="J29" s="622"/>
    </row>
    <row r="30" spans="2:10">
      <c r="B30" s="623" t="s">
        <v>88</v>
      </c>
      <c r="C30" s="205" t="s">
        <v>89</v>
      </c>
      <c r="D30" s="204" t="s">
        <v>90</v>
      </c>
      <c r="E30" s="208">
        <v>2046.22416</v>
      </c>
      <c r="F30" s="208">
        <v>16609.815040000001</v>
      </c>
      <c r="G30" s="209">
        <f t="shared" ref="G30:G48" si="3">IFERROR(E30/(E30+F30),"N/A")</f>
        <v>0.1096815962951021</v>
      </c>
      <c r="H30" s="208">
        <v>11420.37537</v>
      </c>
      <c r="I30" s="208">
        <v>77046.254870000004</v>
      </c>
      <c r="J30" s="209">
        <f t="shared" ref="J30:J48" si="4">IFERROR(H30/(H30+I30),"N/A")</f>
        <v>0.12909246502345356</v>
      </c>
    </row>
    <row r="31" spans="2:10">
      <c r="B31" s="623"/>
      <c r="C31" s="205" t="s">
        <v>91</v>
      </c>
      <c r="D31" s="204" t="s">
        <v>90</v>
      </c>
      <c r="E31" s="208">
        <v>31.460190000000001</v>
      </c>
      <c r="F31" s="208">
        <v>194.21248</v>
      </c>
      <c r="G31" s="209">
        <f t="shared" si="3"/>
        <v>0.13940629142199629</v>
      </c>
      <c r="H31" s="208">
        <v>133.79742999999999</v>
      </c>
      <c r="I31" s="208">
        <v>942.76463999999999</v>
      </c>
      <c r="J31" s="209">
        <f t="shared" si="4"/>
        <v>0.12428213265956881</v>
      </c>
    </row>
    <row r="32" spans="2:10">
      <c r="B32" s="623"/>
      <c r="C32" s="205" t="s">
        <v>92</v>
      </c>
      <c r="D32" s="204" t="s">
        <v>90</v>
      </c>
      <c r="E32" s="208">
        <v>777.13900000000001</v>
      </c>
      <c r="F32" s="208">
        <v>4130.3450000000003</v>
      </c>
      <c r="G32" s="209">
        <f t="shared" si="3"/>
        <v>0.15835792842116245</v>
      </c>
      <c r="H32" s="208">
        <v>6761.7749999999996</v>
      </c>
      <c r="I32" s="208">
        <v>32628.073</v>
      </c>
      <c r="J32" s="209">
        <f t="shared" si="4"/>
        <v>0.17166288633558577</v>
      </c>
    </row>
    <row r="33" spans="2:10">
      <c r="B33" s="623"/>
      <c r="C33" s="205" t="s">
        <v>93</v>
      </c>
      <c r="D33" s="204" t="s">
        <v>90</v>
      </c>
      <c r="E33" s="208">
        <v>0</v>
      </c>
      <c r="F33" s="208">
        <v>0</v>
      </c>
      <c r="G33" s="206" t="str">
        <f t="shared" si="3"/>
        <v>N/A</v>
      </c>
      <c r="H33" s="208">
        <v>0</v>
      </c>
      <c r="I33" s="208">
        <v>3.2282000000000002</v>
      </c>
      <c r="J33" s="209">
        <f t="shared" si="4"/>
        <v>0</v>
      </c>
    </row>
    <row r="34" spans="2:10">
      <c r="B34" s="623" t="s">
        <v>94</v>
      </c>
      <c r="C34" s="205" t="s">
        <v>95</v>
      </c>
      <c r="D34" s="204" t="s">
        <v>90</v>
      </c>
      <c r="E34" s="208">
        <v>50.456899999999997</v>
      </c>
      <c r="F34" s="208">
        <v>341.24923999999999</v>
      </c>
      <c r="G34" s="209">
        <f t="shared" si="3"/>
        <v>0.12881314548707354</v>
      </c>
      <c r="H34" s="208">
        <v>206.31259</v>
      </c>
      <c r="I34" s="208">
        <v>2263.3676399999999</v>
      </c>
      <c r="J34" s="209">
        <f t="shared" si="4"/>
        <v>8.353817935368904E-2</v>
      </c>
    </row>
    <row r="35" spans="2:10">
      <c r="B35" s="623"/>
      <c r="C35" s="205" t="s">
        <v>114</v>
      </c>
      <c r="D35" s="204" t="s">
        <v>97</v>
      </c>
      <c r="E35" s="208">
        <v>39.357239999999997</v>
      </c>
      <c r="F35" s="208">
        <v>487.40116</v>
      </c>
      <c r="G35" s="209">
        <f t="shared" si="3"/>
        <v>7.4715922897480122E-2</v>
      </c>
      <c r="H35" s="208">
        <v>864.07857999999999</v>
      </c>
      <c r="I35" s="208">
        <v>3909.3264899999999</v>
      </c>
      <c r="J35" s="209">
        <f t="shared" si="4"/>
        <v>0.18101932840993945</v>
      </c>
    </row>
    <row r="36" spans="2:10">
      <c r="B36" s="623"/>
      <c r="C36" s="205" t="s">
        <v>98</v>
      </c>
      <c r="D36" s="204" t="s">
        <v>97</v>
      </c>
      <c r="E36" s="589">
        <v>316.40105999999997</v>
      </c>
      <c r="F36" s="589">
        <v>1042.9482399999999</v>
      </c>
      <c r="G36" s="206">
        <f t="shared" si="3"/>
        <v>0.23275920324525859</v>
      </c>
      <c r="H36" s="589">
        <v>2012.9970699999999</v>
      </c>
      <c r="I36" s="589">
        <v>8534.1060899999993</v>
      </c>
      <c r="J36" s="209">
        <f t="shared" si="4"/>
        <v>0.19085781559758633</v>
      </c>
    </row>
    <row r="37" spans="2:10" ht="15.75">
      <c r="B37" s="210" t="s">
        <v>99</v>
      </c>
      <c r="C37" s="205" t="s">
        <v>99</v>
      </c>
      <c r="D37" s="204" t="s">
        <v>97</v>
      </c>
      <c r="E37" s="589">
        <v>1452.91</v>
      </c>
      <c r="F37" s="589">
        <v>7162.99</v>
      </c>
      <c r="G37" s="206">
        <f t="shared" si="3"/>
        <v>0.16863125152334638</v>
      </c>
      <c r="H37" s="589">
        <v>30288.69</v>
      </c>
      <c r="I37" s="589">
        <v>112966.91</v>
      </c>
      <c r="J37" s="209">
        <f t="shared" si="4"/>
        <v>0.21143110635814585</v>
      </c>
    </row>
    <row r="38" spans="2:10" ht="15.75">
      <c r="B38" s="210" t="s">
        <v>100</v>
      </c>
      <c r="C38" s="205" t="s">
        <v>101</v>
      </c>
      <c r="D38" s="204" t="s">
        <v>90</v>
      </c>
      <c r="E38" s="208">
        <v>2108.77954</v>
      </c>
      <c r="F38" s="208">
        <v>0</v>
      </c>
      <c r="G38" s="209">
        <f t="shared" si="3"/>
        <v>1</v>
      </c>
      <c r="H38" s="208">
        <v>4167.0260368500003</v>
      </c>
      <c r="I38" s="208">
        <v>2552.0000820700002</v>
      </c>
      <c r="J38" s="209">
        <f t="shared" si="4"/>
        <v>0.62018303889549364</v>
      </c>
    </row>
    <row r="39" spans="2:10">
      <c r="B39" s="623" t="s">
        <v>102</v>
      </c>
      <c r="C39" s="205" t="s">
        <v>103</v>
      </c>
      <c r="D39" s="204" t="s">
        <v>90</v>
      </c>
      <c r="E39" s="208">
        <v>0</v>
      </c>
      <c r="F39" s="208">
        <v>116.47033</v>
      </c>
      <c r="G39" s="209">
        <f t="shared" si="3"/>
        <v>0</v>
      </c>
      <c r="H39" s="208">
        <v>1497.03235</v>
      </c>
      <c r="I39" s="208">
        <v>12170.626884867001</v>
      </c>
      <c r="J39" s="209">
        <f t="shared" si="4"/>
        <v>0.10953099753767512</v>
      </c>
    </row>
    <row r="40" spans="2:10">
      <c r="B40" s="623"/>
      <c r="C40" s="205" t="s">
        <v>104</v>
      </c>
      <c r="D40" s="204" t="s">
        <v>97</v>
      </c>
      <c r="E40" s="208">
        <v>0</v>
      </c>
      <c r="F40" s="208">
        <v>0</v>
      </c>
      <c r="G40" s="209" t="str">
        <f t="shared" si="3"/>
        <v>N/A</v>
      </c>
      <c r="H40" s="208">
        <v>0</v>
      </c>
      <c r="I40" s="208">
        <v>0</v>
      </c>
      <c r="J40" s="209" t="str">
        <f t="shared" si="4"/>
        <v>N/A</v>
      </c>
    </row>
    <row r="41" spans="2:10">
      <c r="B41" s="624"/>
      <c r="C41" s="205" t="s">
        <v>105</v>
      </c>
      <c r="D41" s="204" t="s">
        <v>97</v>
      </c>
      <c r="E41" s="208">
        <v>0</v>
      </c>
      <c r="F41" s="208">
        <v>0</v>
      </c>
      <c r="G41" s="209" t="str">
        <f t="shared" si="3"/>
        <v>N/A</v>
      </c>
      <c r="H41" s="208">
        <v>0</v>
      </c>
      <c r="I41" s="208">
        <v>0</v>
      </c>
      <c r="J41" s="209" t="str">
        <f t="shared" si="4"/>
        <v>N/A</v>
      </c>
    </row>
    <row r="42" spans="2:10">
      <c r="B42" s="623" t="s">
        <v>46</v>
      </c>
      <c r="C42" s="205" t="s">
        <v>106</v>
      </c>
      <c r="D42" s="204" t="s">
        <v>90</v>
      </c>
      <c r="E42" s="208">
        <v>0</v>
      </c>
      <c r="F42" s="208">
        <v>0</v>
      </c>
      <c r="G42" s="209" t="str">
        <f t="shared" si="3"/>
        <v>N/A</v>
      </c>
      <c r="H42" s="208">
        <v>0</v>
      </c>
      <c r="I42" s="208">
        <v>328.4</v>
      </c>
      <c r="J42" s="209">
        <f t="shared" si="4"/>
        <v>0</v>
      </c>
    </row>
    <row r="43" spans="2:10">
      <c r="B43" s="623"/>
      <c r="C43" s="205" t="s">
        <v>107</v>
      </c>
      <c r="D43" s="204" t="s">
        <v>90</v>
      </c>
      <c r="E43" s="208">
        <v>0</v>
      </c>
      <c r="F43" s="208">
        <v>0</v>
      </c>
      <c r="G43" s="209" t="str">
        <f t="shared" si="3"/>
        <v>N/A</v>
      </c>
      <c r="H43" s="208">
        <v>645.55712000000005</v>
      </c>
      <c r="I43" s="208">
        <v>1300.7338</v>
      </c>
      <c r="J43" s="209">
        <f t="shared" si="4"/>
        <v>0.33168583039990757</v>
      </c>
    </row>
    <row r="44" spans="2:10">
      <c r="B44" s="623"/>
      <c r="C44" s="205" t="s">
        <v>108</v>
      </c>
      <c r="D44" s="204" t="s">
        <v>90</v>
      </c>
      <c r="E44" s="208">
        <v>0</v>
      </c>
      <c r="F44" s="208">
        <v>0</v>
      </c>
      <c r="G44" s="209" t="str">
        <f t="shared" si="3"/>
        <v>N/A</v>
      </c>
      <c r="H44" s="208">
        <v>129.35105999999999</v>
      </c>
      <c r="I44" s="208">
        <v>1840.2951700000001</v>
      </c>
      <c r="J44" s="209">
        <f t="shared" si="4"/>
        <v>6.5672229880591293E-2</v>
      </c>
    </row>
    <row r="45" spans="2:10">
      <c r="B45" s="623"/>
      <c r="C45" s="205" t="s">
        <v>109</v>
      </c>
      <c r="D45" s="204" t="s">
        <v>90</v>
      </c>
      <c r="E45" s="208">
        <v>0</v>
      </c>
      <c r="F45" s="208">
        <v>0</v>
      </c>
      <c r="G45" s="209" t="str">
        <f t="shared" si="3"/>
        <v>N/A</v>
      </c>
      <c r="H45" s="208">
        <v>2348.4989999999998</v>
      </c>
      <c r="I45" s="208">
        <v>0</v>
      </c>
      <c r="J45" s="209">
        <f t="shared" si="4"/>
        <v>1</v>
      </c>
    </row>
    <row r="46" spans="2:10">
      <c r="B46" s="621" t="s">
        <v>115</v>
      </c>
      <c r="C46" s="621"/>
      <c r="D46" s="621"/>
      <c r="E46" s="211">
        <f>SUM(E30:E34,E38:E39,E42:E45)</f>
        <v>5014.0597900000002</v>
      </c>
      <c r="F46" s="211">
        <f>SUM(F30:F34,F38:F39,F42:F45)</f>
        <v>21392.092090000002</v>
      </c>
      <c r="G46" s="209">
        <f t="shared" si="3"/>
        <v>0.1898822597395437</v>
      </c>
      <c r="H46" s="211">
        <f>SUM(H30:H34,H38:H39,H42:H45)</f>
        <v>27309.725956850009</v>
      </c>
      <c r="I46" s="211">
        <f>SUM(I30:I34,I38:I39,I42:I45)</f>
        <v>131075.744286937</v>
      </c>
      <c r="J46" s="209">
        <f t="shared" si="4"/>
        <v>0.17242570240069913</v>
      </c>
    </row>
    <row r="47" spans="2:10">
      <c r="B47" s="621" t="s">
        <v>116</v>
      </c>
      <c r="C47" s="621"/>
      <c r="D47" s="621"/>
      <c r="E47" s="211">
        <f>SUM(E35:E37,E40:E41)</f>
        <v>1808.6683</v>
      </c>
      <c r="F47" s="211">
        <f>SUM(F35:F37,F40:F41)</f>
        <v>8693.3394000000008</v>
      </c>
      <c r="G47" s="209">
        <f t="shared" si="3"/>
        <v>0.17222119347712914</v>
      </c>
      <c r="H47" s="211">
        <f>SUM(H35:H37,H40:H41)</f>
        <v>33165.765650000001</v>
      </c>
      <c r="I47" s="211">
        <f>SUM(I35:I37,I40:I41)</f>
        <v>125410.34258</v>
      </c>
      <c r="J47" s="209">
        <f t="shared" si="4"/>
        <v>0.20914730485059022</v>
      </c>
    </row>
    <row r="48" spans="2:10">
      <c r="B48" s="621" t="s">
        <v>117</v>
      </c>
      <c r="C48" s="621"/>
      <c r="D48" s="621"/>
      <c r="E48" s="211">
        <f>SUM(E46:E47)</f>
        <v>6822.7280900000005</v>
      </c>
      <c r="F48" s="211">
        <f>SUM(F46:F47)</f>
        <v>30085.431490000003</v>
      </c>
      <c r="G48" s="209">
        <f t="shared" si="3"/>
        <v>0.18485690339588587</v>
      </c>
      <c r="H48" s="211">
        <f>SUM(H46:H47)</f>
        <v>60475.49160685001</v>
      </c>
      <c r="I48" s="211">
        <f>SUM(I46:I47)</f>
        <v>256486.086866937</v>
      </c>
      <c r="J48" s="209">
        <f t="shared" si="4"/>
        <v>0.19079754681323743</v>
      </c>
    </row>
    <row r="49" spans="2:10" ht="15.75">
      <c r="B49" s="622" t="s">
        <v>118</v>
      </c>
      <c r="C49" s="622"/>
      <c r="D49" s="622"/>
      <c r="E49" s="622"/>
      <c r="F49" s="622"/>
      <c r="G49" s="622"/>
      <c r="H49" s="622"/>
      <c r="I49" s="622"/>
      <c r="J49" s="622"/>
    </row>
    <row r="50" spans="2:10">
      <c r="B50" s="623" t="s">
        <v>88</v>
      </c>
      <c r="C50" s="205" t="s">
        <v>89</v>
      </c>
      <c r="D50" s="204" t="s">
        <v>90</v>
      </c>
      <c r="E50" s="208">
        <v>38880.542829999999</v>
      </c>
      <c r="F50" s="208">
        <v>316068.57176999998</v>
      </c>
      <c r="G50" s="209">
        <f t="shared" ref="G50:G68" si="5">IFERROR(E50/(E50+F50),"N/A")</f>
        <v>0.10953835699467893</v>
      </c>
      <c r="H50" s="208">
        <v>217427.45921999999</v>
      </c>
      <c r="I50" s="208">
        <v>1458343.52669</v>
      </c>
      <c r="J50" s="209">
        <f>IFERROR(H50/(H50+I50),"N/A")</f>
        <v>0.12974771675136121</v>
      </c>
    </row>
    <row r="51" spans="2:10">
      <c r="B51" s="623"/>
      <c r="C51" s="205" t="s">
        <v>91</v>
      </c>
      <c r="D51" s="204" t="s">
        <v>90</v>
      </c>
      <c r="E51" s="208">
        <v>371.00209000000001</v>
      </c>
      <c r="F51" s="208">
        <v>2285.3972800000001</v>
      </c>
      <c r="G51" s="209">
        <f t="shared" si="5"/>
        <v>0.1396635213025216</v>
      </c>
      <c r="H51" s="208">
        <v>1574.43173</v>
      </c>
      <c r="I51" s="208">
        <v>11082.071040000001</v>
      </c>
      <c r="J51" s="209">
        <f t="shared" ref="J51:J65" si="6">IFERROR(H51/(H51+I51),"N/A")</f>
        <v>0.12439705964683322</v>
      </c>
    </row>
    <row r="52" spans="2:10">
      <c r="B52" s="623"/>
      <c r="C52" s="205" t="s">
        <v>92</v>
      </c>
      <c r="D52" s="204" t="s">
        <v>90</v>
      </c>
      <c r="E52" s="208">
        <v>5904.3074999999999</v>
      </c>
      <c r="F52" s="208">
        <v>31180.765500000001</v>
      </c>
      <c r="G52" s="209">
        <f t="shared" si="5"/>
        <v>0.15920981199093229</v>
      </c>
      <c r="H52" s="208">
        <v>51167.182000000001</v>
      </c>
      <c r="I52" s="208">
        <v>246308.424</v>
      </c>
      <c r="J52" s="209">
        <f t="shared" si="6"/>
        <v>0.17200463153271128</v>
      </c>
    </row>
    <row r="53" spans="2:10">
      <c r="B53" s="623"/>
      <c r="C53" s="205" t="s">
        <v>93</v>
      </c>
      <c r="D53" s="204" t="s">
        <v>90</v>
      </c>
      <c r="E53" s="208">
        <v>0</v>
      </c>
      <c r="F53" s="208">
        <v>0</v>
      </c>
      <c r="G53" s="206" t="str">
        <f t="shared" si="5"/>
        <v>N/A</v>
      </c>
      <c r="H53" s="208">
        <v>0</v>
      </c>
      <c r="I53" s="208">
        <v>30.966000000000001</v>
      </c>
      <c r="J53" s="209">
        <f t="shared" si="6"/>
        <v>0</v>
      </c>
    </row>
    <row r="54" spans="2:10">
      <c r="B54" s="623" t="s">
        <v>94</v>
      </c>
      <c r="C54" s="205" t="s">
        <v>95</v>
      </c>
      <c r="D54" s="204" t="s">
        <v>90</v>
      </c>
      <c r="E54" s="208">
        <v>1047.9839999999999</v>
      </c>
      <c r="F54" s="208">
        <v>9030.3721999999998</v>
      </c>
      <c r="G54" s="209">
        <f t="shared" si="5"/>
        <v>0.10398362383738728</v>
      </c>
      <c r="H54" s="208">
        <v>4961.2696999999998</v>
      </c>
      <c r="I54" s="208">
        <v>57151.164069999999</v>
      </c>
      <c r="J54" s="209">
        <f t="shared" si="6"/>
        <v>7.9875628740799218E-2</v>
      </c>
    </row>
    <row r="55" spans="2:10">
      <c r="B55" s="623"/>
      <c r="C55" s="205" t="s">
        <v>96</v>
      </c>
      <c r="D55" s="204" t="s">
        <v>97</v>
      </c>
      <c r="E55" s="589">
        <v>397.18349999999998</v>
      </c>
      <c r="F55" s="589">
        <v>4908.2527499999997</v>
      </c>
      <c r="G55" s="206">
        <f t="shared" si="5"/>
        <v>7.4863494967072688E-2</v>
      </c>
      <c r="H55" s="589">
        <v>8687.4079999999994</v>
      </c>
      <c r="I55" s="589">
        <v>39442.072650000002</v>
      </c>
      <c r="J55" s="209">
        <f t="shared" si="6"/>
        <v>0.18050076341307872</v>
      </c>
    </row>
    <row r="56" spans="2:10">
      <c r="B56" s="623"/>
      <c r="C56" s="205" t="s">
        <v>98</v>
      </c>
      <c r="D56" s="204" t="s">
        <v>97</v>
      </c>
      <c r="E56" s="589">
        <v>6887.1272499999995</v>
      </c>
      <c r="F56" s="589">
        <v>20453.86895</v>
      </c>
      <c r="G56" s="206">
        <f t="shared" si="5"/>
        <v>0.25189745097876132</v>
      </c>
      <c r="H56" s="589">
        <v>42640.708149999999</v>
      </c>
      <c r="I56" s="589">
        <v>170111.93350000001</v>
      </c>
      <c r="J56" s="209">
        <f t="shared" si="6"/>
        <v>0.20042387168168915</v>
      </c>
    </row>
    <row r="57" spans="2:10" ht="15.75">
      <c r="B57" s="210" t="s">
        <v>99</v>
      </c>
      <c r="C57" s="205" t="s">
        <v>99</v>
      </c>
      <c r="D57" s="204" t="s">
        <v>97</v>
      </c>
      <c r="E57" s="589">
        <v>1452.91</v>
      </c>
      <c r="F57" s="589">
        <v>7162.99</v>
      </c>
      <c r="G57" s="206">
        <f t="shared" si="5"/>
        <v>0.16863125152334638</v>
      </c>
      <c r="H57" s="589">
        <v>30288.69</v>
      </c>
      <c r="I57" s="589">
        <v>112966.91</v>
      </c>
      <c r="J57" s="209">
        <f t="shared" si="6"/>
        <v>0.21143110635814585</v>
      </c>
    </row>
    <row r="58" spans="2:10" ht="15.75">
      <c r="B58" s="210" t="s">
        <v>100</v>
      </c>
      <c r="C58" s="205" t="s">
        <v>101</v>
      </c>
      <c r="D58" s="204" t="s">
        <v>90</v>
      </c>
      <c r="E58" s="589">
        <v>40969.053999999996</v>
      </c>
      <c r="F58" s="589">
        <v>0</v>
      </c>
      <c r="G58" s="206">
        <f t="shared" si="5"/>
        <v>1</v>
      </c>
      <c r="H58" s="589">
        <v>74196.325580000004</v>
      </c>
      <c r="I58" s="589">
        <v>40055.283620000002</v>
      </c>
      <c r="J58" s="209">
        <f t="shared" si="6"/>
        <v>0.64941164592367073</v>
      </c>
    </row>
    <row r="59" spans="2:10">
      <c r="B59" s="623" t="s">
        <v>102</v>
      </c>
      <c r="C59" s="205" t="s">
        <v>103</v>
      </c>
      <c r="D59" s="204" t="s">
        <v>90</v>
      </c>
      <c r="E59" s="208">
        <v>0</v>
      </c>
      <c r="F59" s="208">
        <v>1595.8511100000001</v>
      </c>
      <c r="G59" s="209">
        <f t="shared" si="5"/>
        <v>0</v>
      </c>
      <c r="H59" s="208">
        <v>27673.416980000002</v>
      </c>
      <c r="I59" s="208">
        <v>136186.30072</v>
      </c>
      <c r="J59" s="209">
        <f t="shared" si="6"/>
        <v>0.16888480810558604</v>
      </c>
    </row>
    <row r="60" spans="2:10">
      <c r="B60" s="623"/>
      <c r="C60" s="205" t="s">
        <v>104</v>
      </c>
      <c r="D60" s="204" t="s">
        <v>97</v>
      </c>
      <c r="E60" s="208">
        <v>0</v>
      </c>
      <c r="F60" s="208">
        <v>0</v>
      </c>
      <c r="G60" s="209" t="str">
        <f t="shared" si="5"/>
        <v>N/A</v>
      </c>
      <c r="H60" s="208">
        <v>0</v>
      </c>
      <c r="I60" s="208">
        <v>0</v>
      </c>
      <c r="J60" s="209" t="str">
        <f t="shared" si="6"/>
        <v>N/A</v>
      </c>
    </row>
    <row r="61" spans="2:10">
      <c r="B61" s="624"/>
      <c r="C61" s="205" t="s">
        <v>105</v>
      </c>
      <c r="D61" s="204" t="s">
        <v>97</v>
      </c>
      <c r="E61" s="208">
        <v>0</v>
      </c>
      <c r="F61" s="208">
        <v>0</v>
      </c>
      <c r="G61" s="209" t="str">
        <f t="shared" si="5"/>
        <v>N/A</v>
      </c>
      <c r="H61" s="208">
        <v>0</v>
      </c>
      <c r="I61" s="208">
        <v>0</v>
      </c>
      <c r="J61" s="209" t="str">
        <f t="shared" si="6"/>
        <v>N/A</v>
      </c>
    </row>
    <row r="62" spans="2:10">
      <c r="B62" s="623" t="s">
        <v>46</v>
      </c>
      <c r="C62" s="205" t="s">
        <v>106</v>
      </c>
      <c r="D62" s="204" t="s">
        <v>90</v>
      </c>
      <c r="E62" s="208">
        <v>0</v>
      </c>
      <c r="F62" s="208">
        <v>0</v>
      </c>
      <c r="G62" s="209" t="str">
        <f t="shared" si="5"/>
        <v>N/A</v>
      </c>
      <c r="H62" s="208">
        <v>0</v>
      </c>
      <c r="I62" s="208">
        <v>8620.5</v>
      </c>
      <c r="J62" s="209">
        <f t="shared" si="6"/>
        <v>0</v>
      </c>
    </row>
    <row r="63" spans="2:10">
      <c r="B63" s="623"/>
      <c r="C63" s="205" t="s">
        <v>107</v>
      </c>
      <c r="D63" s="204" t="s">
        <v>90</v>
      </c>
      <c r="E63" s="208">
        <v>0</v>
      </c>
      <c r="F63" s="208">
        <v>0</v>
      </c>
      <c r="G63" s="209" t="str">
        <f t="shared" si="5"/>
        <v>N/A</v>
      </c>
      <c r="H63" s="208">
        <v>6455.5712000000003</v>
      </c>
      <c r="I63" s="208">
        <v>13007.338</v>
      </c>
      <c r="J63" s="209">
        <f t="shared" si="6"/>
        <v>0.33168583039990751</v>
      </c>
    </row>
    <row r="64" spans="2:10">
      <c r="B64" s="623"/>
      <c r="C64" s="205" t="s">
        <v>108</v>
      </c>
      <c r="D64" s="204" t="s">
        <v>90</v>
      </c>
      <c r="E64" s="208">
        <v>0</v>
      </c>
      <c r="F64" s="208">
        <v>0</v>
      </c>
      <c r="G64" s="209" t="str">
        <f t="shared" si="5"/>
        <v>N/A</v>
      </c>
      <c r="H64" s="208">
        <v>1940.2659000000001</v>
      </c>
      <c r="I64" s="208">
        <v>32408.247299999999</v>
      </c>
      <c r="J64" s="209">
        <f t="shared" si="6"/>
        <v>5.6487624040740141E-2</v>
      </c>
    </row>
    <row r="65" spans="2:10">
      <c r="B65" s="623"/>
      <c r="C65" s="205" t="s">
        <v>109</v>
      </c>
      <c r="D65" s="204" t="s">
        <v>90</v>
      </c>
      <c r="E65" s="208">
        <v>0</v>
      </c>
      <c r="F65" s="208">
        <v>0</v>
      </c>
      <c r="G65" s="209" t="str">
        <f t="shared" si="5"/>
        <v>N/A</v>
      </c>
      <c r="H65" s="208">
        <v>39424.773999999998</v>
      </c>
      <c r="I65" s="208">
        <v>0</v>
      </c>
      <c r="J65" s="209">
        <f t="shared" si="6"/>
        <v>1</v>
      </c>
    </row>
    <row r="66" spans="2:10">
      <c r="B66" s="621" t="s">
        <v>119</v>
      </c>
      <c r="C66" s="621"/>
      <c r="D66" s="621"/>
      <c r="E66" s="211">
        <f>SUM(E50:E54,E58:E59,E62:E65)</f>
        <v>87172.890419999996</v>
      </c>
      <c r="F66" s="211">
        <f>SUM(F50:F54,F58:F59,F62:F65)</f>
        <v>360160.95785999991</v>
      </c>
      <c r="G66" s="209">
        <f t="shared" si="5"/>
        <v>0.19487210895213952</v>
      </c>
      <c r="H66" s="211">
        <f>SUM(H50:H54,H58:H59,H62:H65)</f>
        <v>424820.69630999997</v>
      </c>
      <c r="I66" s="211">
        <f>SUM(I50:I54,I58:I59,I62:I65)</f>
        <v>2003193.8214399999</v>
      </c>
      <c r="J66" s="209">
        <f>IFERROR(H66/(H66+I66),"N/A")</f>
        <v>0.17496629167756139</v>
      </c>
    </row>
    <row r="67" spans="2:10">
      <c r="B67" s="621" t="s">
        <v>111</v>
      </c>
      <c r="C67" s="621"/>
      <c r="D67" s="621"/>
      <c r="E67" s="211">
        <f>SUM(E55:E57,E60:E61)</f>
        <v>8737.2207500000004</v>
      </c>
      <c r="F67" s="211">
        <f>SUM(F55:F57,F60:F61)</f>
        <v>32525.111700000001</v>
      </c>
      <c r="G67" s="209">
        <f t="shared" si="5"/>
        <v>0.21174810611075864</v>
      </c>
      <c r="H67" s="211">
        <f>SUM(H55:H57,H60:H61)</f>
        <v>81616.806150000004</v>
      </c>
      <c r="I67" s="211">
        <f>SUM(I55:I57,I60:I61)</f>
        <v>322520.91615000006</v>
      </c>
      <c r="J67" s="209">
        <f>IFERROR(H67/(H67+I67),"N/A")</f>
        <v>0.20195295228940321</v>
      </c>
    </row>
    <row r="68" spans="2:10">
      <c r="B68" s="621" t="s">
        <v>120</v>
      </c>
      <c r="C68" s="621"/>
      <c r="D68" s="621"/>
      <c r="E68" s="211">
        <f>SUM(E66:E67)</f>
        <v>95910.111169999989</v>
      </c>
      <c r="F68" s="211">
        <f>SUM(F66:F67)</f>
        <v>392686.06955999992</v>
      </c>
      <c r="G68" s="209">
        <f t="shared" si="5"/>
        <v>0.19629730020955746</v>
      </c>
      <c r="H68" s="211">
        <f>SUM(H66:H67)</f>
        <v>506437.50245999999</v>
      </c>
      <c r="I68" s="211">
        <f>SUM(I66:I67)</f>
        <v>2325714.73759</v>
      </c>
      <c r="J68" s="209">
        <f>IFERROR(H68/(H68+I68),"N/A")</f>
        <v>0.1788171890262012</v>
      </c>
    </row>
    <row r="70" spans="2:10" ht="17.25">
      <c r="B70" t="s">
        <v>121</v>
      </c>
    </row>
    <row r="71" spans="2:10" ht="17.25">
      <c r="B71" t="s">
        <v>122</v>
      </c>
    </row>
    <row r="72" spans="2:10" ht="17.25">
      <c r="B72" t="s">
        <v>123</v>
      </c>
    </row>
    <row r="73" spans="2:10" ht="17.25">
      <c r="B73" t="s">
        <v>124</v>
      </c>
    </row>
  </sheetData>
  <mergeCells count="24">
    <mergeCell ref="B34:B36"/>
    <mergeCell ref="B26:D26"/>
    <mergeCell ref="B27:D27"/>
    <mergeCell ref="B28:D28"/>
    <mergeCell ref="B29:J29"/>
    <mergeCell ref="B30:B33"/>
    <mergeCell ref="B9:J9"/>
    <mergeCell ref="B10:B13"/>
    <mergeCell ref="B14:B16"/>
    <mergeCell ref="B19:B21"/>
    <mergeCell ref="B22:B25"/>
    <mergeCell ref="B39:B41"/>
    <mergeCell ref="B42:B45"/>
    <mergeCell ref="B46:D46"/>
    <mergeCell ref="B47:D47"/>
    <mergeCell ref="B48:D48"/>
    <mergeCell ref="B66:D66"/>
    <mergeCell ref="B67:D67"/>
    <mergeCell ref="B68:D68"/>
    <mergeCell ref="B49:J49"/>
    <mergeCell ref="B50:B53"/>
    <mergeCell ref="B54:B56"/>
    <mergeCell ref="B59:B61"/>
    <mergeCell ref="B62:B65"/>
  </mergeCells>
  <pageMargins left="0.7" right="0.7" top="0.75" bottom="0.5" header="0.3" footer="0.3"/>
  <pageSetup scale="98" fitToHeight="0" orientation="landscape" r:id="rId1"/>
  <headerFooter>
    <oddHeader>&amp;RTable 7 – Equity Performance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B1:N13"/>
  <sheetViews>
    <sheetView zoomScaleNormal="100" workbookViewId="0">
      <selection activeCell="B4" sqref="B4"/>
    </sheetView>
  </sheetViews>
  <sheetFormatPr defaultRowHeight="15"/>
  <cols>
    <col min="1" max="1" width="3.85546875" customWidth="1"/>
    <col min="2" max="2" width="20.85546875" customWidth="1"/>
    <col min="3" max="14" width="6.7109375" customWidth="1"/>
    <col min="15" max="15" width="3.85546875" customWidth="1"/>
  </cols>
  <sheetData>
    <row r="1" spans="2:14" ht="15.75">
      <c r="B1" s="106" t="s">
        <v>125</v>
      </c>
    </row>
    <row r="2" spans="2:14">
      <c r="B2" s="628"/>
      <c r="C2" s="630" t="s">
        <v>126</v>
      </c>
      <c r="D2" s="630"/>
      <c r="E2" s="630"/>
      <c r="F2" s="630"/>
      <c r="G2" s="630"/>
      <c r="H2" s="630"/>
      <c r="I2" s="631" t="s">
        <v>127</v>
      </c>
      <c r="J2" s="631"/>
      <c r="K2" s="631"/>
      <c r="L2" s="631"/>
      <c r="M2" s="631"/>
      <c r="N2" s="631"/>
    </row>
    <row r="3" spans="2:14">
      <c r="B3" s="629"/>
      <c r="C3" s="146" t="s">
        <v>128</v>
      </c>
      <c r="D3" s="147" t="s">
        <v>129</v>
      </c>
      <c r="E3" s="147" t="s">
        <v>130</v>
      </c>
      <c r="F3" s="148" t="s">
        <v>131</v>
      </c>
      <c r="G3" s="149" t="s">
        <v>132</v>
      </c>
      <c r="H3" s="149" t="s">
        <v>133</v>
      </c>
      <c r="I3" s="117" t="s">
        <v>128</v>
      </c>
      <c r="J3" s="118" t="s">
        <v>129</v>
      </c>
      <c r="K3" s="118" t="s">
        <v>130</v>
      </c>
      <c r="L3" s="119" t="s">
        <v>131</v>
      </c>
      <c r="M3" s="120" t="s">
        <v>132</v>
      </c>
      <c r="N3" s="120" t="s">
        <v>133</v>
      </c>
    </row>
    <row r="4" spans="2:14" ht="32.1" customHeight="1">
      <c r="B4" s="151" t="s">
        <v>134</v>
      </c>
      <c r="C4" s="150">
        <v>1.6912953660334422</v>
      </c>
      <c r="D4" s="150">
        <v>7.6873094770242494</v>
      </c>
      <c r="E4" s="150">
        <v>0.88903672878263074</v>
      </c>
      <c r="F4" s="150">
        <v>0.55795752066447302</v>
      </c>
      <c r="G4" s="150">
        <v>0.69537437664100765</v>
      </c>
      <c r="H4" s="150">
        <v>2.3100122391922571</v>
      </c>
      <c r="I4" s="150"/>
      <c r="J4" s="150"/>
      <c r="K4" s="150"/>
      <c r="L4" s="150"/>
      <c r="M4" s="150"/>
      <c r="N4" s="150"/>
    </row>
    <row r="5" spans="2:14" ht="32.1" customHeight="1">
      <c r="B5" s="151" t="s">
        <v>135</v>
      </c>
      <c r="C5" s="150">
        <v>1.5948443461590431</v>
      </c>
      <c r="D5" s="150">
        <v>4.8944843843390915</v>
      </c>
      <c r="E5" s="150">
        <v>1.2080576718959766</v>
      </c>
      <c r="F5" s="150">
        <v>0.72342567722215156</v>
      </c>
      <c r="G5" s="150">
        <v>0.77418863545946359</v>
      </c>
      <c r="H5" s="150">
        <v>2.4269064669265794</v>
      </c>
      <c r="I5" s="150"/>
      <c r="J5" s="150"/>
      <c r="K5" s="150"/>
      <c r="L5" s="150"/>
      <c r="M5" s="150"/>
      <c r="N5" s="150"/>
    </row>
    <row r="6" spans="2:14" ht="32.1" customHeight="1">
      <c r="B6" s="151" t="s">
        <v>136</v>
      </c>
      <c r="C6" s="150">
        <v>1.1566903933099393</v>
      </c>
      <c r="D6" s="150" t="s">
        <v>137</v>
      </c>
      <c r="E6" s="150">
        <v>0.53532041561918309</v>
      </c>
      <c r="F6" s="150">
        <v>0.40193461054964258</v>
      </c>
      <c r="G6" s="150">
        <v>0.53532041561918309</v>
      </c>
      <c r="H6" s="150">
        <v>1.8430926324773469</v>
      </c>
      <c r="I6" s="150"/>
      <c r="J6" s="150"/>
      <c r="K6" s="150"/>
      <c r="L6" s="150"/>
      <c r="M6" s="150"/>
      <c r="N6" s="150"/>
    </row>
    <row r="7" spans="2:14" ht="32.1" customHeight="1">
      <c r="B7" s="151" t="s">
        <v>138</v>
      </c>
      <c r="C7" s="150">
        <v>2.1673843078328705</v>
      </c>
      <c r="D7" s="150" t="s">
        <v>137</v>
      </c>
      <c r="E7" s="150">
        <v>1.1973774224209452</v>
      </c>
      <c r="F7" s="150">
        <v>0.61763762208281969</v>
      </c>
      <c r="G7" s="150">
        <v>1.1973774224209452</v>
      </c>
      <c r="H7" s="150">
        <v>2.5803105235647585</v>
      </c>
      <c r="I7" s="150"/>
      <c r="J7" s="150"/>
      <c r="K7" s="150"/>
      <c r="L7" s="150"/>
      <c r="M7" s="150"/>
      <c r="N7" s="150"/>
    </row>
    <row r="8" spans="2:14" ht="32.1" customHeight="1">
      <c r="B8" s="151" t="s">
        <v>139</v>
      </c>
      <c r="C8" s="150">
        <v>1.320550239011598</v>
      </c>
      <c r="D8" s="150" t="s">
        <v>137</v>
      </c>
      <c r="E8" s="150">
        <v>0.68736707845391143</v>
      </c>
      <c r="F8" s="150">
        <v>0.46104163567252404</v>
      </c>
      <c r="G8" s="150">
        <v>0.68736707845391143</v>
      </c>
      <c r="H8" s="150">
        <v>2.4212356152064389</v>
      </c>
      <c r="I8" s="150"/>
      <c r="J8" s="150"/>
      <c r="K8" s="150"/>
      <c r="L8" s="150"/>
      <c r="M8" s="150"/>
      <c r="N8" s="150"/>
    </row>
    <row r="9" spans="2:14" ht="32.1" customHeight="1">
      <c r="B9" s="151" t="s">
        <v>140</v>
      </c>
      <c r="C9" s="150">
        <v>2.6591579921630468</v>
      </c>
      <c r="D9" s="150">
        <v>5.3822171119600686</v>
      </c>
      <c r="E9" s="150">
        <v>1.8722647599727713</v>
      </c>
      <c r="F9" s="150">
        <v>1.1010453482762954</v>
      </c>
      <c r="G9" s="150">
        <v>1.2801670844004864</v>
      </c>
      <c r="H9" s="150">
        <v>4.2927252504539677</v>
      </c>
      <c r="I9" s="150"/>
      <c r="J9" s="150"/>
      <c r="K9" s="150"/>
      <c r="L9" s="150"/>
      <c r="M9" s="150"/>
      <c r="N9" s="150"/>
    </row>
    <row r="10" spans="2:14" ht="32.1" customHeight="1">
      <c r="B10" s="151" t="s">
        <v>141</v>
      </c>
      <c r="C10" s="150">
        <v>2.7131402011740162</v>
      </c>
      <c r="D10" s="150">
        <v>6.5542957863130749</v>
      </c>
      <c r="E10" s="150">
        <v>2.0440083000075782</v>
      </c>
      <c r="F10" s="150">
        <v>1.1645817282483761</v>
      </c>
      <c r="G10" s="150">
        <v>1.2795247783397365</v>
      </c>
      <c r="H10" s="150">
        <v>3.5345223807170267</v>
      </c>
      <c r="I10" s="150"/>
      <c r="J10" s="150"/>
      <c r="K10" s="150"/>
      <c r="L10" s="150"/>
      <c r="M10" s="150"/>
      <c r="N10" s="150"/>
    </row>
    <row r="11" spans="2:14" ht="32.1" customHeight="1">
      <c r="B11" s="151" t="s">
        <v>142</v>
      </c>
      <c r="C11" s="150">
        <v>3.0086552480981523</v>
      </c>
      <c r="D11" s="150">
        <v>6.9250381014156801</v>
      </c>
      <c r="E11" s="150">
        <v>2.1024289273046839</v>
      </c>
      <c r="F11" s="150">
        <v>1.261493045835389</v>
      </c>
      <c r="G11" s="150">
        <v>1.4896355349071106</v>
      </c>
      <c r="H11" s="150">
        <v>4.7425549370832796</v>
      </c>
      <c r="I11" s="150"/>
      <c r="J11" s="150"/>
      <c r="K11" s="150"/>
      <c r="L11" s="150"/>
      <c r="M11" s="150"/>
      <c r="N11" s="150"/>
    </row>
    <row r="12" spans="2:14" ht="32.1" customHeight="1">
      <c r="B12" s="151" t="s">
        <v>143</v>
      </c>
      <c r="C12" s="150">
        <v>1.7697041995692719</v>
      </c>
      <c r="D12" s="150">
        <v>8.691895087549911</v>
      </c>
      <c r="E12" s="150">
        <v>1.4347158439768057</v>
      </c>
      <c r="F12" s="150">
        <v>0.99433350113585195</v>
      </c>
      <c r="G12" s="150">
        <v>1.2554983262758079</v>
      </c>
      <c r="H12" s="150">
        <v>4.0476319556364748</v>
      </c>
      <c r="I12" s="150"/>
      <c r="J12" s="150"/>
      <c r="K12" s="150"/>
      <c r="L12" s="150"/>
      <c r="M12" s="150"/>
      <c r="N12" s="150"/>
    </row>
    <row r="13" spans="2:14" ht="32.1" customHeight="1">
      <c r="B13" s="151" t="s">
        <v>144</v>
      </c>
      <c r="C13" s="150">
        <v>1.777775798885896</v>
      </c>
      <c r="D13" s="150">
        <v>5.2820759660436201</v>
      </c>
      <c r="E13" s="150">
        <v>1.1177960494504093</v>
      </c>
      <c r="F13" s="150">
        <v>0.87085527021510711</v>
      </c>
      <c r="G13" s="150">
        <v>0.88670629113442578</v>
      </c>
      <c r="H13" s="150">
        <v>3.0373520368635396</v>
      </c>
      <c r="I13" s="150"/>
      <c r="J13" s="150"/>
      <c r="K13" s="150"/>
      <c r="L13" s="150"/>
      <c r="M13" s="150"/>
      <c r="N13" s="150"/>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sheetPr>
  <dimension ref="B2"/>
  <sheetViews>
    <sheetView workbookViewId="0">
      <selection activeCell="F1" sqref="F1"/>
    </sheetView>
  </sheetViews>
  <sheetFormatPr defaultRowHeight="15"/>
  <cols>
    <col min="2" max="2" width="22.7109375" bestFit="1" customWidth="1"/>
  </cols>
  <sheetData>
    <row r="2" spans="2:2">
      <c r="B2" s="76" t="s">
        <v>145</v>
      </c>
    </row>
  </sheetData>
  <pageMargins left="0.7" right="0.7" top="0.75" bottom="0.75" header="0.3" footer="0.3"/>
  <pageSetup orientation="portrait" r:id="rId1"/>
  <headerFooter>
    <oddHeader>&amp;RAp A - Participant Def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E7045-8B35-4D0B-B141-8E923335A90C}">
  <sheetPr>
    <tabColor theme="4" tint="-0.499984740745262"/>
  </sheetPr>
  <dimension ref="B2"/>
  <sheetViews>
    <sheetView workbookViewId="0">
      <selection activeCell="H22" sqref="H22"/>
    </sheetView>
  </sheetViews>
  <sheetFormatPr defaultColWidth="9.140625" defaultRowHeight="15"/>
  <cols>
    <col min="2" max="2" width="22.7109375" bestFit="1" customWidth="1"/>
  </cols>
  <sheetData>
    <row r="2" spans="2:2">
      <c r="B2" s="76" t="s">
        <v>145</v>
      </c>
    </row>
  </sheetData>
  <pageMargins left="0.7" right="0.7" top="0.75" bottom="0.75" header="0.3" footer="0.3"/>
  <pageSetup orientation="portrait" r:id="rId1"/>
  <headerFooter>
    <oddHeader>&amp;RAp A - Participant Def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86DB-B34F-4083-9114-EF340FE01E34}">
  <sheetPr>
    <tabColor theme="4" tint="-0.249977111117893"/>
    <pageSetUpPr fitToPage="1"/>
  </sheetPr>
  <dimension ref="A1:X40"/>
  <sheetViews>
    <sheetView topLeftCell="A2" zoomScaleNormal="100" zoomScaleSheetLayoutView="100" workbookViewId="0">
      <selection activeCell="G28" sqref="G28"/>
    </sheetView>
  </sheetViews>
  <sheetFormatPr defaultColWidth="9.28515625" defaultRowHeight="15"/>
  <cols>
    <col min="1" max="1" width="4.28515625" customWidth="1"/>
    <col min="2" max="2" width="22.140625" customWidth="1"/>
    <col min="3" max="3" width="35" customWidth="1"/>
    <col min="4" max="11" width="13.5703125" customWidth="1"/>
    <col min="12" max="12" width="10.28515625" customWidth="1"/>
    <col min="14" max="14" width="9.28515625" customWidth="1"/>
  </cols>
  <sheetData>
    <row r="1" spans="1:13" ht="23.25">
      <c r="A1" s="1" t="s">
        <v>146</v>
      </c>
    </row>
    <row r="2" spans="1:13" ht="15.75">
      <c r="B2" s="173" t="s">
        <v>335</v>
      </c>
    </row>
    <row r="3" spans="1:13" ht="19.5" thickBot="1">
      <c r="A3" s="4"/>
      <c r="B3" s="4" t="s">
        <v>355</v>
      </c>
      <c r="C3" s="4"/>
      <c r="D3" s="4"/>
      <c r="E3" s="4"/>
      <c r="F3" s="4"/>
      <c r="G3" s="4"/>
      <c r="H3" s="4"/>
      <c r="I3" s="4"/>
      <c r="J3" s="4"/>
      <c r="K3" s="4"/>
    </row>
    <row r="4" spans="1:13" ht="43.15" customHeight="1" thickBot="1">
      <c r="A4" t="s">
        <v>147</v>
      </c>
      <c r="B4" s="217"/>
      <c r="C4" s="217"/>
      <c r="D4" s="634" t="s">
        <v>87</v>
      </c>
      <c r="E4" s="634"/>
      <c r="F4" s="634"/>
      <c r="G4" s="635"/>
      <c r="H4" s="636" t="s">
        <v>148</v>
      </c>
      <c r="I4" s="637"/>
      <c r="J4" s="637"/>
      <c r="K4" s="637"/>
    </row>
    <row r="5" spans="1:13" ht="21" customHeight="1">
      <c r="B5" s="218"/>
      <c r="C5" s="218"/>
      <c r="D5" s="219" t="s">
        <v>149</v>
      </c>
      <c r="E5" s="13" t="s">
        <v>150</v>
      </c>
      <c r="F5" s="13" t="s">
        <v>151</v>
      </c>
      <c r="G5" s="13" t="s">
        <v>152</v>
      </c>
      <c r="H5" s="22" t="s">
        <v>153</v>
      </c>
      <c r="I5" s="23" t="s">
        <v>154</v>
      </c>
      <c r="J5" s="23" t="s">
        <v>155</v>
      </c>
      <c r="K5" s="23" t="s">
        <v>156</v>
      </c>
    </row>
    <row r="6" spans="1:13" ht="52.5" customHeight="1" thickBot="1">
      <c r="B6" s="222"/>
      <c r="C6" s="223"/>
      <c r="D6" s="224" t="s">
        <v>16</v>
      </c>
      <c r="E6" s="62" t="s">
        <v>365</v>
      </c>
      <c r="F6" s="62" t="s">
        <v>366</v>
      </c>
      <c r="G6" s="62" t="s">
        <v>367</v>
      </c>
      <c r="H6" s="24" t="s">
        <v>158</v>
      </c>
      <c r="I6" s="225" t="s">
        <v>159</v>
      </c>
      <c r="J6" s="25" t="s">
        <v>368</v>
      </c>
      <c r="K6" s="25" t="s">
        <v>369</v>
      </c>
    </row>
    <row r="7" spans="1:13" ht="15.75" thickBot="1">
      <c r="B7" s="228" t="s">
        <v>160</v>
      </c>
      <c r="C7" s="229" t="s">
        <v>161</v>
      </c>
      <c r="D7" s="230"/>
      <c r="E7" s="231"/>
      <c r="F7" s="232"/>
      <c r="G7" s="229"/>
      <c r="H7" s="231"/>
      <c r="I7" s="233"/>
      <c r="J7" s="234"/>
      <c r="K7" s="235"/>
    </row>
    <row r="8" spans="1:13">
      <c r="B8" s="638" t="s">
        <v>162</v>
      </c>
      <c r="C8" s="33" t="s">
        <v>89</v>
      </c>
      <c r="D8" s="242">
        <v>1315</v>
      </c>
      <c r="E8" s="243"/>
      <c r="F8" s="244">
        <v>6740</v>
      </c>
      <c r="G8" s="245"/>
      <c r="H8" s="538">
        <v>3301.1503936623558</v>
      </c>
      <c r="I8" s="539"/>
      <c r="J8" s="540">
        <v>18297.690179383259</v>
      </c>
      <c r="K8" s="245"/>
    </row>
    <row r="9" spans="1:13">
      <c r="B9" s="639"/>
      <c r="C9" s="253" t="s">
        <v>91</v>
      </c>
      <c r="D9" s="242">
        <v>514</v>
      </c>
      <c r="E9" s="254"/>
      <c r="F9" s="244">
        <v>2489</v>
      </c>
      <c r="G9" s="255"/>
      <c r="H9" s="403">
        <v>145.0818921139487</v>
      </c>
      <c r="I9" s="541"/>
      <c r="J9" s="511">
        <v>665.10531438666908</v>
      </c>
      <c r="K9" s="255"/>
    </row>
    <row r="10" spans="1:13">
      <c r="B10" s="639"/>
      <c r="C10" s="253" t="s">
        <v>163</v>
      </c>
      <c r="D10" s="242">
        <v>1189</v>
      </c>
      <c r="E10" s="254"/>
      <c r="F10" s="244">
        <v>9950</v>
      </c>
      <c r="G10" s="255"/>
      <c r="H10" s="403">
        <v>201.14914644212701</v>
      </c>
      <c r="I10" s="541"/>
      <c r="J10" s="511">
        <v>1529.1693280299382</v>
      </c>
      <c r="K10" s="255"/>
    </row>
    <row r="11" spans="1:13">
      <c r="B11" s="639"/>
      <c r="C11" s="253" t="s">
        <v>93</v>
      </c>
      <c r="D11" s="242">
        <v>0</v>
      </c>
      <c r="E11" s="254"/>
      <c r="F11" s="244">
        <v>1</v>
      </c>
      <c r="G11" s="255"/>
      <c r="H11" s="403">
        <v>0</v>
      </c>
      <c r="I11" s="541"/>
      <c r="J11" s="511">
        <v>2.6900000000000004E-2</v>
      </c>
      <c r="K11" s="255"/>
    </row>
    <row r="12" spans="1:13" ht="15.75" thickBot="1">
      <c r="B12" s="639"/>
      <c r="C12" s="263" t="s">
        <v>164</v>
      </c>
      <c r="D12" s="242">
        <f>SUM(D8:D11)</f>
        <v>3018</v>
      </c>
      <c r="E12" s="244">
        <v>58864.730880000003</v>
      </c>
      <c r="F12" s="244">
        <f>SUM(F8:F11)</f>
        <v>19180</v>
      </c>
      <c r="G12" s="264">
        <f>F12/E12</f>
        <v>0.32583177928902474</v>
      </c>
      <c r="H12" s="403">
        <f>SUM(H8:H11)</f>
        <v>3647.3814322184317</v>
      </c>
      <c r="I12" s="537">
        <v>41350.584814916547</v>
      </c>
      <c r="J12" s="511">
        <f>SUM(J8:J11)</f>
        <v>20491.991721799866</v>
      </c>
      <c r="K12" s="264">
        <f t="shared" ref="K12:K17" si="0">J12/I12</f>
        <v>0.49556715614836278</v>
      </c>
    </row>
    <row r="13" spans="1:13" ht="14.45" customHeight="1">
      <c r="B13" s="638" t="s">
        <v>165</v>
      </c>
      <c r="C13" s="33" t="s">
        <v>166</v>
      </c>
      <c r="D13" s="267">
        <v>41</v>
      </c>
      <c r="E13" s="268">
        <v>435</v>
      </c>
      <c r="F13" s="268">
        <v>189</v>
      </c>
      <c r="G13" s="269">
        <f t="shared" ref="G13:G17" si="1">F13/E13</f>
        <v>0.43448275862068964</v>
      </c>
      <c r="H13" s="542">
        <v>1162.2602147220107</v>
      </c>
      <c r="I13" s="543">
        <v>6691.2662096145423</v>
      </c>
      <c r="J13" s="540">
        <v>4398.9362078123913</v>
      </c>
      <c r="K13" s="269">
        <f t="shared" si="0"/>
        <v>0.65741461630859199</v>
      </c>
    </row>
    <row r="14" spans="1:13" ht="14.45" customHeight="1">
      <c r="B14" s="639"/>
      <c r="C14" s="31" t="s">
        <v>114</v>
      </c>
      <c r="D14" s="242">
        <v>108</v>
      </c>
      <c r="E14" s="244">
        <v>1650</v>
      </c>
      <c r="F14" s="244">
        <v>1018</v>
      </c>
      <c r="G14" s="264">
        <f t="shared" si="1"/>
        <v>0.61696969696969695</v>
      </c>
      <c r="H14" s="403">
        <v>94.553082073464338</v>
      </c>
      <c r="I14" s="537">
        <v>1179.9043890773594</v>
      </c>
      <c r="J14" s="509">
        <v>551.14156531982803</v>
      </c>
      <c r="K14" s="264">
        <f t="shared" si="0"/>
        <v>0.46710697105788368</v>
      </c>
    </row>
    <row r="15" spans="1:13" ht="14.45" customHeight="1" thickBot="1">
      <c r="B15" s="639"/>
      <c r="C15" s="32" t="s">
        <v>98</v>
      </c>
      <c r="D15" s="242">
        <v>98</v>
      </c>
      <c r="E15" s="244">
        <v>875</v>
      </c>
      <c r="F15" s="244">
        <v>667</v>
      </c>
      <c r="G15" s="264">
        <f t="shared" si="1"/>
        <v>0.76228571428571423</v>
      </c>
      <c r="H15" s="403">
        <v>728.04446077319756</v>
      </c>
      <c r="I15" s="537">
        <v>10543.639054481004</v>
      </c>
      <c r="J15" s="509">
        <v>4572.1149922579343</v>
      </c>
      <c r="K15" s="264">
        <f t="shared" si="0"/>
        <v>0.43363728297535031</v>
      </c>
    </row>
    <row r="16" spans="1:13" ht="33" customHeight="1" thickBot="1">
      <c r="B16" s="29" t="s">
        <v>99</v>
      </c>
      <c r="C16" s="29" t="s">
        <v>99</v>
      </c>
      <c r="D16" s="267">
        <v>204010</v>
      </c>
      <c r="E16" s="268">
        <v>150000</v>
      </c>
      <c r="F16" s="268">
        <v>204010</v>
      </c>
      <c r="G16" s="269">
        <f t="shared" si="1"/>
        <v>1.3600666666666668</v>
      </c>
      <c r="H16" s="542">
        <v>594.38047493076272</v>
      </c>
      <c r="I16" s="543">
        <v>1884.9910738667465</v>
      </c>
      <c r="J16" s="540">
        <v>1576.1407416106576</v>
      </c>
      <c r="K16" s="269">
        <f t="shared" si="0"/>
        <v>0.83615289401740578</v>
      </c>
      <c r="L16" s="275"/>
      <c r="M16" s="275"/>
    </row>
    <row r="17" spans="2:24" ht="15.75" thickBot="1">
      <c r="B17" s="36" t="s">
        <v>167</v>
      </c>
      <c r="C17" s="38"/>
      <c r="D17" s="276">
        <f>SUM(D12:D16)</f>
        <v>207275</v>
      </c>
      <c r="E17" s="277">
        <f t="shared" ref="E17:F17" si="2">SUM(E12:E16)</f>
        <v>211824.73087999999</v>
      </c>
      <c r="F17" s="277">
        <f t="shared" si="2"/>
        <v>225064</v>
      </c>
      <c r="G17" s="278">
        <f t="shared" si="1"/>
        <v>1.0625010548343392</v>
      </c>
      <c r="H17" s="544">
        <f t="shared" ref="H17:J17" si="3">SUM(H12:H16)</f>
        <v>6226.6196647178676</v>
      </c>
      <c r="I17" s="545">
        <f t="shared" si="3"/>
        <v>61650.385541956202</v>
      </c>
      <c r="J17" s="544">
        <f t="shared" si="3"/>
        <v>31590.325228800677</v>
      </c>
      <c r="K17" s="278">
        <f t="shared" si="0"/>
        <v>0.51241083005558596</v>
      </c>
    </row>
    <row r="18" spans="2:24" ht="15.75" thickBot="1">
      <c r="B18" s="15"/>
      <c r="C18" s="40"/>
      <c r="D18" s="283"/>
      <c r="E18" s="284"/>
      <c r="F18" s="285"/>
      <c r="G18" s="286"/>
      <c r="H18" s="285"/>
      <c r="I18" s="285"/>
      <c r="J18" s="285"/>
      <c r="K18" s="287"/>
    </row>
    <row r="19" spans="2:24" ht="15.75" thickBot="1">
      <c r="B19" s="39" t="s">
        <v>168</v>
      </c>
      <c r="C19" s="37" t="s">
        <v>169</v>
      </c>
      <c r="D19" s="292"/>
      <c r="E19" s="293"/>
      <c r="F19" s="294"/>
      <c r="G19" s="295"/>
      <c r="H19" s="294"/>
      <c r="I19" s="294"/>
      <c r="J19" s="294"/>
      <c r="K19" s="296"/>
    </row>
    <row r="20" spans="2:24" ht="15.75" thickBot="1">
      <c r="B20" s="34" t="s">
        <v>100</v>
      </c>
      <c r="C20" s="175" t="s">
        <v>170</v>
      </c>
      <c r="D20" s="267">
        <v>1</v>
      </c>
      <c r="E20" s="268">
        <v>50</v>
      </c>
      <c r="F20" s="268">
        <v>12</v>
      </c>
      <c r="G20" s="269">
        <f t="shared" ref="G20:G21" si="4">F20/E20</f>
        <v>0.24</v>
      </c>
      <c r="H20" s="542">
        <v>625.44339409564054</v>
      </c>
      <c r="I20" s="543">
        <v>6874.6406282766493</v>
      </c>
      <c r="J20" s="543">
        <v>2842.2151691076147</v>
      </c>
      <c r="K20" s="269">
        <f t="shared" ref="K20:K21" si="5">J20/I20</f>
        <v>0.41343472667023001</v>
      </c>
    </row>
    <row r="21" spans="2:24">
      <c r="B21" s="640" t="s">
        <v>102</v>
      </c>
      <c r="C21" s="33" t="s">
        <v>370</v>
      </c>
      <c r="D21" s="305">
        <v>2</v>
      </c>
      <c r="E21" s="306">
        <v>1533</v>
      </c>
      <c r="F21" s="306">
        <v>26</v>
      </c>
      <c r="G21" s="307">
        <f t="shared" si="4"/>
        <v>1.6960208741030658E-2</v>
      </c>
      <c r="H21" s="546">
        <v>82.677205376528903</v>
      </c>
      <c r="I21" s="547">
        <v>4894.9497691436336</v>
      </c>
      <c r="J21" s="547">
        <v>768.29331182137344</v>
      </c>
      <c r="K21" s="307">
        <f t="shared" si="5"/>
        <v>0.15695632193500231</v>
      </c>
    </row>
    <row r="22" spans="2:24">
      <c r="B22" s="641"/>
      <c r="C22" s="32" t="s">
        <v>104</v>
      </c>
      <c r="D22" s="242">
        <v>0</v>
      </c>
      <c r="E22" s="244">
        <v>7</v>
      </c>
      <c r="F22" s="244">
        <v>0</v>
      </c>
      <c r="G22" s="313" t="s">
        <v>17</v>
      </c>
      <c r="H22" s="536">
        <v>20.292244142428025</v>
      </c>
      <c r="I22" s="537">
        <v>786.67774186633449</v>
      </c>
      <c r="J22" s="537">
        <v>96.711555182441842</v>
      </c>
      <c r="K22" s="313" t="s">
        <v>17</v>
      </c>
    </row>
    <row r="23" spans="2:24" ht="15.75" thickBot="1">
      <c r="B23" s="641"/>
      <c r="C23" s="54" t="s">
        <v>105</v>
      </c>
      <c r="D23" s="316">
        <v>0</v>
      </c>
      <c r="E23" s="317">
        <v>2</v>
      </c>
      <c r="F23" s="317">
        <v>0</v>
      </c>
      <c r="G23" s="318" t="s">
        <v>17</v>
      </c>
      <c r="H23" s="548">
        <v>31.715401606077407</v>
      </c>
      <c r="I23" s="549">
        <v>4253.898470374339</v>
      </c>
      <c r="J23" s="549">
        <v>141.91489366026011</v>
      </c>
      <c r="K23" s="318" t="s">
        <v>17</v>
      </c>
    </row>
    <row r="24" spans="2:24" s="10" customFormat="1" ht="15.75" thickBot="1">
      <c r="B24" s="9" t="s">
        <v>172</v>
      </c>
      <c r="C24" s="28"/>
      <c r="D24" s="276">
        <f>SUM(D20:D23)</f>
        <v>3</v>
      </c>
      <c r="E24" s="277">
        <f t="shared" ref="E24:F24" si="6">SUM(E20:E23)</f>
        <v>1592</v>
      </c>
      <c r="F24" s="277">
        <f t="shared" si="6"/>
        <v>38</v>
      </c>
      <c r="G24" s="278">
        <f t="shared" ref="G24" si="7">F24/E24</f>
        <v>2.3869346733668341E-2</v>
      </c>
      <c r="H24" s="544">
        <f t="shared" ref="H24:J24" si="8">SUM(H20:H23)</f>
        <v>760.1282452206749</v>
      </c>
      <c r="I24" s="545">
        <f t="shared" si="8"/>
        <v>16810.166609660955</v>
      </c>
      <c r="J24" s="545">
        <f t="shared" si="8"/>
        <v>3849.1349297716902</v>
      </c>
      <c r="K24" s="278">
        <f t="shared" ref="K24" si="9">J24/I24</f>
        <v>0.2289766079748167</v>
      </c>
      <c r="L24"/>
      <c r="M24"/>
      <c r="N24"/>
      <c r="O24"/>
      <c r="P24"/>
      <c r="Q24"/>
      <c r="R24"/>
      <c r="S24"/>
      <c r="T24"/>
      <c r="U24"/>
      <c r="V24"/>
      <c r="W24"/>
      <c r="X24"/>
    </row>
    <row r="25" spans="2:24" ht="15.75" thickBot="1">
      <c r="B25" s="41"/>
      <c r="C25" s="40"/>
      <c r="D25" s="322"/>
      <c r="E25" s="323"/>
      <c r="F25" s="323"/>
      <c r="G25" s="324"/>
      <c r="H25" s="322"/>
      <c r="I25" s="323"/>
      <c r="J25" s="323"/>
      <c r="K25" s="324"/>
    </row>
    <row r="26" spans="2:24">
      <c r="B26" s="632" t="s">
        <v>173</v>
      </c>
      <c r="C26" s="327" t="s">
        <v>174</v>
      </c>
      <c r="D26" s="267">
        <v>0</v>
      </c>
      <c r="E26" s="243"/>
      <c r="F26" s="268">
        <v>48</v>
      </c>
      <c r="G26" s="328"/>
      <c r="H26" s="542">
        <v>77.920882099437392</v>
      </c>
      <c r="I26" s="246"/>
      <c r="J26" s="543">
        <v>168.01875821213707</v>
      </c>
      <c r="K26" s="329"/>
    </row>
    <row r="27" spans="2:24">
      <c r="B27" s="633"/>
      <c r="C27" s="327" t="s">
        <v>101</v>
      </c>
      <c r="D27" s="242">
        <v>0</v>
      </c>
      <c r="E27" s="254"/>
      <c r="F27" s="244">
        <v>361</v>
      </c>
      <c r="G27" s="332"/>
      <c r="H27" s="403">
        <v>16.096752264705817</v>
      </c>
      <c r="I27" s="257"/>
      <c r="J27" s="537">
        <v>161.05860681439185</v>
      </c>
      <c r="K27" s="333"/>
    </row>
    <row r="28" spans="2:24">
      <c r="B28" s="633"/>
      <c r="C28" s="327" t="s">
        <v>175</v>
      </c>
      <c r="D28" s="242">
        <v>0</v>
      </c>
      <c r="E28" s="254"/>
      <c r="F28" s="244">
        <v>2</v>
      </c>
      <c r="G28" s="332"/>
      <c r="H28" s="403">
        <v>5.3865441273355158E-2</v>
      </c>
      <c r="I28" s="257"/>
      <c r="J28" s="537">
        <v>44.100682177366316</v>
      </c>
      <c r="K28" s="333"/>
    </row>
    <row r="29" spans="2:24">
      <c r="B29" s="633"/>
      <c r="C29" s="327" t="s">
        <v>105</v>
      </c>
      <c r="D29" s="242">
        <v>0</v>
      </c>
      <c r="E29" s="254"/>
      <c r="F29" s="244">
        <v>1</v>
      </c>
      <c r="G29" s="332"/>
      <c r="H29" s="403">
        <v>65.571490907836861</v>
      </c>
      <c r="I29" s="257"/>
      <c r="J29" s="537">
        <v>884.39407606625196</v>
      </c>
      <c r="K29" s="333"/>
    </row>
    <row r="30" spans="2:24" ht="15.75" thickBot="1">
      <c r="B30" s="633"/>
      <c r="C30" s="337" t="s">
        <v>176</v>
      </c>
      <c r="D30" s="316">
        <f>SUM(D26:D29)</f>
        <v>0</v>
      </c>
      <c r="E30" s="317">
        <v>1853</v>
      </c>
      <c r="F30" s="317">
        <f>SUM(F26:F29)</f>
        <v>412</v>
      </c>
      <c r="G30" s="338">
        <f t="shared" ref="G30" si="10">F30/E30</f>
        <v>0.22234214786832163</v>
      </c>
      <c r="H30" s="550">
        <f>SUM(H26:H29)</f>
        <v>159.64299071325343</v>
      </c>
      <c r="I30" s="552">
        <v>4760.5786236134163</v>
      </c>
      <c r="J30" s="551">
        <f>SUM(J26:J29)</f>
        <v>1257.5721232701471</v>
      </c>
      <c r="K30" s="338">
        <f t="shared" ref="K30" si="11">J30/I30</f>
        <v>0.26416371258576415</v>
      </c>
    </row>
    <row r="31" spans="2:24">
      <c r="B31" s="344" t="s">
        <v>177</v>
      </c>
      <c r="C31" s="345"/>
      <c r="D31" s="346"/>
      <c r="E31" s="347"/>
      <c r="F31" s="347"/>
      <c r="G31" s="348"/>
      <c r="H31" s="346"/>
      <c r="I31" s="347"/>
      <c r="J31" s="347"/>
      <c r="K31" s="348"/>
    </row>
    <row r="32" spans="2:24">
      <c r="B32" s="8" t="s">
        <v>178</v>
      </c>
      <c r="C32" s="12"/>
      <c r="D32" s="353"/>
      <c r="E32" s="354"/>
      <c r="F32" s="354"/>
      <c r="G32" s="355"/>
      <c r="H32" s="353"/>
      <c r="I32" s="354"/>
      <c r="J32" s="354"/>
      <c r="K32" s="355"/>
    </row>
    <row r="33" spans="2:24" ht="15.75" thickBot="1">
      <c r="B33" s="9" t="s">
        <v>179</v>
      </c>
      <c r="C33" s="14"/>
      <c r="D33" s="359"/>
      <c r="E33" s="360"/>
      <c r="F33" s="360"/>
      <c r="G33" s="361"/>
      <c r="H33" s="359"/>
      <c r="I33" s="360"/>
      <c r="J33" s="360"/>
      <c r="K33" s="361"/>
    </row>
    <row r="34" spans="2:24" ht="15.75" thickBot="1">
      <c r="B34" s="15"/>
      <c r="C34" s="16"/>
      <c r="D34" s="366"/>
      <c r="E34" s="367"/>
      <c r="F34" s="367"/>
      <c r="G34" s="368"/>
      <c r="H34" s="366"/>
      <c r="I34" s="367"/>
      <c r="J34" s="367"/>
      <c r="K34" s="368"/>
    </row>
    <row r="35" spans="2:24" ht="15.75" thickBot="1">
      <c r="B35" s="9" t="s">
        <v>180</v>
      </c>
      <c r="C35" s="14"/>
      <c r="D35" s="370">
        <f>SUM(D17,D24,D30)</f>
        <v>207278</v>
      </c>
      <c r="E35" s="370">
        <f>SUM(E17,E24,E30)</f>
        <v>215269.73087999999</v>
      </c>
      <c r="F35" s="370">
        <f>SUM(F17,F24,F30)</f>
        <v>225514</v>
      </c>
      <c r="G35" s="371">
        <f t="shared" ref="G35" si="12">F35/E35</f>
        <v>1.0475880611645796</v>
      </c>
      <c r="H35" s="553">
        <f t="shared" ref="H35:J35" si="13">SUM(H17,H24,H30)</f>
        <v>7146.3909006517961</v>
      </c>
      <c r="I35" s="554">
        <f t="shared" si="13"/>
        <v>83221.130775230573</v>
      </c>
      <c r="J35" s="553">
        <f t="shared" si="13"/>
        <v>36697.032281842512</v>
      </c>
      <c r="K35" s="278">
        <f t="shared" ref="K35" si="14">J35/I35</f>
        <v>0.44095810691345222</v>
      </c>
    </row>
    <row r="36" spans="2:24" ht="17.25">
      <c r="B36" s="372" t="s">
        <v>181</v>
      </c>
      <c r="C36" s="10"/>
      <c r="D36" s="10"/>
      <c r="E36" s="10"/>
      <c r="F36" s="10"/>
      <c r="G36" s="10"/>
      <c r="H36" s="10"/>
      <c r="I36" s="10"/>
      <c r="J36" s="10"/>
      <c r="K36" s="10"/>
      <c r="L36" s="10"/>
      <c r="M36" s="10"/>
      <c r="N36" s="10"/>
      <c r="O36" s="10"/>
      <c r="P36" s="10"/>
      <c r="Q36" s="10"/>
      <c r="R36" s="10"/>
      <c r="S36" s="10"/>
      <c r="T36" s="10"/>
      <c r="U36" s="10"/>
      <c r="V36" s="10"/>
      <c r="W36" s="10"/>
      <c r="X36" s="10"/>
    </row>
    <row r="37" spans="2:24" ht="17.25">
      <c r="B37" s="19" t="s">
        <v>182</v>
      </c>
      <c r="D37" s="375"/>
      <c r="F37" s="375"/>
    </row>
    <row r="38" spans="2:24">
      <c r="B38" s="591" t="s">
        <v>363</v>
      </c>
    </row>
    <row r="39" spans="2:24">
      <c r="B39" s="376" t="s">
        <v>364</v>
      </c>
    </row>
    <row r="40" spans="2:24">
      <c r="B40" s="591" t="s">
        <v>183</v>
      </c>
    </row>
  </sheetData>
  <mergeCells count="6">
    <mergeCell ref="B26:B30"/>
    <mergeCell ref="D4:G4"/>
    <mergeCell ref="H4:K4"/>
    <mergeCell ref="B8:B12"/>
    <mergeCell ref="B13:B15"/>
    <mergeCell ref="B21:B23"/>
  </mergeCells>
  <pageMargins left="0.7" right="0.7" top="0.75" bottom="0.75" header="0.3" footer="0.3"/>
  <pageSetup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12CA4-CDF2-4E90-8FE6-6B7EF00BEC8D}">
  <sheetPr>
    <tabColor theme="4" tint="-0.249977111117893"/>
    <pageSetUpPr fitToPage="1"/>
  </sheetPr>
  <dimension ref="A1:X42"/>
  <sheetViews>
    <sheetView topLeftCell="A6" zoomScaleNormal="100" zoomScaleSheetLayoutView="100" workbookViewId="0">
      <selection activeCell="F23" sqref="F23"/>
    </sheetView>
  </sheetViews>
  <sheetFormatPr defaultColWidth="9.28515625" defaultRowHeight="15"/>
  <cols>
    <col min="1" max="1" width="4.28515625" customWidth="1"/>
    <col min="2" max="2" width="22.140625" customWidth="1"/>
    <col min="3" max="3" width="35" customWidth="1"/>
    <col min="4" max="5" width="13.5703125" customWidth="1"/>
    <col min="6" max="7" width="14.5703125" style="2" customWidth="1"/>
    <col min="8" max="8" width="14.5703125" style="216" customWidth="1"/>
    <col min="9" max="9" width="14.5703125" style="3" customWidth="1"/>
    <col min="10" max="10" width="14.5703125" customWidth="1"/>
    <col min="11" max="11" width="16.140625" customWidth="1"/>
    <col min="12" max="12" width="3.85546875" customWidth="1"/>
    <col min="14" max="14" width="9.28515625" customWidth="1"/>
  </cols>
  <sheetData>
    <row r="1" spans="1:13" ht="23.25">
      <c r="A1" s="1" t="s">
        <v>146</v>
      </c>
    </row>
    <row r="2" spans="1:13" ht="15.75">
      <c r="B2" s="173" t="s">
        <v>335</v>
      </c>
    </row>
    <row r="3" spans="1:13" ht="19.5" thickBot="1">
      <c r="A3" s="4"/>
      <c r="B3" s="4" t="s">
        <v>355</v>
      </c>
      <c r="C3" s="4"/>
      <c r="D3" s="4"/>
      <c r="E3" s="4"/>
      <c r="I3" s="10"/>
    </row>
    <row r="4" spans="1:13" ht="43.15" customHeight="1" thickBot="1">
      <c r="A4" t="s">
        <v>147</v>
      </c>
      <c r="B4" s="217"/>
      <c r="C4" s="217"/>
      <c r="D4" s="642" t="s">
        <v>184</v>
      </c>
      <c r="E4" s="642"/>
      <c r="F4" s="642"/>
      <c r="G4" s="642"/>
      <c r="H4" s="642"/>
      <c r="I4" s="642"/>
      <c r="J4" s="642"/>
      <c r="K4" s="642"/>
    </row>
    <row r="5" spans="1:13" ht="21" customHeight="1">
      <c r="B5" s="218"/>
      <c r="C5" s="218"/>
      <c r="D5" s="20" t="s">
        <v>185</v>
      </c>
      <c r="E5" s="20" t="s">
        <v>186</v>
      </c>
      <c r="F5" s="5" t="s">
        <v>187</v>
      </c>
      <c r="G5" s="20" t="s">
        <v>188</v>
      </c>
      <c r="H5" s="220" t="s">
        <v>189</v>
      </c>
      <c r="I5" s="13" t="s">
        <v>190</v>
      </c>
      <c r="J5" s="221" t="s">
        <v>191</v>
      </c>
      <c r="K5" s="221" t="s">
        <v>192</v>
      </c>
    </row>
    <row r="6" spans="1:13" ht="52.5" customHeight="1" thickBot="1">
      <c r="B6" s="222"/>
      <c r="C6" s="223"/>
      <c r="D6" s="21" t="s">
        <v>193</v>
      </c>
      <c r="E6" s="21" t="s">
        <v>371</v>
      </c>
      <c r="F6" s="11" t="s">
        <v>372</v>
      </c>
      <c r="G6" s="609" t="s">
        <v>373</v>
      </c>
      <c r="H6" s="226" t="s">
        <v>374</v>
      </c>
      <c r="I6" s="227" t="s">
        <v>194</v>
      </c>
      <c r="J6" s="227" t="s">
        <v>375</v>
      </c>
      <c r="K6" s="227" t="s">
        <v>376</v>
      </c>
    </row>
    <row r="7" spans="1:13" ht="15.75" thickBot="1">
      <c r="B7" s="228" t="s">
        <v>160</v>
      </c>
      <c r="C7" s="229" t="s">
        <v>161</v>
      </c>
      <c r="D7" s="236"/>
      <c r="E7" s="237"/>
      <c r="F7" s="237"/>
      <c r="G7" s="237"/>
      <c r="H7" s="238"/>
      <c r="I7" s="239"/>
      <c r="J7" s="240"/>
      <c r="K7" s="241"/>
    </row>
    <row r="8" spans="1:13">
      <c r="B8" s="638" t="s">
        <v>162</v>
      </c>
      <c r="C8" s="33" t="s">
        <v>89</v>
      </c>
      <c r="D8" s="247">
        <v>22432.538440000029</v>
      </c>
      <c r="E8" s="248"/>
      <c r="F8" s="249">
        <v>94170.790390000213</v>
      </c>
      <c r="G8" s="250"/>
      <c r="H8" s="251">
        <v>95536.969047377715</v>
      </c>
      <c r="I8" s="251"/>
      <c r="J8" s="251">
        <v>426111.12958000222</v>
      </c>
      <c r="K8" s="252">
        <v>1783460.6726000092</v>
      </c>
    </row>
    <row r="9" spans="1:13">
      <c r="B9" s="639"/>
      <c r="C9" s="253" t="s">
        <v>91</v>
      </c>
      <c r="D9" s="256">
        <v>342.74566999999951</v>
      </c>
      <c r="E9" s="258"/>
      <c r="F9" s="259">
        <v>1399.5220699999963</v>
      </c>
      <c r="G9" s="260"/>
      <c r="H9" s="261">
        <v>1419.825575732978</v>
      </c>
      <c r="I9" s="261"/>
      <c r="J9" s="261">
        <v>3534.446869999987</v>
      </c>
      <c r="K9" s="262">
        <v>15078.702769999953</v>
      </c>
    </row>
    <row r="10" spans="1:13">
      <c r="B10" s="639"/>
      <c r="C10" s="253" t="s">
        <v>163</v>
      </c>
      <c r="D10" s="256">
        <v>5321.6520000000619</v>
      </c>
      <c r="E10" s="258"/>
      <c r="F10" s="259">
        <v>49930.201803898584</v>
      </c>
      <c r="G10" s="260"/>
      <c r="H10" s="261">
        <v>50654.562041086116</v>
      </c>
      <c r="I10" s="261"/>
      <c r="J10" s="261">
        <v>40187.223500000371</v>
      </c>
      <c r="K10" s="262">
        <v>380442.71535738977</v>
      </c>
    </row>
    <row r="11" spans="1:13">
      <c r="B11" s="639"/>
      <c r="C11" s="253" t="s">
        <v>93</v>
      </c>
      <c r="D11" s="256">
        <v>0</v>
      </c>
      <c r="E11" s="258"/>
      <c r="F11" s="259">
        <v>3.2281999999999997</v>
      </c>
      <c r="G11" s="260"/>
      <c r="H11" s="261">
        <v>3.2750329714923403</v>
      </c>
      <c r="I11" s="261"/>
      <c r="J11" s="261">
        <v>0</v>
      </c>
      <c r="K11" s="262">
        <v>30.965999999999998</v>
      </c>
    </row>
    <row r="12" spans="1:13" ht="15.75" thickBot="1">
      <c r="B12" s="639"/>
      <c r="C12" s="263" t="s">
        <v>164</v>
      </c>
      <c r="D12" s="256">
        <f>SUM(D8:D11)</f>
        <v>28096.93611000009</v>
      </c>
      <c r="E12" s="244">
        <v>199727.78700000001</v>
      </c>
      <c r="F12" s="259">
        <f>SUM(F8:F11)</f>
        <v>145503.74246389879</v>
      </c>
      <c r="G12" s="265">
        <f>F12/E12</f>
        <v>0.72851026213943271</v>
      </c>
      <c r="H12" s="261">
        <f>SUM(H8:H11)</f>
        <v>147614.63169716831</v>
      </c>
      <c r="I12" s="261">
        <v>0</v>
      </c>
      <c r="J12" s="261">
        <f t="shared" ref="J12:K12" si="0">SUM(J8:J11)</f>
        <v>469832.79995000258</v>
      </c>
      <c r="K12" s="266">
        <f t="shared" si="0"/>
        <v>2179013.0567273991</v>
      </c>
    </row>
    <row r="13" spans="1:13" ht="14.45" customHeight="1">
      <c r="B13" s="638" t="s">
        <v>165</v>
      </c>
      <c r="C13" s="33" t="s">
        <v>166</v>
      </c>
      <c r="D13" s="247">
        <v>2868.6632500000001</v>
      </c>
      <c r="E13" s="268">
        <v>13374.9</v>
      </c>
      <c r="F13" s="249">
        <v>8988.6325000000033</v>
      </c>
      <c r="G13" s="270">
        <f t="shared" ref="G13:G17" si="1">F13/E13</f>
        <v>0.6720523144098276</v>
      </c>
      <c r="H13" s="251">
        <v>9119.0346961550204</v>
      </c>
      <c r="I13" s="251"/>
      <c r="J13" s="251">
        <v>64907.438409999988</v>
      </c>
      <c r="K13" s="271">
        <v>202087.27756999998</v>
      </c>
    </row>
    <row r="14" spans="1:13" ht="14.45" customHeight="1">
      <c r="B14" s="639"/>
      <c r="C14" s="31" t="s">
        <v>114</v>
      </c>
      <c r="D14" s="256">
        <v>1898.5009800000003</v>
      </c>
      <c r="E14" s="244">
        <v>4824.7999999999993</v>
      </c>
      <c r="F14" s="259">
        <v>7754.0489699999926</v>
      </c>
      <c r="G14" s="265">
        <f t="shared" si="1"/>
        <v>1.60712339786105</v>
      </c>
      <c r="H14" s="261">
        <v>7866.5404991376608</v>
      </c>
      <c r="I14" s="261"/>
      <c r="J14" s="261">
        <v>19303.049909999994</v>
      </c>
      <c r="K14" s="262">
        <v>78354.355760000035</v>
      </c>
    </row>
    <row r="15" spans="1:13" ht="14.45" customHeight="1" thickBot="1">
      <c r="B15" s="639"/>
      <c r="C15" s="32" t="s">
        <v>98</v>
      </c>
      <c r="D15" s="256">
        <v>2516.850359999999</v>
      </c>
      <c r="E15" s="244">
        <v>14139.900000000001</v>
      </c>
      <c r="F15" s="259">
        <v>11714.177759999999</v>
      </c>
      <c r="G15" s="265">
        <f t="shared" si="1"/>
        <v>0.82844841618398979</v>
      </c>
      <c r="H15" s="261">
        <v>11884.12068580704</v>
      </c>
      <c r="I15" s="261"/>
      <c r="J15" s="261">
        <v>38303.555749999985</v>
      </c>
      <c r="K15" s="262">
        <v>223802.22449999992</v>
      </c>
    </row>
    <row r="16" spans="1:13" ht="33" customHeight="1" thickBot="1">
      <c r="B16" s="29" t="s">
        <v>99</v>
      </c>
      <c r="C16" s="29" t="s">
        <v>99</v>
      </c>
      <c r="D16" s="247">
        <v>8615.9</v>
      </c>
      <c r="E16" s="268">
        <v>100448.6</v>
      </c>
      <c r="F16" s="249">
        <v>143255.6</v>
      </c>
      <c r="G16" s="272">
        <f t="shared" si="1"/>
        <v>1.426158254072232</v>
      </c>
      <c r="H16" s="273">
        <v>145333.87440397686</v>
      </c>
      <c r="I16" s="251"/>
      <c r="J16" s="273">
        <v>8615.9</v>
      </c>
      <c r="K16" s="274">
        <v>151871.5</v>
      </c>
      <c r="L16" s="275"/>
      <c r="M16" s="275"/>
    </row>
    <row r="17" spans="2:24" ht="15.75" thickBot="1">
      <c r="B17" s="36" t="s">
        <v>167</v>
      </c>
      <c r="C17" s="38"/>
      <c r="D17" s="276">
        <f>SUM(D12:D16)</f>
        <v>43996.85070000009</v>
      </c>
      <c r="E17" s="277">
        <f t="shared" ref="E17:F17" si="2">SUM(E12:E16)</f>
        <v>332515.98699999996</v>
      </c>
      <c r="F17" s="279">
        <f t="shared" si="2"/>
        <v>317216.20169389877</v>
      </c>
      <c r="G17" s="280">
        <f t="shared" si="1"/>
        <v>0.95398782042289831</v>
      </c>
      <c r="H17" s="281">
        <f>SUM(H12:H16)</f>
        <v>321818.20198224491</v>
      </c>
      <c r="I17" s="281">
        <v>0</v>
      </c>
      <c r="J17" s="281">
        <f t="shared" ref="J17:K17" si="3">SUM(J12:J16)</f>
        <v>600962.74402000243</v>
      </c>
      <c r="K17" s="282">
        <f t="shared" si="3"/>
        <v>2835128.4145573992</v>
      </c>
    </row>
    <row r="18" spans="2:24" ht="15.75" thickBot="1">
      <c r="B18" s="15"/>
      <c r="C18" s="40"/>
      <c r="D18" s="288"/>
      <c r="E18" s="284"/>
      <c r="F18" s="289"/>
      <c r="G18" s="290"/>
      <c r="H18" s="289"/>
      <c r="I18" s="284"/>
      <c r="J18" s="284"/>
      <c r="K18" s="291"/>
    </row>
    <row r="19" spans="2:24" ht="15.75" thickBot="1">
      <c r="B19" s="39" t="s">
        <v>168</v>
      </c>
      <c r="C19" s="37" t="s">
        <v>169</v>
      </c>
      <c r="D19" s="297"/>
      <c r="E19" s="293"/>
      <c r="F19" s="298"/>
      <c r="G19" s="299"/>
      <c r="H19" s="300"/>
      <c r="I19" s="301"/>
      <c r="J19" s="301"/>
      <c r="K19" s="302"/>
    </row>
    <row r="20" spans="2:24" ht="15.75" thickBot="1">
      <c r="B20" s="34" t="s">
        <v>100</v>
      </c>
      <c r="C20" s="175" t="s">
        <v>170</v>
      </c>
      <c r="D20" s="247">
        <v>2108.77954</v>
      </c>
      <c r="E20" s="268">
        <v>18980.400000000001</v>
      </c>
      <c r="F20" s="249">
        <v>8897.7595889199984</v>
      </c>
      <c r="G20" s="270">
        <f t="shared" ref="G20:G21" si="4">F20/E20</f>
        <v>0.46878672677709626</v>
      </c>
      <c r="H20" s="303">
        <v>9026.843450258697</v>
      </c>
      <c r="I20" s="251"/>
      <c r="J20" s="251">
        <v>40969.053999999996</v>
      </c>
      <c r="K20" s="304">
        <v>150113.49212000001</v>
      </c>
    </row>
    <row r="21" spans="2:24" ht="17.25">
      <c r="B21" s="640" t="s">
        <v>102</v>
      </c>
      <c r="C21" s="33" t="s">
        <v>195</v>
      </c>
      <c r="D21" s="308">
        <v>116.47033000000002</v>
      </c>
      <c r="E21" s="306">
        <v>23881.1</v>
      </c>
      <c r="F21" s="309">
        <v>13667.659240000001</v>
      </c>
      <c r="G21" s="310">
        <f t="shared" si="4"/>
        <v>0.57232117616022715</v>
      </c>
      <c r="H21" s="311">
        <v>13865.942213655271</v>
      </c>
      <c r="I21" s="311"/>
      <c r="J21" s="311">
        <v>1595.8511100000001</v>
      </c>
      <c r="K21" s="312">
        <v>163859.71769999998</v>
      </c>
    </row>
    <row r="22" spans="2:24">
      <c r="B22" s="641"/>
      <c r="C22" s="32" t="s">
        <v>104</v>
      </c>
      <c r="D22" s="314">
        <v>0</v>
      </c>
      <c r="E22" s="244">
        <v>1277</v>
      </c>
      <c r="F22" s="315">
        <v>0</v>
      </c>
      <c r="G22" s="265" t="s">
        <v>17</v>
      </c>
      <c r="H22" s="261">
        <v>0</v>
      </c>
      <c r="I22" s="261"/>
      <c r="J22" s="261">
        <v>0</v>
      </c>
      <c r="K22" s="262">
        <v>0</v>
      </c>
    </row>
    <row r="23" spans="2:24" ht="15.75" thickBot="1">
      <c r="B23" s="641"/>
      <c r="C23" s="54" t="s">
        <v>105</v>
      </c>
      <c r="D23" s="319">
        <v>0</v>
      </c>
      <c r="E23" s="317">
        <v>7089</v>
      </c>
      <c r="F23" s="319">
        <v>0</v>
      </c>
      <c r="G23" s="320" t="s">
        <v>17</v>
      </c>
      <c r="H23" s="321">
        <v>0</v>
      </c>
      <c r="I23" s="321"/>
      <c r="J23" s="321">
        <v>0</v>
      </c>
      <c r="K23" s="266">
        <v>0</v>
      </c>
    </row>
    <row r="24" spans="2:24" s="10" customFormat="1" ht="15.75" thickBot="1">
      <c r="B24" s="9" t="s">
        <v>172</v>
      </c>
      <c r="C24" s="28"/>
      <c r="D24" s="276">
        <f>SUM(D19:D23)</f>
        <v>2225.2498700000001</v>
      </c>
      <c r="E24" s="277">
        <f t="shared" ref="E24:F24" si="5">SUM(E19:E23)</f>
        <v>51227.5</v>
      </c>
      <c r="F24" s="279">
        <f t="shared" si="5"/>
        <v>22565.418828919999</v>
      </c>
      <c r="G24" s="280">
        <f>F24/E24</f>
        <v>0.44049424291484063</v>
      </c>
      <c r="H24" s="281">
        <f>SUM(H19:H23)</f>
        <v>22892.785663913968</v>
      </c>
      <c r="I24" s="281">
        <v>0</v>
      </c>
      <c r="J24" s="281">
        <f t="shared" ref="J24:K24" si="6">SUM(J19:J23)</f>
        <v>42564.90511</v>
      </c>
      <c r="K24" s="282">
        <f t="shared" si="6"/>
        <v>313973.20981999999</v>
      </c>
      <c r="L24"/>
      <c r="M24"/>
      <c r="N24"/>
      <c r="O24"/>
      <c r="P24"/>
      <c r="Q24"/>
      <c r="R24"/>
      <c r="S24"/>
      <c r="T24"/>
      <c r="U24"/>
      <c r="V24"/>
      <c r="W24"/>
      <c r="X24"/>
    </row>
    <row r="25" spans="2:24" ht="15.75" thickBot="1">
      <c r="B25" s="41"/>
      <c r="C25" s="40"/>
      <c r="D25" s="322"/>
      <c r="E25" s="323"/>
      <c r="F25" s="323"/>
      <c r="G25" s="325"/>
      <c r="H25" s="323"/>
      <c r="I25" s="323"/>
      <c r="J25" s="323"/>
      <c r="K25" s="326"/>
    </row>
    <row r="26" spans="2:24">
      <c r="B26" s="632" t="s">
        <v>173</v>
      </c>
      <c r="C26" s="327" t="s">
        <v>174</v>
      </c>
      <c r="D26" s="247">
        <v>0</v>
      </c>
      <c r="E26" s="248"/>
      <c r="F26" s="249">
        <v>779.65477999999985</v>
      </c>
      <c r="G26" s="330"/>
      <c r="H26" s="331">
        <v>0</v>
      </c>
      <c r="I26" s="251"/>
      <c r="J26" s="251">
        <v>3046.3999999999996</v>
      </c>
      <c r="K26" s="312">
        <v>16300.531349999999</v>
      </c>
    </row>
    <row r="27" spans="2:24">
      <c r="B27" s="633"/>
      <c r="C27" s="327" t="s">
        <v>101</v>
      </c>
      <c r="D27" s="256">
        <v>0</v>
      </c>
      <c r="E27" s="258"/>
      <c r="F27" s="259">
        <v>1946.2909199999965</v>
      </c>
      <c r="G27" s="334"/>
      <c r="H27" s="335">
        <v>0</v>
      </c>
      <c r="I27" s="261"/>
      <c r="J27" s="261">
        <v>0</v>
      </c>
      <c r="K27" s="336">
        <v>19462.909200000016</v>
      </c>
    </row>
    <row r="28" spans="2:24">
      <c r="B28" s="633"/>
      <c r="C28" s="327" t="s">
        <v>175</v>
      </c>
      <c r="D28" s="256">
        <v>0</v>
      </c>
      <c r="E28" s="258"/>
      <c r="F28" s="259">
        <v>1969.6462300000001</v>
      </c>
      <c r="G28" s="334"/>
      <c r="H28" s="335">
        <v>0</v>
      </c>
      <c r="I28" s="261"/>
      <c r="J28" s="261">
        <v>0</v>
      </c>
      <c r="K28" s="262">
        <v>34348.513200000001</v>
      </c>
    </row>
    <row r="29" spans="2:24">
      <c r="B29" s="633"/>
      <c r="C29" s="327" t="s">
        <v>105</v>
      </c>
      <c r="D29" s="256">
        <v>0</v>
      </c>
      <c r="E29" s="258"/>
      <c r="F29" s="259">
        <v>2348.4990000000003</v>
      </c>
      <c r="G29" s="334"/>
      <c r="H29" s="335">
        <v>0</v>
      </c>
      <c r="I29" s="261"/>
      <c r="J29" s="261">
        <v>0</v>
      </c>
      <c r="K29" s="262">
        <v>39424.773999999998</v>
      </c>
    </row>
    <row r="30" spans="2:24" ht="15.75" thickBot="1">
      <c r="B30" s="633"/>
      <c r="C30" s="337" t="s">
        <v>176</v>
      </c>
      <c r="D30" s="339">
        <f>SUM(D25:D29)</f>
        <v>0</v>
      </c>
      <c r="E30" s="340">
        <v>6298.3</v>
      </c>
      <c r="F30" s="341">
        <f>SUM(F25:F29)</f>
        <v>7044.0909299999967</v>
      </c>
      <c r="G30" s="320">
        <f>F30/E30</f>
        <v>1.1184114649984911</v>
      </c>
      <c r="H30" s="342">
        <f>SUM(H25:H29)</f>
        <v>0</v>
      </c>
      <c r="I30" s="261">
        <v>0</v>
      </c>
      <c r="J30" s="261">
        <f t="shared" ref="J30:K30" si="7">SUM(J25:J29)</f>
        <v>3046.3999999999996</v>
      </c>
      <c r="K30" s="343">
        <f t="shared" si="7"/>
        <v>109536.72775000002</v>
      </c>
    </row>
    <row r="31" spans="2:24">
      <c r="B31" s="344" t="s">
        <v>177</v>
      </c>
      <c r="C31" s="345"/>
      <c r="D31" s="349"/>
      <c r="E31" s="350"/>
      <c r="F31" s="350"/>
      <c r="G31" s="351"/>
      <c r="H31" s="350"/>
      <c r="I31" s="350"/>
      <c r="J31" s="350"/>
      <c r="K31" s="352"/>
    </row>
    <row r="32" spans="2:24">
      <c r="B32" s="8" t="s">
        <v>178</v>
      </c>
      <c r="C32" s="12"/>
      <c r="D32" s="356"/>
      <c r="E32" s="357"/>
      <c r="F32" s="357"/>
      <c r="G32" s="358"/>
      <c r="H32" s="357"/>
      <c r="I32" s="357"/>
      <c r="J32" s="357"/>
      <c r="K32" s="262"/>
    </row>
    <row r="33" spans="2:24" ht="15.75" thickBot="1">
      <c r="B33" s="9" t="s">
        <v>179</v>
      </c>
      <c r="C33" s="14"/>
      <c r="D33" s="362"/>
      <c r="E33" s="363"/>
      <c r="F33" s="363"/>
      <c r="G33" s="364"/>
      <c r="H33" s="363"/>
      <c r="I33" s="363"/>
      <c r="J33" s="363"/>
      <c r="K33" s="365"/>
    </row>
    <row r="34" spans="2:24">
      <c r="B34" s="15"/>
      <c r="C34" s="16"/>
      <c r="D34" s="366"/>
      <c r="E34" s="367"/>
      <c r="F34" s="367"/>
      <c r="G34" s="369"/>
      <c r="H34" s="367"/>
      <c r="I34" s="367"/>
      <c r="J34" s="367"/>
      <c r="K34" s="291"/>
    </row>
    <row r="35" spans="2:24" ht="15.75" thickBot="1">
      <c r="B35" s="9" t="s">
        <v>180</v>
      </c>
      <c r="C35" s="14"/>
      <c r="D35" s="370">
        <f>SUM(D17,D24,D30)</f>
        <v>46222.10057000009</v>
      </c>
      <c r="E35" s="370">
        <f t="shared" ref="E35:F35" si="8">SUM(E17,E24,E30)</f>
        <v>390041.78699999995</v>
      </c>
      <c r="F35" s="370">
        <f t="shared" si="8"/>
        <v>346825.71145281877</v>
      </c>
      <c r="G35" s="371">
        <f>F35/E35</f>
        <v>0.88920142152055826</v>
      </c>
      <c r="H35" s="370">
        <f t="shared" ref="H35:K35" si="9">SUM(H17,H24,H30)</f>
        <v>344710.9876461589</v>
      </c>
      <c r="I35" s="370">
        <f t="shared" si="9"/>
        <v>0</v>
      </c>
      <c r="J35" s="370">
        <f t="shared" si="9"/>
        <v>646574.0491300025</v>
      </c>
      <c r="K35" s="370">
        <f t="shared" si="9"/>
        <v>3258638.3521273993</v>
      </c>
    </row>
    <row r="36" spans="2:24" ht="17.25">
      <c r="B36" s="372" t="s">
        <v>181</v>
      </c>
      <c r="C36" s="10"/>
      <c r="D36" s="10"/>
      <c r="E36" s="10"/>
      <c r="F36" s="10"/>
      <c r="G36" s="10"/>
      <c r="H36" s="373"/>
      <c r="I36" s="10"/>
      <c r="J36" s="10"/>
      <c r="K36" s="374"/>
      <c r="L36" s="10"/>
      <c r="M36" s="10"/>
      <c r="N36" s="10"/>
      <c r="O36" s="10"/>
      <c r="P36" s="10"/>
      <c r="Q36" s="10"/>
      <c r="R36" s="10"/>
      <c r="S36" s="10"/>
      <c r="T36" s="10"/>
      <c r="U36" s="10"/>
      <c r="V36" s="10"/>
      <c r="W36" s="10"/>
      <c r="X36" s="10"/>
    </row>
    <row r="37" spans="2:24" ht="17.25">
      <c r="B37" s="376" t="s">
        <v>196</v>
      </c>
    </row>
    <row r="38" spans="2:24" ht="17.25">
      <c r="B38" s="19" t="s">
        <v>197</v>
      </c>
      <c r="K38" s="377"/>
    </row>
    <row r="39" spans="2:24">
      <c r="B39" t="s">
        <v>198</v>
      </c>
      <c r="K39" s="377"/>
      <c r="L39" s="377"/>
    </row>
    <row r="40" spans="2:24" ht="17.25">
      <c r="B40" s="378" t="s">
        <v>339</v>
      </c>
    </row>
    <row r="41" spans="2:24">
      <c r="B41" s="378" t="s">
        <v>377</v>
      </c>
    </row>
    <row r="42" spans="2:24">
      <c r="B42" s="591" t="s">
        <v>183</v>
      </c>
    </row>
  </sheetData>
  <mergeCells count="5">
    <mergeCell ref="B26:B30"/>
    <mergeCell ref="D4:K4"/>
    <mergeCell ref="B8:B12"/>
    <mergeCell ref="B13:B15"/>
    <mergeCell ref="B21:B23"/>
  </mergeCells>
  <pageMargins left="0.7" right="0.7" top="0.75" bottom="0.75" header="0.3" footer="0.3"/>
  <pageSetup scale="5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94c6f84-0b25-47d3-bda9-13d7ce8d50cf" xsi:nil="true"/>
    <lcf76f155ced4ddcb4097134ff3c332f xmlns="e8aa14d7-8093-4a9a-9b68-4915b7a176e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8D6B9AF7E5584D9BA840B07BF44A41" ma:contentTypeVersion="18" ma:contentTypeDescription="Create a new document." ma:contentTypeScope="" ma:versionID="069f8abcdbbec643c3f2e46337e2e0da">
  <xsd:schema xmlns:xsd="http://www.w3.org/2001/XMLSchema" xmlns:xs="http://www.w3.org/2001/XMLSchema" xmlns:p="http://schemas.microsoft.com/office/2006/metadata/properties" xmlns:ns2="e8aa14d7-8093-4a9a-9b68-4915b7a176ec" xmlns:ns3="d94c6f84-0b25-47d3-bda9-13d7ce8d50cf" targetNamespace="http://schemas.microsoft.com/office/2006/metadata/properties" ma:root="true" ma:fieldsID="fd2a95e05de6503ae406a762ebebdbc9" ns2:_="" ns3:_="">
    <xsd:import namespace="e8aa14d7-8093-4a9a-9b68-4915b7a176ec"/>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a14d7-8093-4a9a-9b68-4915b7a176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77ebdf-2918-459e-b32c-0e133f7cf6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b26fdf-4a33-4ab0-a10e-8fbda231c58f}" ma:internalName="TaxCatchAll" ma:showField="CatchAllData" ma:web="d94c6f84-0b25-47d3-bda9-13d7ce8d50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schemas.microsoft.com/office/2006/metadata/properties"/>
    <ds:schemaRef ds:uri="http://schemas.microsoft.com/office/infopath/2007/PartnerControls"/>
    <ds:schemaRef ds:uri="d94c6f84-0b25-47d3-bda9-13d7ce8d50cf"/>
    <ds:schemaRef ds:uri="e8aa14d7-8093-4a9a-9b68-4915b7a176ec"/>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03A3500F-243B-4C6C-A5FE-B4107E401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a14d7-8093-4a9a-9b68-4915b7a176ec"/>
    <ds:schemaRef ds:uri="d94c6f84-0b25-47d3-bda9-13d7ce8d5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Table 1</vt:lpstr>
      <vt:lpstr>Table 2</vt:lpstr>
      <vt:lpstr>Tables 3-6</vt:lpstr>
      <vt:lpstr>Table 7</vt:lpstr>
      <vt:lpstr>Table 8</vt:lpstr>
      <vt:lpstr>Ap A - Participant Def</vt:lpstr>
      <vt:lpstr>Ap A - Participant Def.</vt:lpstr>
      <vt:lpstr>Ap B - Participant-Spend</vt:lpstr>
      <vt:lpstr>Ap B - Qtr NG Master</vt:lpstr>
      <vt:lpstr>Ap C - Qtr NG LMI</vt:lpstr>
      <vt:lpstr> Ap D - Qtr NG Business Class </vt:lpstr>
      <vt:lpstr>Ap E - NJ CEA Benchmarks</vt:lpstr>
      <vt:lpstr>SJG</vt:lpstr>
      <vt:lpstr>AP F - Secondary Metrics</vt:lpstr>
      <vt:lpstr>AP G - Transfer</vt:lpstr>
      <vt:lpstr>AP H - CostTest</vt:lpstr>
      <vt:lpstr>AP I - Program Changes</vt:lpstr>
      <vt:lpstr>'Ap E - NJ CEA Benchmarks'!Print_Area</vt:lpstr>
      <vt:lpstr>'AP F - Secondary Metrics'!Print_Area</vt:lpstr>
      <vt:lpstr>'AP G - Transfer'!Print_Area</vt:lpstr>
      <vt:lpstr>'AP H - CostTest'!Print_Area</vt:lpstr>
      <vt:lpstr>'Table 1'!Print_Area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Lee, Andrew</cp:lastModifiedBy>
  <cp:revision/>
  <dcterms:created xsi:type="dcterms:W3CDTF">2021-03-17T19:24:16Z</dcterms:created>
  <dcterms:modified xsi:type="dcterms:W3CDTF">2024-12-02T18:56:05Z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0x0101008C8D6B9AF7E5584D9BA840B07BF44A41</vt:lpwstr>
  </property>
  <property fmtid="{D5CDD505-2E9C-101B-9397-08002B2CF9AE}" pid="3" name="MediaServiceImageTags">
    <vt:lpwstr/>
  </property>
</Properties>
</file>