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80C2A8F9-76E1-461F-A69C-04B93C80A481}" xr6:coauthVersionLast="47" xr6:coauthVersionMax="47" xr10:uidLastSave="{00000000-0000-0000-0000-000000000000}"/>
  <bookViews>
    <workbookView xWindow="1950" yWindow="1950" windowWidth="18720" windowHeight="11715" xr2:uid="{00000000-000D-0000-FFFF-FFFF00000000}"/>
  </bookViews>
  <sheets>
    <sheet name="Exhibit 13.1" sheetId="4" r:id="rId1"/>
    <sheet name="Exhibit 15.1" sheetId="1" r:id="rId2"/>
    <sheet name="Exhibit 20.1" sheetId="2" r:id="rId3"/>
    <sheet name="Exhibit 26.1" sheetId="3" r:id="rId4"/>
  </sheets>
  <externalReferences>
    <externalReference r:id="rId5"/>
  </externalReferences>
  <definedNames>
    <definedName name="Datasets" localSheetId="0">#REF!</definedName>
    <definedName name="Datasets" localSheetId="3">#REF!</definedName>
    <definedName name="MayBigRept" localSheetId="0">#REF!</definedName>
    <definedName name="MayBigRept" localSheetId="3">#REF!</definedName>
    <definedName name="PAGE16" localSheetId="0">'[1]P-17 s1'!#REF!</definedName>
    <definedName name="PAGE17" localSheetId="0">'[1]P-17 s1'!#REF!</definedName>
    <definedName name="PAGE18" localSheetId="0">'[1]P-17 s1'!#REF!</definedName>
    <definedName name="PAGE19" localSheetId="0">'[1]P-17 s1'!#REF!</definedName>
    <definedName name="PAGE2" localSheetId="0">#REF!</definedName>
    <definedName name="PAGE2" localSheetId="3">#REF!</definedName>
    <definedName name="PAGE20" localSheetId="0">'[1]P-17 s1'!#REF!</definedName>
    <definedName name="PAGE20" localSheetId="3">'[1]P-17 s1'!#REF!</definedName>
    <definedName name="PAGE21" localSheetId="0">'[1]P-17 s1'!#REF!</definedName>
    <definedName name="PAGE22" localSheetId="0">'[1]P-17 s1'!#REF!</definedName>
    <definedName name="PAGE33" localSheetId="0">#REF!</definedName>
    <definedName name="PAGE33" localSheetId="3">#REF!</definedName>
    <definedName name="PAGE37" localSheetId="0">#REF!</definedName>
    <definedName name="PAGE37" localSheetId="3">#REF!</definedName>
    <definedName name="PAGE40" localSheetId="0">#REF!</definedName>
    <definedName name="PAGE40" localSheetId="3">#REF!</definedName>
    <definedName name="PAGE41" localSheetId="0">#REF!</definedName>
    <definedName name="PAGE41" localSheetId="3">#REF!</definedName>
    <definedName name="PAGE43" localSheetId="0">#REF!</definedName>
    <definedName name="PAGE43" localSheetId="3">#REF!</definedName>
    <definedName name="PAGE45" localSheetId="0">#REF!</definedName>
    <definedName name="PAGE45" localSheetId="3">#REF!</definedName>
    <definedName name="PAGE46" localSheetId="0">#REF!</definedName>
    <definedName name="PAGE46" localSheetId="3">#REF!</definedName>
    <definedName name="PAGE47" localSheetId="0">#REF!</definedName>
    <definedName name="PAGE47" localSheetId="3">#REF!</definedName>
    <definedName name="PAGE62" localSheetId="0">#REF!</definedName>
    <definedName name="PAGE62" localSheetId="3">#REF!</definedName>
    <definedName name="PAGE63" localSheetId="0">#REF!</definedName>
    <definedName name="PAGE63" localSheetId="3">#REF!</definedName>
    <definedName name="PAGE78" localSheetId="0">#REF!</definedName>
    <definedName name="PAGE78" localSheetId="3">#REF!</definedName>
    <definedName name="_xlnm.Print_Area" localSheetId="0">'Exhibit 13.1'!$A$1:$M$41</definedName>
    <definedName name="_xlnm.Print_Area" localSheetId="1">'Exhibit 15.1'!$A$1:$E$25</definedName>
    <definedName name="_xlnm.Print_Area" localSheetId="2">'Exhibit 20.1'!$A$1:$N$37</definedName>
    <definedName name="_xlnm.Print_Area" localSheetId="3">'Exhibit 26.1'!$A$1:$N$38</definedName>
    <definedName name="SAPCrosstab5" localSheetId="0">#REF!</definedName>
    <definedName name="SAPCrosstab5" localSheetId="3">#REF!</definedName>
    <definedName name="SAPCrosstab6" localSheetId="0">#REF!</definedName>
    <definedName name="SAPCrosstab6" localSheetId="3">#REF!</definedName>
    <definedName name="SummaryRept" localSheetId="0">#REF!</definedName>
    <definedName name="SummaryRept" localSheetId="3">#REF!</definedName>
    <definedName name="Z_8582890C_3679_4FD3_AB88_FB4F8276CCF2_.wvu.PrintArea" localSheetId="0" hidden="1">'Exhibit 13.1'!$A$4:$L$41</definedName>
    <definedName name="Z_8582890C_3679_4FD3_AB88_FB4F8276CCF2_.wvu.PrintArea" localSheetId="1" hidden="1">'Exhibit 15.1'!$A$4:$D$25</definedName>
    <definedName name="Z_8582890C_3679_4FD3_AB88_FB4F8276CCF2_.wvu.PrintArea" localSheetId="2" hidden="1">'Exhibit 20.1'!$A$4:$O$37</definedName>
    <definedName name="Z_8582890C_3679_4FD3_AB88_FB4F8276CCF2_.wvu.PrintArea" localSheetId="3" hidden="1">'Exhibit 26.1'!$A$1:$K$38</definedName>
    <definedName name="Z_E60B0AAD_7C6B_4E6A_83AE_C3B94C2CE95B_.wvu.PrintArea" localSheetId="0" hidden="1">'Exhibit 13.1'!$A$4:$L$41</definedName>
    <definedName name="Z_E60B0AAD_7C6B_4E6A_83AE_C3B94C2CE95B_.wvu.PrintArea" localSheetId="1" hidden="1">'Exhibit 15.1'!$A$4:$D$25</definedName>
    <definedName name="Z_E60B0AAD_7C6B_4E6A_83AE_C3B94C2CE95B_.wvu.PrintArea" localSheetId="2" hidden="1">'Exhibit 20.1'!$A$4:$O$37</definedName>
    <definedName name="Z_E60B0AAD_7C6B_4E6A_83AE_C3B94C2CE95B_.wvu.PrintArea" localSheetId="3" hidden="1">'Exhibit 26.1'!$A$1:$K$38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3" l="1"/>
  <c r="Q34" i="3"/>
  <c r="O34" i="3"/>
  <c r="I29" i="3"/>
  <c r="G29" i="3"/>
  <c r="C29" i="3"/>
  <c r="Q28" i="3"/>
  <c r="O28" i="3"/>
  <c r="M28" i="3"/>
  <c r="S28" i="3" s="1"/>
  <c r="E28" i="3"/>
  <c r="S27" i="3"/>
  <c r="O27" i="3"/>
  <c r="M27" i="3"/>
  <c r="M29" i="3" s="1"/>
  <c r="E27" i="3"/>
  <c r="Q27" i="3" s="1"/>
  <c r="S26" i="3"/>
  <c r="O26" i="3"/>
  <c r="K26" i="3"/>
  <c r="Q26" i="3" s="1"/>
  <c r="E26" i="3"/>
  <c r="S25" i="3"/>
  <c r="O25" i="3"/>
  <c r="K25" i="3"/>
  <c r="Q25" i="3" s="1"/>
  <c r="E25" i="3"/>
  <c r="S24" i="3"/>
  <c r="O24" i="3"/>
  <c r="K24" i="3"/>
  <c r="Q24" i="3" s="1"/>
  <c r="E24" i="3"/>
  <c r="S23" i="3"/>
  <c r="O23" i="3"/>
  <c r="K23" i="3"/>
  <c r="Q23" i="3" s="1"/>
  <c r="E23" i="3"/>
  <c r="S22" i="3"/>
  <c r="S29" i="3" s="1"/>
  <c r="O22" i="3"/>
  <c r="O29" i="3" s="1"/>
  <c r="K22" i="3"/>
  <c r="K29" i="3" s="1"/>
  <c r="E22" i="3"/>
  <c r="E29" i="3" s="1"/>
  <c r="I20" i="3"/>
  <c r="I32" i="3" s="1"/>
  <c r="G20" i="3"/>
  <c r="G32" i="3" s="1"/>
  <c r="C20" i="3"/>
  <c r="C32" i="3" s="1"/>
  <c r="S19" i="3"/>
  <c r="O19" i="3"/>
  <c r="K19" i="3"/>
  <c r="Q19" i="3" s="1"/>
  <c r="E19" i="3"/>
  <c r="S18" i="3"/>
  <c r="O18" i="3"/>
  <c r="K18" i="3"/>
  <c r="Q18" i="3" s="1"/>
  <c r="E18" i="3"/>
  <c r="Q17" i="3"/>
  <c r="O17" i="3"/>
  <c r="M17" i="3"/>
  <c r="S17" i="3" s="1"/>
  <c r="E17" i="3"/>
  <c r="S16" i="3"/>
  <c r="O16" i="3"/>
  <c r="M16" i="3"/>
  <c r="M20" i="3" s="1"/>
  <c r="M32" i="3" s="1"/>
  <c r="E16" i="3"/>
  <c r="Q16" i="3" s="1"/>
  <c r="S15" i="3"/>
  <c r="S20" i="3" s="1"/>
  <c r="S32" i="3" s="1"/>
  <c r="O15" i="3"/>
  <c r="O20" i="3" s="1"/>
  <c r="O32" i="3" s="1"/>
  <c r="K15" i="3"/>
  <c r="K20" i="3" s="1"/>
  <c r="K32" i="3" s="1"/>
  <c r="E15" i="3"/>
  <c r="E20" i="3" s="1"/>
  <c r="E32" i="3" s="1"/>
  <c r="S13" i="3"/>
  <c r="M13" i="3"/>
  <c r="I13" i="3"/>
  <c r="G13" i="3"/>
  <c r="A5" i="3"/>
  <c r="A4" i="3"/>
  <c r="K36" i="2"/>
  <c r="I36" i="2"/>
  <c r="G36" i="2"/>
  <c r="E36" i="2"/>
  <c r="C36" i="2"/>
  <c r="O33" i="2"/>
  <c r="M33" i="2"/>
  <c r="S33" i="2" s="1"/>
  <c r="Q33" i="2" s="1"/>
  <c r="O32" i="2"/>
  <c r="M32" i="2"/>
  <c r="S32" i="2" s="1"/>
  <c r="Q32" i="2" s="1"/>
  <c r="O31" i="2"/>
  <c r="M31" i="2"/>
  <c r="S31" i="2" s="1"/>
  <c r="Q31" i="2" s="1"/>
  <c r="O30" i="2"/>
  <c r="M30" i="2"/>
  <c r="S30" i="2" s="1"/>
  <c r="Q30" i="2" s="1"/>
  <c r="O29" i="2"/>
  <c r="M29" i="2"/>
  <c r="S29" i="2" s="1"/>
  <c r="Q29" i="2" s="1"/>
  <c r="O28" i="2"/>
  <c r="M28" i="2"/>
  <c r="S28" i="2" s="1"/>
  <c r="Q28" i="2" s="1"/>
  <c r="O27" i="2"/>
  <c r="M27" i="2"/>
  <c r="S27" i="2" s="1"/>
  <c r="Q27" i="2" s="1"/>
  <c r="O26" i="2"/>
  <c r="M26" i="2"/>
  <c r="S26" i="2" s="1"/>
  <c r="Q26" i="2" s="1"/>
  <c r="O25" i="2"/>
  <c r="M25" i="2"/>
  <c r="S25" i="2" s="1"/>
  <c r="Q25" i="2" s="1"/>
  <c r="O24" i="2"/>
  <c r="M24" i="2"/>
  <c r="S24" i="2" s="1"/>
  <c r="Q24" i="2" s="1"/>
  <c r="O23" i="2"/>
  <c r="M23" i="2"/>
  <c r="S23" i="2" s="1"/>
  <c r="Q23" i="2" s="1"/>
  <c r="O22" i="2"/>
  <c r="M22" i="2"/>
  <c r="S22" i="2" s="1"/>
  <c r="Q22" i="2" s="1"/>
  <c r="O21" i="2"/>
  <c r="M21" i="2"/>
  <c r="S21" i="2" s="1"/>
  <c r="Q21" i="2" s="1"/>
  <c r="O20" i="2"/>
  <c r="M20" i="2"/>
  <c r="S20" i="2" s="1"/>
  <c r="Q20" i="2" s="1"/>
  <c r="S19" i="2"/>
  <c r="Q19" i="2" s="1"/>
  <c r="O19" i="2"/>
  <c r="M19" i="2"/>
  <c r="S18" i="2"/>
  <c r="Q18" i="2" s="1"/>
  <c r="O18" i="2"/>
  <c r="M18" i="2"/>
  <c r="S17" i="2"/>
  <c r="Q17" i="2" s="1"/>
  <c r="O17" i="2"/>
  <c r="M17" i="2"/>
  <c r="S16" i="2"/>
  <c r="Q16" i="2" s="1"/>
  <c r="O16" i="2"/>
  <c r="M16" i="2"/>
  <c r="S15" i="2"/>
  <c r="Q15" i="2" s="1"/>
  <c r="O15" i="2"/>
  <c r="M15" i="2"/>
  <c r="S14" i="2"/>
  <c r="S36" i="2" s="1"/>
  <c r="O14" i="2"/>
  <c r="O36" i="2" s="1"/>
  <c r="M14" i="2"/>
  <c r="M36" i="2" s="1"/>
  <c r="A5" i="2"/>
  <c r="A4" i="2"/>
  <c r="F19" i="1"/>
  <c r="D17" i="1"/>
  <c r="D21" i="1" s="1"/>
  <c r="C17" i="1"/>
  <c r="C21" i="1" s="1"/>
  <c r="C25" i="1" s="1"/>
  <c r="F14" i="1"/>
  <c r="F12" i="1"/>
  <c r="F17" i="1" s="1"/>
  <c r="N39" i="4"/>
  <c r="L39" i="4"/>
  <c r="R39" i="4" s="1"/>
  <c r="J35" i="4"/>
  <c r="P35" i="4" s="1"/>
  <c r="H35" i="4"/>
  <c r="N35" i="4" s="1"/>
  <c r="F35" i="4"/>
  <c r="E35" i="4"/>
  <c r="D35" i="4"/>
  <c r="C35" i="4"/>
  <c r="B35" i="4"/>
  <c r="K34" i="4"/>
  <c r="P33" i="4"/>
  <c r="N33" i="4"/>
  <c r="L33" i="4"/>
  <c r="R33" i="4" s="1"/>
  <c r="K33" i="4"/>
  <c r="K35" i="4" s="1"/>
  <c r="Q35" i="4" s="1"/>
  <c r="I33" i="4"/>
  <c r="I35" i="4" s="1"/>
  <c r="O35" i="4" s="1"/>
  <c r="J28" i="4"/>
  <c r="P28" i="4" s="1"/>
  <c r="H28" i="4"/>
  <c r="N28" i="4" s="1"/>
  <c r="F28" i="4"/>
  <c r="E28" i="4"/>
  <c r="D28" i="4"/>
  <c r="C28" i="4"/>
  <c r="B28" i="4"/>
  <c r="Q27" i="4"/>
  <c r="P27" i="4"/>
  <c r="N27" i="4"/>
  <c r="L27" i="4"/>
  <c r="R27" i="4" s="1"/>
  <c r="I27" i="4"/>
  <c r="O27" i="4" s="1"/>
  <c r="Q26" i="4"/>
  <c r="P26" i="4"/>
  <c r="O26" i="4"/>
  <c r="N26" i="4"/>
  <c r="L26" i="4"/>
  <c r="R26" i="4" s="1"/>
  <c r="I26" i="4"/>
  <c r="W25" i="4"/>
  <c r="V25" i="4"/>
  <c r="Q25" i="4"/>
  <c r="P25" i="4"/>
  <c r="O25" i="4"/>
  <c r="N25" i="4"/>
  <c r="L25" i="4"/>
  <c r="R25" i="4" s="1"/>
  <c r="I25" i="4"/>
  <c r="X24" i="4"/>
  <c r="P24" i="4"/>
  <c r="N24" i="4"/>
  <c r="L24" i="4"/>
  <c r="R24" i="4" s="1"/>
  <c r="I24" i="4"/>
  <c r="O24" i="4" s="1"/>
  <c r="X23" i="4"/>
  <c r="Q23" i="4"/>
  <c r="P23" i="4"/>
  <c r="N23" i="4"/>
  <c r="L23" i="4"/>
  <c r="L28" i="4" s="1"/>
  <c r="R28" i="4" s="1"/>
  <c r="I23" i="4"/>
  <c r="I28" i="4" s="1"/>
  <c r="O28" i="4" s="1"/>
  <c r="X22" i="4"/>
  <c r="X21" i="4"/>
  <c r="X25" i="4" s="1"/>
  <c r="J20" i="4"/>
  <c r="P20" i="4" s="1"/>
  <c r="H20" i="4"/>
  <c r="N20" i="4" s="1"/>
  <c r="F20" i="4"/>
  <c r="F30" i="4" s="1"/>
  <c r="E20" i="4"/>
  <c r="E30" i="4" s="1"/>
  <c r="E37" i="4" s="1"/>
  <c r="D20" i="4"/>
  <c r="D30" i="4" s="1"/>
  <c r="D37" i="4" s="1"/>
  <c r="C20" i="4"/>
  <c r="C30" i="4" s="1"/>
  <c r="C37" i="4" s="1"/>
  <c r="B20" i="4"/>
  <c r="B30" i="4" s="1"/>
  <c r="R19" i="4"/>
  <c r="P19" i="4"/>
  <c r="N19" i="4"/>
  <c r="K19" i="4"/>
  <c r="Q19" i="4" s="1"/>
  <c r="I19" i="4"/>
  <c r="O19" i="4" s="1"/>
  <c r="W18" i="4"/>
  <c r="V18" i="4"/>
  <c r="R18" i="4"/>
  <c r="P18" i="4"/>
  <c r="N18" i="4"/>
  <c r="K18" i="4"/>
  <c r="Q18" i="4" s="1"/>
  <c r="I18" i="4"/>
  <c r="O18" i="4" s="1"/>
  <c r="X17" i="4"/>
  <c r="R17" i="4"/>
  <c r="P17" i="4"/>
  <c r="N17" i="4"/>
  <c r="K17" i="4"/>
  <c r="Q17" i="4" s="1"/>
  <c r="I17" i="4"/>
  <c r="O17" i="4" s="1"/>
  <c r="X16" i="4"/>
  <c r="R16" i="4"/>
  <c r="P16" i="4"/>
  <c r="N16" i="4"/>
  <c r="K16" i="4"/>
  <c r="Q16" i="4" s="1"/>
  <c r="I16" i="4"/>
  <c r="O16" i="4" s="1"/>
  <c r="X15" i="4"/>
  <c r="R15" i="4"/>
  <c r="P15" i="4"/>
  <c r="N15" i="4"/>
  <c r="K15" i="4"/>
  <c r="Q15" i="4" s="1"/>
  <c r="I15" i="4"/>
  <c r="O15" i="4" s="1"/>
  <c r="X14" i="4"/>
  <c r="R14" i="4"/>
  <c r="P14" i="4"/>
  <c r="N14" i="4"/>
  <c r="K14" i="4"/>
  <c r="K20" i="4" s="1"/>
  <c r="I14" i="4"/>
  <c r="I20" i="4" s="1"/>
  <c r="X13" i="4"/>
  <c r="X12" i="4"/>
  <c r="X18" i="4" s="1"/>
  <c r="N11" i="4"/>
  <c r="H11" i="4"/>
  <c r="B11" i="4"/>
  <c r="A5" i="4"/>
  <c r="A4" i="4"/>
  <c r="Q15" i="3" l="1"/>
  <c r="Q20" i="3" s="1"/>
  <c r="Q22" i="3"/>
  <c r="Q29" i="3" s="1"/>
  <c r="Q14" i="2"/>
  <c r="Q36" i="2" s="1"/>
  <c r="D25" i="1"/>
  <c r="F25" i="1" s="1"/>
  <c r="F21" i="1"/>
  <c r="I30" i="4"/>
  <c r="O20" i="4"/>
  <c r="B41" i="4"/>
  <c r="B37" i="4"/>
  <c r="F41" i="4"/>
  <c r="F37" i="4"/>
  <c r="Q20" i="4"/>
  <c r="L20" i="4"/>
  <c r="O23" i="4"/>
  <c r="K24" i="4"/>
  <c r="H30" i="4"/>
  <c r="J30" i="4"/>
  <c r="O33" i="4"/>
  <c r="Q33" i="4"/>
  <c r="L35" i="4"/>
  <c r="R35" i="4" s="1"/>
  <c r="O14" i="4"/>
  <c r="Q14" i="4"/>
  <c r="R23" i="4"/>
  <c r="Q32" i="3" l="1"/>
  <c r="J41" i="4"/>
  <c r="J37" i="4"/>
  <c r="P37" i="4" s="1"/>
  <c r="P30" i="4"/>
  <c r="H37" i="4"/>
  <c r="N37" i="4" s="1"/>
  <c r="N30" i="4"/>
  <c r="H41" i="4"/>
  <c r="Q24" i="4"/>
  <c r="K28" i="4"/>
  <c r="R20" i="4"/>
  <c r="L30" i="4"/>
  <c r="L21" i="4"/>
  <c r="I37" i="4"/>
  <c r="O37" i="4" s="1"/>
  <c r="O30" i="4"/>
  <c r="L41" i="4" l="1"/>
  <c r="L37" i="4"/>
  <c r="R37" i="4" s="1"/>
  <c r="R30" i="4"/>
  <c r="Q28" i="4"/>
  <c r="K30" i="4"/>
  <c r="K37" i="4" l="1"/>
  <c r="Q37" i="4" s="1"/>
  <c r="Q30" i="4"/>
</calcChain>
</file>

<file path=xl/sharedStrings.xml><?xml version="1.0" encoding="utf-8"?>
<sst xmlns="http://schemas.openxmlformats.org/spreadsheetml/2006/main" count="203" uniqueCount="115">
  <si>
    <t>Exhibit 15</t>
  </si>
  <si>
    <t>Revenue Increase Calculation</t>
  </si>
  <si>
    <t>PRO FORMA - PROPOSED RATES</t>
  </si>
  <si>
    <t>Description</t>
  </si>
  <si>
    <t>Reference</t>
  </si>
  <si>
    <t>Pro Forma Rate Base</t>
  </si>
  <si>
    <t>Exh 26 Page 1</t>
  </si>
  <si>
    <t>Recommmended Rate of Return</t>
  </si>
  <si>
    <t>Exhibit 14</t>
  </si>
  <si>
    <t>Operating Income Pro Forma:</t>
  </si>
  <si>
    <t>Proposed Rates</t>
  </si>
  <si>
    <t>Present Rates</t>
  </si>
  <si>
    <t>Exhibit 13</t>
  </si>
  <si>
    <t>Deficiency/(Excess)</t>
  </si>
  <si>
    <t>Revenue Conversion Factor</t>
  </si>
  <si>
    <t>Total Revenue Increase</t>
  </si>
  <si>
    <t>Bad Debt</t>
  </si>
  <si>
    <t>As Filed</t>
  </si>
  <si>
    <t>9+3 Update</t>
  </si>
  <si>
    <t>Change</t>
  </si>
  <si>
    <t>Aqua New Jersey, Inc</t>
  </si>
  <si>
    <t>Water Systems</t>
  </si>
  <si>
    <t>TOTAL</t>
  </si>
  <si>
    <t>Tank Painting Amortization</t>
  </si>
  <si>
    <t>Page 11</t>
  </si>
  <si>
    <t>Rate Case Expense Amort</t>
  </si>
  <si>
    <t>Page 10</t>
  </si>
  <si>
    <t>Page 9</t>
  </si>
  <si>
    <t>Other</t>
  </si>
  <si>
    <t>Page 8</t>
  </si>
  <si>
    <t>Insurance</t>
  </si>
  <si>
    <t>Transportation</t>
  </si>
  <si>
    <t>Leases</t>
  </si>
  <si>
    <t>Management Fees</t>
  </si>
  <si>
    <t>Page 7</t>
  </si>
  <si>
    <t>Outside Services - O&amp;M</t>
  </si>
  <si>
    <t>Outside Services - Other</t>
  </si>
  <si>
    <t>Outside Services - Lab Testing</t>
  </si>
  <si>
    <t>Outside Services - Legal</t>
  </si>
  <si>
    <t>Outside Services - Accounting</t>
  </si>
  <si>
    <t>Outside Services - Engineering</t>
  </si>
  <si>
    <t>Supplies</t>
  </si>
  <si>
    <t>Page 6</t>
  </si>
  <si>
    <t>Chemicals</t>
  </si>
  <si>
    <t>Page 5</t>
  </si>
  <si>
    <t>Purchased Power</t>
  </si>
  <si>
    <t>Page 4</t>
  </si>
  <si>
    <t>Purchased Water</t>
  </si>
  <si>
    <t>Page 3</t>
  </si>
  <si>
    <t>Employee Benefits</t>
  </si>
  <si>
    <t>Page 2</t>
  </si>
  <si>
    <t>Labor</t>
  </si>
  <si>
    <t>Rates</t>
  </si>
  <si>
    <t>Adjustment</t>
  </si>
  <si>
    <t>Test Year</t>
  </si>
  <si>
    <t>Exhibit 20</t>
  </si>
  <si>
    <t>Present</t>
  </si>
  <si>
    <t>Pro Forma</t>
  </si>
  <si>
    <t>Summary Of Operations &amp; Maintenance Expenses</t>
  </si>
  <si>
    <t>Rate Base and Rate of Return</t>
  </si>
  <si>
    <t>Under Present and Proposed Rates</t>
  </si>
  <si>
    <t>Prepayments</t>
  </si>
  <si>
    <t>Actual</t>
  </si>
  <si>
    <t>Exhibit 26</t>
  </si>
  <si>
    <t>Utility Plant in Service</t>
  </si>
  <si>
    <t>Materials and Supplies</t>
  </si>
  <si>
    <t>Unamortized Acquisition Adj.</t>
  </si>
  <si>
    <t>Tank Maintenance Balance</t>
  </si>
  <si>
    <t>Subtotal</t>
  </si>
  <si>
    <t>Reserve for Depreciation</t>
  </si>
  <si>
    <t>Customer Advances</t>
  </si>
  <si>
    <t>Contributed Property</t>
  </si>
  <si>
    <t>Deferred FIT</t>
  </si>
  <si>
    <t>Customer Deposits</t>
  </si>
  <si>
    <t>Consolidated Tax Adjustment</t>
  </si>
  <si>
    <t xml:space="preserve"> </t>
  </si>
  <si>
    <t>Rate Base</t>
  </si>
  <si>
    <t>Operating Income</t>
  </si>
  <si>
    <t>Rate of Return</t>
  </si>
  <si>
    <t>Exhibit 26.1</t>
  </si>
  <si>
    <t>Income Statement Under Present And Proposed Rates</t>
  </si>
  <si>
    <t>Test Year Ending</t>
  </si>
  <si>
    <t>Proforma at</t>
  </si>
  <si>
    <t>Maximodel</t>
  </si>
  <si>
    <t>BD/RD</t>
  </si>
  <si>
    <t>Difference</t>
  </si>
  <si>
    <t>Metered Sales</t>
  </si>
  <si>
    <t>Operating Revenues:</t>
  </si>
  <si>
    <t>Service Improvement Charge</t>
  </si>
  <si>
    <t>Private Fire</t>
  </si>
  <si>
    <t>Public Fire</t>
  </si>
  <si>
    <t>Miscellaneous</t>
  </si>
  <si>
    <t>Antennae</t>
  </si>
  <si>
    <t>Total</t>
  </si>
  <si>
    <t>Residential</t>
  </si>
  <si>
    <t>Operating Expenses:</t>
  </si>
  <si>
    <t>Commercial</t>
  </si>
  <si>
    <t>O &amp; M Expenses</t>
  </si>
  <si>
    <t>Industiral</t>
  </si>
  <si>
    <t>Depreciation</t>
  </si>
  <si>
    <t>Public</t>
  </si>
  <si>
    <t>Amortizations</t>
  </si>
  <si>
    <t>Taxes Other than Income</t>
  </si>
  <si>
    <t>Income Taxes</t>
  </si>
  <si>
    <t>Utility Operating Income</t>
  </si>
  <si>
    <t>Interest Charges:</t>
  </si>
  <si>
    <t>Long Term Debt</t>
  </si>
  <si>
    <t>Net Income</t>
  </si>
  <si>
    <t>ROE</t>
  </si>
  <si>
    <t>Do Not Print This Row and Below</t>
  </si>
  <si>
    <t>Actuals</t>
  </si>
  <si>
    <t>Exhibit 20.1</t>
  </si>
  <si>
    <t>ADJ TO SPLIT CAPITAL TO W/WW</t>
  </si>
  <si>
    <t>9 Months Actual + 3 Months Estimated</t>
  </si>
  <si>
    <t>Test Year Ended April 30, 2024 and Pro Forma Present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</si>
</sst>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%"/>
    <numFmt numFmtId="168" formatCode="_(* #,##0.0000000_);_(* \(#,##0.0000000\);_(* &quot;-&quot;??_);_(@_)"/>
    <numFmt numFmtId="169" formatCode="0.000000"/>
    <numFmt numFmtId="170" formatCode="mm/dd/yy"/>
    <numFmt numFmtId="171" formatCode="_(&quot;$&quot;* #,##0_);_(&quot;$&quot;* \(#,##0\)"/>
    <numFmt numFmtId="172" formatCode="mmm\ dd\,\ yyyy"/>
    <numFmt numFmtId="173" formatCode="#,##0.0000_);\(#,##0.0000\)"/>
  </numFmts>
  <fonts count="16">
    <font>
      <sz val="10"/>
      <name val="Arial MT"/>
      <family val="2"/>
    </font>
    <font>
      <sz val="10"/>
      <name val="Arial"/>
      <family val="2"/>
    </font>
    <font>
      <u/>
      <sz val="10"/>
      <color theme="10"/>
      <name val="Arial MT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Arial"/>
      <family val="2"/>
    </font>
    <font>
      <u/>
      <sz val="10"/>
      <name val="Arial MT"/>
      <family val="2"/>
    </font>
    <font>
      <b/>
      <sz val="10"/>
      <name val="Arial MT"/>
      <family val="2"/>
    </font>
    <font>
      <sz val="10"/>
      <name val="Arial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indexed="8"/>
      </bottom>
      <diagonal/>
    </border>
    <border>
      <left/>
      <right style="thin">
        <color auto="1"/>
      </right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164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5" fillId="0" borderId="0"/>
    <xf numFmtId="44" fontId="3" fillId="0" borderId="0" applyFont="0" applyFill="0" applyBorder="0" applyAlignment="0" applyProtection="0"/>
  </cellStyleXfs>
  <cellXfs count="220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right"/>
    </xf>
    <xf numFmtId="164" fontId="4" fillId="0" borderId="0" xfId="0" applyFont="1" applyAlignment="1">
      <alignment horizontal="centerContinuous"/>
    </xf>
    <xf numFmtId="164" fontId="1" fillId="0" borderId="0" xfId="0" applyFont="1" applyAlignment="1">
      <alignment horizontal="center"/>
    </xf>
    <xf numFmtId="37" fontId="1" fillId="0" borderId="0" xfId="0" applyNumberFormat="1" applyFont="1"/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164" fontId="5" fillId="0" borderId="2" xfId="0" applyFont="1" applyBorder="1" applyAlignment="1">
      <alignment horizontal="left"/>
    </xf>
    <xf numFmtId="164" fontId="0" fillId="0" borderId="0" xfId="0" applyAlignment="1">
      <alignment horizontal="center"/>
    </xf>
    <xf numFmtId="164" fontId="0" fillId="0" borderId="3" xfId="0" applyBorder="1"/>
    <xf numFmtId="164" fontId="8" fillId="0" borderId="0" xfId="0" applyFont="1"/>
    <xf numFmtId="164" fontId="9" fillId="0" borderId="0" xfId="3" applyNumberFormat="1" applyFont="1" applyAlignment="1">
      <alignment horizontal="left" vertical="center"/>
    </xf>
    <xf numFmtId="164" fontId="8" fillId="0" borderId="0" xfId="0" applyFont="1" applyAlignment="1">
      <alignment horizontal="right"/>
    </xf>
    <xf numFmtId="0" fontId="8" fillId="0" borderId="0" xfId="0" applyNumberFormat="1" applyFont="1" applyAlignment="1">
      <alignment horizontal="left"/>
    </xf>
    <xf numFmtId="164" fontId="10" fillId="0" borderId="0" xfId="0" applyFont="1" applyAlignment="1">
      <alignment horizontal="centerContinuous"/>
    </xf>
    <xf numFmtId="165" fontId="8" fillId="0" borderId="0" xfId="2" applyNumberFormat="1" applyFont="1"/>
    <xf numFmtId="0" fontId="8" fillId="0" borderId="0" xfId="2" applyNumberFormat="1" applyFont="1" applyAlignment="1">
      <alignment horizontal="left"/>
    </xf>
    <xf numFmtId="164" fontId="8" fillId="0" borderId="0" xfId="0" applyFont="1" applyAlignment="1">
      <alignment horizontal="center"/>
    </xf>
    <xf numFmtId="37" fontId="8" fillId="0" borderId="0" xfId="0" applyNumberFormat="1" applyFont="1"/>
    <xf numFmtId="164" fontId="8" fillId="0" borderId="1" xfId="0" applyFont="1" applyBorder="1" applyAlignment="1">
      <alignment horizontal="center"/>
    </xf>
    <xf numFmtId="164" fontId="8" fillId="0" borderId="0" xfId="0" applyFont="1" applyAlignment="1">
      <alignment horizontal="left"/>
    </xf>
    <xf numFmtId="164" fontId="8" fillId="0" borderId="3" xfId="0" applyFont="1" applyBorder="1" applyAlignment="1">
      <alignment horizontal="left" indent="1"/>
    </xf>
    <xf numFmtId="164" fontId="8" fillId="0" borderId="3" xfId="0" applyFont="1" applyBorder="1" applyAlignment="1">
      <alignment horizontal="center"/>
    </xf>
    <xf numFmtId="164" fontId="8" fillId="0" borderId="0" xfId="0" applyFont="1" applyAlignment="1">
      <alignment horizontal="left" indent="1"/>
    </xf>
    <xf numFmtId="164" fontId="11" fillId="0" borderId="2" xfId="0" applyFont="1" applyBorder="1" applyAlignment="1">
      <alignment horizontal="left"/>
    </xf>
    <xf numFmtId="164" fontId="11" fillId="0" borderId="2" xfId="0" applyFont="1" applyBorder="1" applyAlignment="1">
      <alignment horizontal="center"/>
    </xf>
    <xf numFmtId="164" fontId="8" fillId="0" borderId="0" xfId="0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164" fontId="0" fillId="0" borderId="0" xfId="0" applyAlignment="1">
      <alignment vertical="top"/>
    </xf>
    <xf numFmtId="164" fontId="1" fillId="0" borderId="0" xfId="0" applyFont="1" applyAlignment="1">
      <alignment vertical="top"/>
    </xf>
    <xf numFmtId="166" fontId="1" fillId="0" borderId="2" xfId="0" applyNumberFormat="1" applyFont="1" applyBorder="1" applyAlignment="1">
      <alignment vertical="top"/>
    </xf>
    <xf numFmtId="164" fontId="1" fillId="0" borderId="0" xfId="0" applyFont="1" applyAlignment="1">
      <alignment horizontal="left" vertical="top"/>
    </xf>
    <xf numFmtId="164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64" fontId="1" fillId="0" borderId="4" xfId="0" applyFont="1" applyBorder="1" applyAlignment="1">
      <alignment horizontal="center" vertical="top"/>
    </xf>
    <xf numFmtId="164" fontId="12" fillId="0" borderId="0" xfId="0" applyFont="1" applyAlignment="1">
      <alignment vertical="top"/>
    </xf>
    <xf numFmtId="164" fontId="12" fillId="0" borderId="0" xfId="0" applyFont="1" applyAlignment="1">
      <alignment horizontal="center" vertical="top"/>
    </xf>
    <xf numFmtId="164" fontId="6" fillId="0" borderId="0" xfId="0" applyFont="1" applyAlignment="1">
      <alignment horizontal="centerContinuous"/>
    </xf>
    <xf numFmtId="164" fontId="1" fillId="0" borderId="0" xfId="0" applyFont="1" applyAlignment="1">
      <alignment horizontal="right" vertical="top"/>
    </xf>
    <xf numFmtId="164" fontId="13" fillId="0" borderId="0" xfId="4" applyFont="1" applyAlignment="1">
      <alignment horizontal="center"/>
    </xf>
    <xf numFmtId="164" fontId="12" fillId="0" borderId="0" xfId="0" applyFont="1"/>
    <xf numFmtId="164" fontId="12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0" xfId="0" quotePrefix="1" applyFont="1" applyAlignment="1">
      <alignment horizontal="center"/>
    </xf>
    <xf numFmtId="171" fontId="1" fillId="0" borderId="0" xfId="0" applyNumberFormat="1" applyFont="1"/>
    <xf numFmtId="5" fontId="1" fillId="0" borderId="0" xfId="0" applyNumberFormat="1" applyFont="1"/>
    <xf numFmtId="164" fontId="1" fillId="0" borderId="5" xfId="0" applyFont="1" applyBorder="1" applyAlignment="1">
      <alignment horizontal="left"/>
    </xf>
    <xf numFmtId="42" fontId="1" fillId="0" borderId="5" xfId="0" applyNumberFormat="1" applyFont="1" applyBorder="1"/>
    <xf numFmtId="42" fontId="5" fillId="0" borderId="2" xfId="0" applyNumberFormat="1" applyFont="1" applyBorder="1"/>
    <xf numFmtId="10" fontId="1" fillId="0" borderId="0" xfId="0" applyNumberFormat="1" applyFont="1"/>
    <xf numFmtId="164" fontId="1" fillId="0" borderId="5" xfId="0" applyFont="1" applyBorder="1" applyAlignment="1">
      <alignment horizontal="centerContinuous"/>
    </xf>
    <xf numFmtId="164" fontId="1" fillId="0" borderId="6" xfId="0" applyFont="1" applyBorder="1" applyAlignment="1">
      <alignment horizontal="centerContinuous"/>
    </xf>
    <xf numFmtId="164" fontId="1" fillId="0" borderId="7" xfId="0" applyFont="1" applyBorder="1"/>
    <xf numFmtId="164" fontId="1" fillId="0" borderId="0" xfId="0" applyFont="1" applyBorder="1"/>
    <xf numFmtId="170" fontId="1" fillId="0" borderId="8" xfId="0" quotePrefix="1" applyNumberFormat="1" applyFont="1" applyBorder="1" applyAlignment="1">
      <alignment horizontal="center"/>
    </xf>
    <xf numFmtId="170" fontId="1" fillId="0" borderId="9" xfId="0" quotePrefix="1" applyNumberFormat="1" applyFont="1" applyBorder="1" applyAlignment="1">
      <alignment horizontal="center"/>
    </xf>
    <xf numFmtId="164" fontId="1" fillId="0" borderId="10" xfId="0" applyFont="1" applyBorder="1"/>
    <xf numFmtId="42" fontId="1" fillId="0" borderId="7" xfId="0" applyNumberFormat="1" applyFont="1" applyBorder="1"/>
    <xf numFmtId="42" fontId="0" fillId="0" borderId="0" xfId="0" applyNumberFormat="1" applyBorder="1"/>
    <xf numFmtId="42" fontId="1" fillId="0" borderId="0" xfId="0" applyNumberFormat="1" applyFont="1" applyBorder="1"/>
    <xf numFmtId="42" fontId="1" fillId="0" borderId="10" xfId="0" applyNumberFormat="1" applyFont="1" applyBorder="1"/>
    <xf numFmtId="42" fontId="1" fillId="0" borderId="11" xfId="0" applyNumberFormat="1" applyFont="1" applyBorder="1"/>
    <xf numFmtId="42" fontId="1" fillId="0" borderId="6" xfId="0" applyNumberFormat="1" applyFont="1" applyBorder="1"/>
    <xf numFmtId="37" fontId="1" fillId="0" borderId="7" xfId="0" applyNumberFormat="1" applyFont="1" applyBorder="1"/>
    <xf numFmtId="164" fontId="0" fillId="0" borderId="0" xfId="0" applyBorder="1"/>
    <xf numFmtId="37" fontId="1" fillId="0" borderId="0" xfId="0" applyNumberFormat="1" applyFont="1" applyBorder="1"/>
    <xf numFmtId="37" fontId="1" fillId="0" borderId="10" xfId="0" applyNumberFormat="1" applyFont="1" applyBorder="1"/>
    <xf numFmtId="42" fontId="5" fillId="0" borderId="12" xfId="0" applyNumberFormat="1" applyFont="1" applyBorder="1"/>
    <xf numFmtId="42" fontId="14" fillId="0" borderId="0" xfId="0" applyNumberFormat="1" applyFont="1" applyBorder="1"/>
    <xf numFmtId="42" fontId="5" fillId="0" borderId="0" xfId="0" applyNumberFormat="1" applyFont="1" applyBorder="1"/>
    <xf numFmtId="42" fontId="5" fillId="0" borderId="13" xfId="0" applyNumberFormat="1" applyFont="1" applyBorder="1"/>
    <xf numFmtId="171" fontId="1" fillId="0" borderId="7" xfId="0" applyNumberFormat="1" applyFont="1" applyBorder="1"/>
    <xf numFmtId="164" fontId="1" fillId="0" borderId="0" xfId="0" applyFont="1" applyBorder="1" applyAlignment="1">
      <alignment horizontal="left"/>
    </xf>
    <xf numFmtId="171" fontId="1" fillId="0" borderId="10" xfId="0" applyNumberFormat="1" applyFont="1" applyBorder="1"/>
    <xf numFmtId="10" fontId="1" fillId="0" borderId="14" xfId="0" applyNumberFormat="1" applyFont="1" applyBorder="1"/>
    <xf numFmtId="10" fontId="1" fillId="0" borderId="15" xfId="0" applyNumberFormat="1" applyFont="1" applyBorder="1"/>
    <xf numFmtId="164" fontId="1" fillId="0" borderId="8" xfId="0" applyFont="1" applyBorder="1"/>
    <xf numFmtId="164" fontId="1" fillId="0" borderId="1" xfId="0" applyFont="1" applyBorder="1"/>
    <xf numFmtId="164" fontId="1" fillId="0" borderId="9" xfId="0" applyFont="1" applyBorder="1"/>
    <xf numFmtId="164" fontId="1" fillId="0" borderId="3" xfId="0" applyFont="1" applyBorder="1"/>
    <xf numFmtId="41" fontId="0" fillId="0" borderId="0" xfId="0" applyNumberFormat="1" applyBorder="1"/>
    <xf numFmtId="41" fontId="1" fillId="0" borderId="0" xfId="0" applyNumberFormat="1" applyFont="1" applyBorder="1"/>
    <xf numFmtId="41" fontId="1" fillId="0" borderId="10" xfId="0" applyNumberFormat="1" applyFont="1" applyBorder="1"/>
    <xf numFmtId="171" fontId="1" fillId="0" borderId="0" xfId="0" applyNumberFormat="1" applyFont="1" applyBorder="1"/>
    <xf numFmtId="10" fontId="1" fillId="0" borderId="0" xfId="0" applyNumberFormat="1" applyFont="1" applyBorder="1"/>
    <xf numFmtId="164" fontId="0" fillId="0" borderId="1" xfId="0" applyBorder="1"/>
    <xf numFmtId="164" fontId="1" fillId="0" borderId="0" xfId="0" applyFont="1" applyBorder="1" applyAlignment="1">
      <alignment horizontal="center"/>
    </xf>
    <xf numFmtId="164" fontId="12" fillId="0" borderId="0" xfId="0" applyFont="1" applyBorder="1"/>
    <xf numFmtId="164" fontId="4" fillId="0" borderId="0" xfId="0" applyFont="1" applyBorder="1" applyAlignment="1">
      <alignment horizontal="centerContinuous"/>
    </xf>
    <xf numFmtId="170" fontId="1" fillId="0" borderId="0" xfId="0" quotePrefix="1" applyNumberFormat="1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37" fontId="1" fillId="0" borderId="0" xfId="0" applyNumberFormat="1" applyFont="1" applyAlignment="1">
      <alignment horizontal="center"/>
    </xf>
    <xf numFmtId="165" fontId="1" fillId="0" borderId="0" xfId="2" applyNumberFormat="1" applyFont="1"/>
    <xf numFmtId="165" fontId="0" fillId="0" borderId="0" xfId="2" applyNumberFormat="1" applyFont="1"/>
    <xf numFmtId="172" fontId="1" fillId="0" borderId="4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4" fillId="0" borderId="1" xfId="0" applyFont="1" applyBorder="1"/>
    <xf numFmtId="165" fontId="14" fillId="0" borderId="1" xfId="2" applyNumberFormat="1" applyFont="1" applyBorder="1"/>
    <xf numFmtId="172" fontId="1" fillId="0" borderId="0" xfId="0" applyNumberFormat="1" applyFont="1" applyAlignment="1">
      <alignment horizontal="center"/>
    </xf>
    <xf numFmtId="164" fontId="5" fillId="0" borderId="0" xfId="0" applyFont="1" applyAlignment="1">
      <alignment horizontal="left"/>
    </xf>
    <xf numFmtId="164" fontId="1" fillId="0" borderId="0" xfId="0" applyFont="1" applyAlignment="1">
      <alignment horizontal="left" indent="1"/>
    </xf>
    <xf numFmtId="42" fontId="1" fillId="0" borderId="0" xfId="0" applyNumberFormat="1" applyFont="1"/>
    <xf numFmtId="41" fontId="1" fillId="0" borderId="0" xfId="0" applyNumberFormat="1" applyFont="1"/>
    <xf numFmtId="164" fontId="0" fillId="0" borderId="2" xfId="0" applyBorder="1"/>
    <xf numFmtId="165" fontId="0" fillId="0" borderId="2" xfId="2" applyNumberFormat="1" applyFont="1" applyBorder="1"/>
    <xf numFmtId="164" fontId="1" fillId="0" borderId="3" xfId="0" applyFont="1" applyBorder="1" applyAlignment="1">
      <alignment horizontal="left" indent="1"/>
    </xf>
    <xf numFmtId="42" fontId="1" fillId="0" borderId="3" xfId="0" applyNumberFormat="1" applyFont="1" applyBorder="1"/>
    <xf numFmtId="165" fontId="7" fillId="0" borderId="0" xfId="2" applyNumberFormat="1" applyFont="1" applyFill="1" applyAlignment="1" applyProtection="1"/>
    <xf numFmtId="173" fontId="1" fillId="0" borderId="0" xfId="0" applyNumberFormat="1" applyFont="1"/>
    <xf numFmtId="165" fontId="1" fillId="0" borderId="0" xfId="2" applyNumberFormat="1" applyFont="1" applyAlignment="1" applyProtection="1"/>
    <xf numFmtId="41" fontId="1" fillId="0" borderId="0" xfId="4" applyNumberFormat="1" applyFont="1"/>
    <xf numFmtId="164" fontId="1" fillId="0" borderId="5" xfId="0" applyFont="1" applyBorder="1" applyAlignment="1">
      <alignment horizontal="left" indent="1"/>
    </xf>
    <xf numFmtId="42" fontId="5" fillId="0" borderId="0" xfId="0" applyNumberFormat="1" applyFont="1"/>
    <xf numFmtId="42" fontId="1" fillId="0" borderId="16" xfId="0" applyNumberFormat="1" applyFont="1" applyBorder="1"/>
    <xf numFmtId="164" fontId="5" fillId="0" borderId="17" xfId="0" applyFont="1" applyBorder="1" applyAlignment="1">
      <alignment horizontal="left"/>
    </xf>
    <xf numFmtId="42" fontId="5" fillId="0" borderId="18" xfId="0" applyNumberFormat="1" applyFont="1" applyBorder="1"/>
    <xf numFmtId="10" fontId="1" fillId="2" borderId="0" xfId="1" applyNumberFormat="1" applyFont="1" applyFill="1" applyAlignment="1" applyProtection="1"/>
    <xf numFmtId="10" fontId="0" fillId="0" borderId="2" xfId="1" applyNumberFormat="1" applyFont="1" applyBorder="1"/>
    <xf numFmtId="10" fontId="0" fillId="0" borderId="0" xfId="0" applyNumberFormat="1"/>
    <xf numFmtId="10" fontId="0" fillId="0" borderId="0" xfId="1" applyNumberFormat="1" applyFont="1" applyBorder="1"/>
    <xf numFmtId="10" fontId="0" fillId="0" borderId="0" xfId="1" applyNumberFormat="1" applyFont="1" applyFill="1" applyBorder="1"/>
    <xf numFmtId="164" fontId="4" fillId="3" borderId="0" xfId="0" applyFont="1" applyFill="1" applyAlignment="1">
      <alignment horizontal="centerContinuous"/>
    </xf>
    <xf numFmtId="167" fontId="1" fillId="0" borderId="0" xfId="0" applyNumberFormat="1" applyFont="1"/>
    <xf numFmtId="164" fontId="1" fillId="4" borderId="0" xfId="0" applyFont="1" applyFill="1"/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Alignment="1">
      <alignment horizontal="center"/>
    </xf>
    <xf numFmtId="164" fontId="5" fillId="4" borderId="0" xfId="0" applyFont="1" applyFill="1" applyAlignment="1">
      <alignment horizontal="left"/>
    </xf>
    <xf numFmtId="164" fontId="1" fillId="4" borderId="0" xfId="0" applyFont="1" applyFill="1" applyAlignment="1">
      <alignment horizontal="left" indent="1"/>
    </xf>
    <xf numFmtId="164" fontId="1" fillId="4" borderId="3" xfId="0" applyFont="1" applyFill="1" applyBorder="1" applyAlignment="1">
      <alignment horizontal="left" indent="1"/>
    </xf>
    <xf numFmtId="164" fontId="12" fillId="4" borderId="0" xfId="0" applyFont="1" applyFill="1" applyAlignment="1">
      <alignment horizontal="center"/>
    </xf>
    <xf numFmtId="164" fontId="1" fillId="4" borderId="5" xfId="0" applyFont="1" applyFill="1" applyBorder="1" applyAlignment="1">
      <alignment horizontal="left" indent="1"/>
    </xf>
    <xf numFmtId="164" fontId="1" fillId="4" borderId="0" xfId="0" applyFont="1" applyFill="1" applyBorder="1" applyAlignment="1">
      <alignment horizontal="left" indent="1"/>
    </xf>
    <xf numFmtId="164" fontId="5" fillId="4" borderId="0" xfId="0" applyFont="1" applyFill="1" applyBorder="1" applyAlignment="1">
      <alignment horizontal="left"/>
    </xf>
    <xf numFmtId="164" fontId="1" fillId="0" borderId="1" xfId="0" applyFont="1" applyBorder="1" applyAlignment="1">
      <alignment horizontal="centerContinuous"/>
    </xf>
    <xf numFmtId="164" fontId="5" fillId="0" borderId="1" xfId="0" applyFont="1" applyBorder="1" applyAlignment="1">
      <alignment horizontal="centerContinuous"/>
    </xf>
    <xf numFmtId="164" fontId="1" fillId="0" borderId="10" xfId="0" applyFont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1" fillId="0" borderId="20" xfId="0" applyFont="1" applyBorder="1" applyAlignment="1">
      <alignment horizontal="center"/>
    </xf>
    <xf numFmtId="41" fontId="1" fillId="0" borderId="7" xfId="2" applyNumberFormat="1" applyFont="1" applyFill="1" applyBorder="1" applyAlignment="1" applyProtection="1"/>
    <xf numFmtId="164" fontId="0" fillId="0" borderId="8" xfId="0" applyBorder="1"/>
    <xf numFmtId="164" fontId="0" fillId="0" borderId="7" xfId="0" applyBorder="1"/>
    <xf numFmtId="164" fontId="0" fillId="0" borderId="10" xfId="0" applyBorder="1"/>
    <xf numFmtId="165" fontId="1" fillId="0" borderId="7" xfId="2" applyNumberFormat="1" applyFont="1" applyBorder="1" applyAlignment="1" applyProtection="1">
      <alignment horizontal="left"/>
    </xf>
    <xf numFmtId="165" fontId="1" fillId="0" borderId="0" xfId="2" applyNumberFormat="1" applyFont="1" applyBorder="1" applyAlignment="1" applyProtection="1">
      <alignment horizontal="left"/>
    </xf>
    <xf numFmtId="165" fontId="1" fillId="0" borderId="10" xfId="2" applyNumberFormat="1" applyFont="1" applyBorder="1" applyAlignment="1" applyProtection="1">
      <alignment horizontal="left"/>
    </xf>
    <xf numFmtId="42" fontId="1" fillId="0" borderId="21" xfId="0" applyNumberFormat="1" applyFont="1" applyBorder="1"/>
    <xf numFmtId="42" fontId="5" fillId="0" borderId="22" xfId="0" applyNumberFormat="1" applyFont="1" applyBorder="1"/>
    <xf numFmtId="164" fontId="1" fillId="0" borderId="7" xfId="0" applyFont="1" applyBorder="1" applyAlignment="1">
      <alignment horizontal="left"/>
    </xf>
    <xf numFmtId="164" fontId="0" fillId="0" borderId="9" xfId="0" applyBorder="1"/>
    <xf numFmtId="164" fontId="5" fillId="0" borderId="11" xfId="0" applyFont="1" applyBorder="1" applyAlignment="1">
      <alignment horizontal="centerContinuous"/>
    </xf>
    <xf numFmtId="164" fontId="1" fillId="0" borderId="7" xfId="0" applyFont="1" applyBorder="1" applyAlignment="1">
      <alignment horizontal="center" vertical="top"/>
    </xf>
    <xf numFmtId="164" fontId="1" fillId="0" borderId="0" xfId="0" applyFont="1" applyBorder="1" applyAlignment="1">
      <alignment vertical="top"/>
    </xf>
    <xf numFmtId="164" fontId="12" fillId="0" borderId="0" xfId="0" applyFont="1" applyBorder="1" applyAlignment="1">
      <alignment vertical="top"/>
    </xf>
    <xf numFmtId="164" fontId="1" fillId="0" borderId="10" xfId="0" applyFont="1" applyBorder="1" applyAlignment="1">
      <alignment horizontal="center" vertical="top"/>
    </xf>
    <xf numFmtId="164" fontId="1" fillId="0" borderId="23" xfId="0" applyFont="1" applyBorder="1" applyAlignment="1">
      <alignment horizontal="center" vertical="top"/>
    </xf>
    <xf numFmtId="164" fontId="1" fillId="0" borderId="24" xfId="0" applyFont="1" applyBorder="1" applyAlignment="1">
      <alignment horizontal="center" vertical="top"/>
    </xf>
    <xf numFmtId="164" fontId="1" fillId="0" borderId="7" xfId="0" applyFont="1" applyBorder="1" applyAlignment="1">
      <alignment horizontal="left" vertical="top"/>
    </xf>
    <xf numFmtId="164" fontId="1" fillId="0" borderId="0" xfId="0" applyFont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6" fontId="1" fillId="0" borderId="7" xfId="0" applyNumberFormat="1" applyFon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166" fontId="1" fillId="0" borderId="10" xfId="0" applyNumberFormat="1" applyFont="1" applyBorder="1" applyAlignment="1">
      <alignment vertical="top"/>
    </xf>
    <xf numFmtId="165" fontId="1" fillId="0" borderId="7" xfId="2" applyNumberFormat="1" applyFont="1" applyFill="1" applyBorder="1" applyAlignment="1" applyProtection="1">
      <alignment vertical="top"/>
    </xf>
    <xf numFmtId="165" fontId="1" fillId="0" borderId="0" xfId="2" applyNumberFormat="1" applyFont="1" applyFill="1" applyBorder="1" applyAlignment="1" applyProtection="1">
      <alignment vertical="top"/>
    </xf>
    <xf numFmtId="165" fontId="1" fillId="0" borderId="10" xfId="2" applyNumberFormat="1" applyFont="1" applyFill="1" applyBorder="1" applyAlignment="1" applyProtection="1">
      <alignment vertical="top"/>
    </xf>
    <xf numFmtId="164" fontId="0" fillId="0" borderId="7" xfId="0" applyBorder="1" applyAlignment="1">
      <alignment vertical="top"/>
    </xf>
    <xf numFmtId="164" fontId="0" fillId="0" borderId="0" xfId="0" applyBorder="1" applyAlignment="1">
      <alignment vertical="top"/>
    </xf>
    <xf numFmtId="164" fontId="0" fillId="0" borderId="10" xfId="0" applyBorder="1" applyAlignment="1">
      <alignment vertical="top"/>
    </xf>
    <xf numFmtId="166" fontId="1" fillId="0" borderId="12" xfId="0" applyNumberFormat="1" applyFont="1" applyBorder="1" applyAlignment="1">
      <alignment vertical="top"/>
    </xf>
    <xf numFmtId="166" fontId="1" fillId="0" borderId="13" xfId="0" applyNumberFormat="1" applyFont="1" applyBorder="1" applyAlignment="1">
      <alignment vertical="top"/>
    </xf>
    <xf numFmtId="164" fontId="1" fillId="0" borderId="8" xfId="0" applyFont="1" applyBorder="1" applyAlignment="1">
      <alignment vertical="top"/>
    </xf>
    <xf numFmtId="164" fontId="1" fillId="0" borderId="1" xfId="0" applyFont="1" applyBorder="1" applyAlignment="1">
      <alignment vertical="top"/>
    </xf>
    <xf numFmtId="164" fontId="1" fillId="0" borderId="9" xfId="0" applyFont="1" applyBorder="1" applyAlignment="1">
      <alignment vertical="top"/>
    </xf>
    <xf numFmtId="3" fontId="1" fillId="0" borderId="7" xfId="0" applyNumberFormat="1" applyFont="1" applyBorder="1" applyAlignment="1">
      <alignment vertical="top"/>
    </xf>
    <xf numFmtId="37" fontId="1" fillId="0" borderId="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5" fontId="1" fillId="0" borderId="0" xfId="0" applyNumberFormat="1" applyFont="1" applyBorder="1" applyAlignment="1">
      <alignment vertical="top"/>
    </xf>
    <xf numFmtId="165" fontId="0" fillId="0" borderId="0" xfId="2" applyNumberFormat="1" applyFont="1" applyFill="1" applyBorder="1" applyAlignment="1">
      <alignment vertical="top"/>
    </xf>
    <xf numFmtId="165" fontId="0" fillId="0" borderId="10" xfId="2" applyNumberFormat="1" applyFont="1" applyFill="1" applyBorder="1" applyAlignment="1">
      <alignment vertical="top"/>
    </xf>
    <xf numFmtId="37" fontId="1" fillId="0" borderId="8" xfId="0" applyNumberFormat="1" applyFont="1" applyBorder="1" applyAlignment="1">
      <alignment vertical="top"/>
    </xf>
    <xf numFmtId="165" fontId="0" fillId="0" borderId="7" xfId="2" applyNumberFormat="1" applyFont="1" applyFill="1" applyBorder="1" applyAlignment="1">
      <alignment vertical="top"/>
    </xf>
    <xf numFmtId="164" fontId="0" fillId="0" borderId="8" xfId="0" applyBorder="1"/>
    <xf numFmtId="164" fontId="0" fillId="0" borderId="1" xfId="0" applyBorder="1"/>
    <xf numFmtId="164" fontId="0" fillId="0" borderId="9" xfId="0" applyBorder="1"/>
    <xf numFmtId="164" fontId="1" fillId="0" borderId="11" xfId="0" applyFont="1" applyBorder="1" applyAlignment="1">
      <alignment horizontal="centerContinuous" vertical="top"/>
    </xf>
    <xf numFmtId="164" fontId="1" fillId="0" borderId="5" xfId="0" applyFont="1" applyBorder="1" applyAlignment="1">
      <alignment horizontal="centerContinuous" vertical="top"/>
    </xf>
    <xf numFmtId="164" fontId="1" fillId="0" borderId="6" xfId="0" applyFont="1" applyBorder="1" applyAlignment="1">
      <alignment horizontal="centerContinuous" vertical="top"/>
    </xf>
    <xf numFmtId="164" fontId="12" fillId="4" borderId="0" xfId="0" applyFont="1" applyFill="1" applyAlignment="1">
      <alignment horizontal="center" vertical="top"/>
    </xf>
    <xf numFmtId="164" fontId="1" fillId="4" borderId="0" xfId="0" applyFont="1" applyFill="1" applyAlignment="1">
      <alignment vertical="top"/>
    </xf>
    <xf numFmtId="164" fontId="1" fillId="4" borderId="4" xfId="0" applyFont="1" applyFill="1" applyBorder="1" applyAlignment="1">
      <alignment horizontal="center" vertical="top"/>
    </xf>
    <xf numFmtId="164" fontId="1" fillId="4" borderId="0" xfId="0" applyFont="1" applyFill="1" applyAlignment="1">
      <alignment horizontal="left" vertical="top"/>
    </xf>
    <xf numFmtId="164" fontId="0" fillId="4" borderId="0" xfId="0" applyFill="1"/>
    <xf numFmtId="164" fontId="0" fillId="4" borderId="0" xfId="0" applyFill="1" applyAlignment="1">
      <alignment vertical="top"/>
    </xf>
    <xf numFmtId="164" fontId="1" fillId="4" borderId="0" xfId="0" applyFont="1" applyFill="1" applyAlignment="1">
      <alignment horizontal="center" vertical="top"/>
    </xf>
    <xf numFmtId="37" fontId="1" fillId="4" borderId="0" xfId="0" applyNumberFormat="1" applyFont="1" applyFill="1" applyAlignment="1">
      <alignment vertical="top"/>
    </xf>
    <xf numFmtId="166" fontId="1" fillId="4" borderId="0" xfId="0" applyNumberFormat="1" applyFont="1" applyFill="1" applyAlignment="1">
      <alignment vertical="top"/>
    </xf>
    <xf numFmtId="165" fontId="1" fillId="4" borderId="0" xfId="2" applyNumberFormat="1" applyFont="1" applyFill="1" applyAlignment="1" applyProtection="1">
      <alignment vertical="top"/>
    </xf>
    <xf numFmtId="164" fontId="8" fillId="0" borderId="25" xfId="0" applyFont="1" applyBorder="1" applyAlignment="1">
      <alignment horizontal="center"/>
    </xf>
    <xf numFmtId="166" fontId="8" fillId="0" borderId="25" xfId="0" applyNumberFormat="1" applyFont="1" applyBorder="1"/>
    <xf numFmtId="167" fontId="8" fillId="0" borderId="25" xfId="0" applyNumberFormat="1" applyFont="1" applyBorder="1"/>
    <xf numFmtId="37" fontId="8" fillId="0" borderId="25" xfId="0" applyNumberFormat="1" applyFont="1" applyBorder="1"/>
    <xf numFmtId="166" fontId="8" fillId="0" borderId="26" xfId="0" applyNumberFormat="1" applyFont="1" applyBorder="1"/>
    <xf numFmtId="169" fontId="8" fillId="0" borderId="25" xfId="2" applyNumberFormat="1" applyFont="1" applyBorder="1"/>
    <xf numFmtId="166" fontId="11" fillId="0" borderId="22" xfId="0" applyNumberFormat="1" applyFont="1" applyBorder="1"/>
    <xf numFmtId="164" fontId="8" fillId="0" borderId="27" xfId="0" applyFont="1" applyBorder="1" applyAlignment="1">
      <alignment horizontal="center"/>
    </xf>
    <xf numFmtId="164" fontId="8" fillId="0" borderId="27" xfId="0" applyFont="1" applyBorder="1"/>
    <xf numFmtId="0" fontId="8" fillId="0" borderId="25" xfId="2" applyNumberFormat="1" applyFont="1" applyBorder="1" applyAlignment="1">
      <alignment horizontal="left"/>
    </xf>
    <xf numFmtId="166" fontId="8" fillId="0" borderId="25" xfId="2" applyNumberFormat="1" applyFont="1" applyBorder="1" applyAlignment="1">
      <alignment horizontal="left"/>
    </xf>
    <xf numFmtId="167" fontId="8" fillId="0" borderId="25" xfId="2" applyNumberFormat="1" applyFont="1" applyBorder="1" applyAlignment="1">
      <alignment horizontal="right"/>
    </xf>
    <xf numFmtId="166" fontId="8" fillId="0" borderId="26" xfId="2" applyNumberFormat="1" applyFont="1" applyBorder="1" applyAlignment="1">
      <alignment horizontal="left"/>
    </xf>
    <xf numFmtId="168" fontId="8" fillId="0" borderId="25" xfId="2" applyNumberFormat="1" applyFont="1" applyFill="1" applyBorder="1" applyAlignment="1" applyProtection="1"/>
    <xf numFmtId="0" fontId="8" fillId="0" borderId="25" xfId="0" applyNumberFormat="1" applyFont="1" applyBorder="1" applyAlignment="1">
      <alignment horizontal="left"/>
    </xf>
    <xf numFmtId="166" fontId="11" fillId="0" borderId="22" xfId="2" applyNumberFormat="1" applyFont="1" applyBorder="1" applyAlignment="1">
      <alignment horizontal="left"/>
    </xf>
    <xf numFmtId="0" fontId="8" fillId="0" borderId="27" xfId="0" applyNumberFormat="1" applyFont="1" applyBorder="1" applyAlignment="1">
      <alignment horizontal="left"/>
    </xf>
    <xf numFmtId="164" fontId="11" fillId="0" borderId="21" xfId="0" applyFont="1" applyBorder="1" applyAlignment="1">
      <alignment horizontal="center"/>
    </xf>
    <xf numFmtId="37" fontId="11" fillId="0" borderId="21" xfId="0" applyNumberFormat="1" applyFont="1" applyBorder="1" applyAlignment="1">
      <alignment horizontal="center"/>
    </xf>
    <xf numFmtId="165" fontId="11" fillId="0" borderId="0" xfId="2" applyNumberFormat="1" applyFont="1"/>
    <xf numFmtId="0" fontId="11" fillId="0" borderId="21" xfId="2" applyNumberFormat="1" applyFont="1" applyBorder="1" applyAlignment="1">
      <alignment horizontal="center"/>
    </xf>
  </cellXfs>
  <cellStyles count="6">
    <cellStyle name="Comma" xfId="2" builtinId="3"/>
    <cellStyle name="Currency 2" xfId="5" xr:uid="{00000000-0005-0000-0000-000008000000}"/>
    <cellStyle name="Hyperlink" xfId="3" builtinId="8"/>
    <cellStyle name="Normal" xfId="0" builtinId="0"/>
    <cellStyle name="Normal 6 3" xfId="4" xr:uid="{00000000-0005-0000-0000-000007000000}"/>
    <cellStyle name="Percent" xfId="1" builtinId="5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26</xdr:row>
      <xdr:rowOff>0</xdr:rowOff>
    </xdr:from>
    <xdr:to>
      <xdr:col>35</xdr:col>
      <xdr:colOff>525474</xdr:colOff>
      <xdr:row>36</xdr:row>
      <xdr:rowOff>105016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69050" y="4248150"/>
          <a:ext cx="11458575" cy="1724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YNMAWRFILE\Shared\fingrp\Treasury\Rates\NEW%20JERSEY\2013%20Wtr%20Rate%20Case\MaxiModel\MaxiModel%202013%20W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Parameters"/>
      <sheetName val="Contents"/>
      <sheetName val="P-7 s1"/>
      <sheetName val="P-8 s1"/>
      <sheetName val="P-9 s1"/>
      <sheetName val="P-10 s1"/>
      <sheetName val="P-13 s1"/>
      <sheetName val="P-14 s1"/>
      <sheetName val="P-15 s1"/>
      <sheetName val="P-17 s1"/>
      <sheetName val="P-17 s10 MR"/>
      <sheetName val="P-20 s1"/>
      <sheetName val="P-20 s2 LbrBnf"/>
      <sheetName val="P-20 s3 PW"/>
      <sheetName val="P-20 s4 PP"/>
      <sheetName val="P-20 s5 Chm"/>
      <sheetName val="P-20 s6 Sply"/>
      <sheetName val="P-20 s7 OS"/>
      <sheetName val="P-20 s8 Lss"/>
      <sheetName val="P-20 s9 Trsn"/>
      <sheetName val="P-20 s10 Ins"/>
      <sheetName val="P-20 s11 Othr"/>
      <sheetName val="P-20 s12 BdDb"/>
      <sheetName val="P-20 s13 RC"/>
      <sheetName val="P-20 s14 Tnk"/>
      <sheetName val="P-21 s1"/>
      <sheetName val="P-21 s2"/>
      <sheetName val="P-21 s3"/>
      <sheetName val="P-21 s4"/>
      <sheetName val="P-22 s1"/>
      <sheetName val="P-23 s1"/>
      <sheetName val="P-25 s1"/>
      <sheetName val="P-26 s1"/>
      <sheetName val="P-26 Total"/>
      <sheetName val="P-26 Total TY Additions"/>
      <sheetName val="P-26 Total PTY Additions"/>
      <sheetName val="P-26 s2"/>
      <sheetName val="P-26 s3"/>
      <sheetName val="P-26 s4 "/>
      <sheetName val="P-26 s5"/>
      <sheetName val="P-26 s6"/>
      <sheetName val="P-26 s7"/>
      <sheetName val="P-26 s8"/>
      <sheetName val="P-26 s9"/>
      <sheetName val="P-26 s10"/>
      <sheetName val="P-26 s11"/>
      <sheetName val="P-26 s12"/>
      <sheetName val="P-26 s13"/>
      <sheetName val="P-26 s14"/>
      <sheetName val="P-26 s15"/>
      <sheetName val="P-26 s16"/>
      <sheetName val="P-26 s17"/>
      <sheetName val="P-26 s18"/>
      <sheetName val="P-26 s19"/>
      <sheetName val="P-26 s20"/>
      <sheetName val="P-26 s21"/>
      <sheetName val="P-26 s22 "/>
      <sheetName val="P-26 s23"/>
      <sheetName val="P-26 s24"/>
      <sheetName val="P-26 s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B76E-1F61-4E07-8B33-774C6A1FC5F7}">
  <sheetPr>
    <tabColor theme="0" tint="-0.14996795556505021"/>
    <pageSetUpPr fitToPage="1"/>
  </sheetPr>
  <dimension ref="A1:X113"/>
  <sheetViews>
    <sheetView tabSelected="1" zoomScale="85" zoomScaleNormal="85" workbookViewId="0">
      <selection activeCell="H48" sqref="H48"/>
    </sheetView>
  </sheetViews>
  <sheetFormatPr defaultRowHeight="12.75"/>
  <cols>
    <col min="1" max="1" width="29.7109375" customWidth="1"/>
    <col min="2" max="2" width="14.85546875" bestFit="1" customWidth="1"/>
    <col min="3" max="3" width="11.85546875" bestFit="1" customWidth="1"/>
    <col min="4" max="4" width="12.28515625" bestFit="1" customWidth="1"/>
    <col min="5" max="5" width="15.5703125" customWidth="1"/>
    <col min="6" max="6" width="13.85546875" bestFit="1" customWidth="1"/>
    <col min="7" max="7" width="1.5703125" customWidth="1"/>
    <col min="8" max="11" width="15.7109375" customWidth="1"/>
    <col min="12" max="12" width="19.28515625" bestFit="1" customWidth="1"/>
    <col min="13" max="13" width="1.5703125" customWidth="1"/>
    <col min="14" max="19" width="15.5703125" customWidth="1"/>
    <col min="21" max="21" width="26.7109375" bestFit="1" customWidth="1"/>
    <col min="22" max="22" width="14.140625" style="95" bestFit="1" customWidth="1"/>
    <col min="23" max="23" width="11.42578125" bestFit="1" customWidth="1"/>
    <col min="24" max="24" width="11.140625" bestFit="1" customWidth="1"/>
  </cols>
  <sheetData>
    <row r="1" spans="1:24" s="1" customFormat="1">
      <c r="K1" s="2"/>
      <c r="L1" s="2" t="s">
        <v>12</v>
      </c>
      <c r="N1"/>
      <c r="O1"/>
      <c r="P1"/>
      <c r="Q1"/>
      <c r="R1"/>
      <c r="S1"/>
      <c r="V1" s="94"/>
    </row>
    <row r="2" spans="1:24" s="1" customFormat="1">
      <c r="K2" s="2"/>
      <c r="L2" s="2"/>
      <c r="N2"/>
      <c r="O2"/>
      <c r="P2"/>
      <c r="Q2"/>
      <c r="R2"/>
      <c r="S2"/>
      <c r="V2" s="94"/>
    </row>
    <row r="3" spans="1:24" s="1" customFormat="1">
      <c r="K3" s="2"/>
      <c r="N3"/>
      <c r="O3"/>
      <c r="P3"/>
      <c r="Q3"/>
      <c r="R3"/>
      <c r="S3"/>
      <c r="V3" s="94"/>
    </row>
    <row r="4" spans="1:24">
      <c r="A4" s="3" t="e">
        <f>+Co_Name</f>
        <v>#NAME?</v>
      </c>
      <c r="B4" s="3"/>
      <c r="C4" s="3"/>
      <c r="D4" s="3"/>
      <c r="E4" s="3"/>
      <c r="F4" s="3"/>
      <c r="G4" s="3"/>
      <c r="H4" s="39"/>
      <c r="I4" s="39"/>
      <c r="J4" s="39"/>
      <c r="K4" s="39"/>
      <c r="L4" s="39"/>
      <c r="M4" s="3"/>
    </row>
    <row r="5" spans="1:24">
      <c r="A5" s="3" t="e">
        <f>+System</f>
        <v>#NAME?</v>
      </c>
      <c r="B5" s="3"/>
      <c r="C5" s="3"/>
      <c r="D5" s="3"/>
      <c r="E5" s="3"/>
      <c r="F5" s="3"/>
      <c r="G5" s="3"/>
      <c r="H5" s="39"/>
      <c r="I5" s="39"/>
      <c r="J5" s="39"/>
      <c r="K5" s="39"/>
      <c r="L5" s="39"/>
      <c r="M5" s="3"/>
      <c r="T5" s="42"/>
    </row>
    <row r="6" spans="1:24">
      <c r="A6" s="3" t="s">
        <v>80</v>
      </c>
      <c r="B6" s="3"/>
      <c r="C6" s="3"/>
      <c r="D6" s="3"/>
      <c r="E6" s="3"/>
      <c r="F6" s="3"/>
      <c r="G6" s="3"/>
      <c r="H6" s="39"/>
      <c r="I6" s="39"/>
      <c r="J6" s="39"/>
      <c r="K6" s="39"/>
      <c r="L6" s="39"/>
      <c r="M6" s="3"/>
      <c r="T6" s="42"/>
    </row>
    <row r="7" spans="1:24">
      <c r="A7" s="3" t="s">
        <v>113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T7" s="42"/>
    </row>
    <row r="8" spans="1:24">
      <c r="A8" s="1"/>
      <c r="B8" s="1"/>
      <c r="C8" s="1"/>
      <c r="D8" s="1"/>
      <c r="E8" s="1"/>
      <c r="F8" s="1"/>
      <c r="G8" s="1"/>
      <c r="I8" s="1"/>
      <c r="J8" s="4"/>
      <c r="K8" s="1"/>
      <c r="L8" s="43"/>
      <c r="M8" s="1"/>
      <c r="T8" s="42"/>
    </row>
    <row r="9" spans="1:24">
      <c r="A9" s="1"/>
      <c r="B9" s="136" t="s">
        <v>17</v>
      </c>
      <c r="C9" s="135"/>
      <c r="D9" s="135"/>
      <c r="E9" s="135"/>
      <c r="F9" s="135"/>
      <c r="G9" s="125"/>
      <c r="H9" s="136" t="s">
        <v>18</v>
      </c>
      <c r="I9" s="135"/>
      <c r="J9" s="135"/>
      <c r="K9" s="135"/>
      <c r="L9" s="135"/>
      <c r="M9" s="125"/>
      <c r="N9" s="136" t="s">
        <v>19</v>
      </c>
      <c r="O9" s="135"/>
      <c r="P9" s="135"/>
      <c r="Q9" s="135"/>
      <c r="R9" s="135"/>
      <c r="T9" s="42"/>
    </row>
    <row r="10" spans="1:24">
      <c r="A10" s="1"/>
      <c r="B10" s="4" t="s">
        <v>81</v>
      </c>
      <c r="C10" s="1"/>
      <c r="D10" s="4" t="s">
        <v>82</v>
      </c>
      <c r="E10" s="1"/>
      <c r="F10" s="4" t="s">
        <v>82</v>
      </c>
      <c r="G10" s="125"/>
      <c r="H10" s="4" t="s">
        <v>81</v>
      </c>
      <c r="I10" s="1"/>
      <c r="J10" s="4" t="s">
        <v>82</v>
      </c>
      <c r="K10" s="1"/>
      <c r="L10" s="4" t="s">
        <v>82</v>
      </c>
      <c r="M10" s="125"/>
      <c r="N10" s="4" t="s">
        <v>81</v>
      </c>
      <c r="O10" s="1"/>
      <c r="P10" s="4" t="s">
        <v>82</v>
      </c>
      <c r="Q10" s="1"/>
      <c r="R10" s="4" t="s">
        <v>82</v>
      </c>
    </row>
    <row r="11" spans="1:24">
      <c r="A11" s="6" t="s">
        <v>3</v>
      </c>
      <c r="B11" s="96" t="e">
        <f>+Test_Year_End</f>
        <v>#NAME?</v>
      </c>
      <c r="C11" s="97" t="s">
        <v>53</v>
      </c>
      <c r="D11" s="97" t="s">
        <v>11</v>
      </c>
      <c r="E11" s="97" t="s">
        <v>53</v>
      </c>
      <c r="F11" s="97" t="s">
        <v>10</v>
      </c>
      <c r="G11" s="126"/>
      <c r="H11" s="96" t="e">
        <f>+Test_Year_End</f>
        <v>#NAME?</v>
      </c>
      <c r="I11" s="97" t="s">
        <v>53</v>
      </c>
      <c r="J11" s="97" t="s">
        <v>11</v>
      </c>
      <c r="K11" s="97" t="s">
        <v>53</v>
      </c>
      <c r="L11" s="97" t="s">
        <v>10</v>
      </c>
      <c r="M11" s="126"/>
      <c r="N11" s="96" t="e">
        <f>+Test_Year_End</f>
        <v>#NAME?</v>
      </c>
      <c r="O11" s="97" t="s">
        <v>53</v>
      </c>
      <c r="P11" s="97" t="s">
        <v>11</v>
      </c>
      <c r="Q11" s="97" t="s">
        <v>53</v>
      </c>
      <c r="R11" s="97" t="s">
        <v>10</v>
      </c>
      <c r="U11" s="98" t="s">
        <v>3</v>
      </c>
      <c r="V11" s="99" t="s">
        <v>83</v>
      </c>
      <c r="W11" s="98" t="s">
        <v>84</v>
      </c>
      <c r="X11" s="98" t="s">
        <v>85</v>
      </c>
    </row>
    <row r="12" spans="1:24">
      <c r="A12" s="4"/>
      <c r="B12" s="4"/>
      <c r="C12" s="4"/>
      <c r="D12" s="4"/>
      <c r="E12" s="4"/>
      <c r="F12" s="4"/>
      <c r="G12" s="127"/>
      <c r="H12" s="100"/>
      <c r="I12" s="4"/>
      <c r="J12" s="4"/>
      <c r="K12" s="4"/>
      <c r="L12" s="4"/>
      <c r="M12" s="127"/>
      <c r="U12" s="7" t="s">
        <v>86</v>
      </c>
      <c r="V12" s="95">
        <v>41664256.57</v>
      </c>
      <c r="W12" s="95">
        <v>40450872</v>
      </c>
      <c r="X12" s="95">
        <f>+W12-V12</f>
        <v>-1213384.5700000003</v>
      </c>
    </row>
    <row r="13" spans="1:24">
      <c r="A13" s="101" t="s">
        <v>87</v>
      </c>
      <c r="B13" s="101"/>
      <c r="C13" s="101"/>
      <c r="D13" s="101"/>
      <c r="E13" s="101"/>
      <c r="F13" s="101"/>
      <c r="G13" s="128"/>
      <c r="H13" s="5"/>
      <c r="I13" s="5"/>
      <c r="J13" s="4"/>
      <c r="K13" s="1"/>
      <c r="L13" s="1"/>
      <c r="M13" s="128"/>
      <c r="U13" s="7" t="s">
        <v>88</v>
      </c>
      <c r="V13" s="95">
        <v>1128897.3999999999</v>
      </c>
      <c r="W13" s="95">
        <v>1128897</v>
      </c>
      <c r="X13" s="95">
        <f t="shared" ref="X13:X17" si="0">+W13-V13</f>
        <v>-0.39999999990686774</v>
      </c>
    </row>
    <row r="14" spans="1:24">
      <c r="A14" s="102" t="s">
        <v>86</v>
      </c>
      <c r="B14" s="103">
        <v>41664256.57</v>
      </c>
      <c r="C14" s="103">
        <v>-302565.70799999998</v>
      </c>
      <c r="D14" s="103">
        <v>41361690.862000003</v>
      </c>
      <c r="E14" s="103">
        <v>10313855.736</v>
      </c>
      <c r="F14" s="103">
        <v>51675546.597999997</v>
      </c>
      <c r="G14" s="129"/>
      <c r="H14" s="103">
        <v>40817797.170000002</v>
      </c>
      <c r="I14" s="103">
        <f t="shared" ref="I14:I19" si="1">J14-H14</f>
        <v>543893.69200000167</v>
      </c>
      <c r="J14" s="103">
        <v>41361690.862000003</v>
      </c>
      <c r="K14" s="103">
        <f t="shared" ref="K14:K19" si="2">L14-J14</f>
        <v>9546466.4129999951</v>
      </c>
      <c r="L14" s="103">
        <v>50908157.274999999</v>
      </c>
      <c r="M14" s="129"/>
      <c r="N14" s="103">
        <f>+H14-B14</f>
        <v>-846459.39999999851</v>
      </c>
      <c r="O14" s="103">
        <f>+I14-C14</f>
        <v>846459.40000000165</v>
      </c>
      <c r="P14" s="103">
        <f>+J14-D14</f>
        <v>0</v>
      </c>
      <c r="Q14" s="103">
        <f>+K14-E14</f>
        <v>-767389.32300000452</v>
      </c>
      <c r="R14" s="103">
        <f>+L14-F14</f>
        <v>-767389.32299999893</v>
      </c>
      <c r="U14" s="7" t="s">
        <v>89</v>
      </c>
      <c r="V14" s="95">
        <v>1776329.07</v>
      </c>
      <c r="W14" s="95">
        <v>1777740</v>
      </c>
      <c r="X14" s="95">
        <f t="shared" si="0"/>
        <v>1410.9299999999348</v>
      </c>
    </row>
    <row r="15" spans="1:24">
      <c r="A15" s="102" t="s">
        <v>88</v>
      </c>
      <c r="B15" s="104">
        <v>1128897.3999999999</v>
      </c>
      <c r="C15" s="104">
        <v>1072279.8800000004</v>
      </c>
      <c r="D15" s="104">
        <v>2201177.2800000003</v>
      </c>
      <c r="E15" s="104">
        <v>-2201177.2800000003</v>
      </c>
      <c r="F15" s="104">
        <v>0</v>
      </c>
      <c r="G15" s="129"/>
      <c r="H15" s="104">
        <v>1421078.38</v>
      </c>
      <c r="I15" s="104">
        <f t="shared" si="1"/>
        <v>780098.90000000037</v>
      </c>
      <c r="J15" s="104">
        <v>2201177.2800000003</v>
      </c>
      <c r="K15" s="104">
        <f t="shared" si="2"/>
        <v>-2201177.2800000003</v>
      </c>
      <c r="L15" s="104">
        <v>0</v>
      </c>
      <c r="M15" s="129"/>
      <c r="N15" s="104">
        <f t="shared" ref="N15:R37" si="3">+H15-B15</f>
        <v>292180.98</v>
      </c>
      <c r="O15" s="104">
        <f t="shared" si="3"/>
        <v>-292180.98</v>
      </c>
      <c r="P15" s="104">
        <f t="shared" si="3"/>
        <v>0</v>
      </c>
      <c r="Q15" s="104">
        <f t="shared" si="3"/>
        <v>0</v>
      </c>
      <c r="R15" s="104">
        <f t="shared" si="3"/>
        <v>0</v>
      </c>
      <c r="U15" s="7" t="s">
        <v>90</v>
      </c>
      <c r="V15" s="95">
        <v>2302189.98</v>
      </c>
      <c r="W15" s="95">
        <v>2289355</v>
      </c>
      <c r="X15" s="95">
        <f t="shared" si="0"/>
        <v>-12834.979999999981</v>
      </c>
    </row>
    <row r="16" spans="1:24">
      <c r="A16" s="102" t="s">
        <v>89</v>
      </c>
      <c r="B16" s="104">
        <v>1776329.07</v>
      </c>
      <c r="C16" s="104">
        <v>-4230.75</v>
      </c>
      <c r="D16" s="104">
        <v>1772098.32</v>
      </c>
      <c r="E16" s="104">
        <v>154442.40000000014</v>
      </c>
      <c r="F16" s="104">
        <v>1926540.7200000002</v>
      </c>
      <c r="G16" s="129"/>
      <c r="H16" s="104">
        <v>1791463.3500000006</v>
      </c>
      <c r="I16" s="104">
        <f t="shared" si="1"/>
        <v>-19365.030000000494</v>
      </c>
      <c r="J16" s="104">
        <v>1772098.32</v>
      </c>
      <c r="K16" s="104">
        <f t="shared" si="2"/>
        <v>154442.40000000014</v>
      </c>
      <c r="L16" s="104">
        <v>1926540.7200000002</v>
      </c>
      <c r="M16" s="129"/>
      <c r="N16" s="104">
        <f t="shared" si="3"/>
        <v>15134.280000000494</v>
      </c>
      <c r="O16" s="104">
        <f t="shared" si="3"/>
        <v>-15134.280000000494</v>
      </c>
      <c r="P16" s="104">
        <f t="shared" si="3"/>
        <v>0</v>
      </c>
      <c r="Q16" s="104">
        <f t="shared" si="3"/>
        <v>0</v>
      </c>
      <c r="R16" s="104">
        <f t="shared" si="3"/>
        <v>0</v>
      </c>
      <c r="U16" s="7" t="s">
        <v>91</v>
      </c>
      <c r="V16" s="95">
        <v>68576.929999999993</v>
      </c>
      <c r="W16" s="95">
        <v>68577</v>
      </c>
      <c r="X16" s="95">
        <f t="shared" si="0"/>
        <v>7.0000000006984919E-2</v>
      </c>
    </row>
    <row r="17" spans="1:24">
      <c r="A17" s="102" t="s">
        <v>90</v>
      </c>
      <c r="B17" s="104">
        <v>2302189.98</v>
      </c>
      <c r="C17" s="104">
        <v>-12880.139999999199</v>
      </c>
      <c r="D17" s="104">
        <v>2289309.8400000008</v>
      </c>
      <c r="E17" s="104">
        <v>61258.679999999236</v>
      </c>
      <c r="F17" s="104">
        <v>2350568.52</v>
      </c>
      <c r="G17" s="129"/>
      <c r="H17" s="104">
        <v>2317832.2400000002</v>
      </c>
      <c r="I17" s="104">
        <f t="shared" si="1"/>
        <v>-28522.399999999441</v>
      </c>
      <c r="J17" s="104">
        <v>2289309.8400000008</v>
      </c>
      <c r="K17" s="104">
        <f t="shared" si="2"/>
        <v>61258.679999999236</v>
      </c>
      <c r="L17" s="104">
        <v>2350568.52</v>
      </c>
      <c r="M17" s="129"/>
      <c r="N17" s="104">
        <f t="shared" si="3"/>
        <v>15642.260000000242</v>
      </c>
      <c r="O17" s="104">
        <f t="shared" si="3"/>
        <v>-15642.260000000242</v>
      </c>
      <c r="P17" s="104">
        <f t="shared" si="3"/>
        <v>0</v>
      </c>
      <c r="Q17" s="104">
        <f t="shared" si="3"/>
        <v>0</v>
      </c>
      <c r="R17" s="104">
        <f t="shared" si="3"/>
        <v>0</v>
      </c>
      <c r="U17" s="7" t="s">
        <v>92</v>
      </c>
      <c r="V17" s="95">
        <v>409913.1</v>
      </c>
      <c r="W17" s="95">
        <v>409913</v>
      </c>
      <c r="X17" s="95">
        <f t="shared" si="0"/>
        <v>-9.9999999976716936E-2</v>
      </c>
    </row>
    <row r="18" spans="1:24" ht="13.5" thickBot="1">
      <c r="A18" s="102" t="s">
        <v>91</v>
      </c>
      <c r="B18" s="104">
        <v>68576.929999999993</v>
      </c>
      <c r="C18" s="104">
        <v>0</v>
      </c>
      <c r="D18" s="104">
        <v>68576.929999999993</v>
      </c>
      <c r="E18" s="104">
        <v>0</v>
      </c>
      <c r="F18" s="104">
        <v>68576.929999999993</v>
      </c>
      <c r="G18" s="129"/>
      <c r="H18" s="104">
        <v>50246.130000000005</v>
      </c>
      <c r="I18" s="104">
        <f t="shared" si="1"/>
        <v>0</v>
      </c>
      <c r="J18" s="104">
        <v>50246.130000000005</v>
      </c>
      <c r="K18" s="104">
        <f t="shared" si="2"/>
        <v>0</v>
      </c>
      <c r="L18" s="104">
        <v>50246.130000000005</v>
      </c>
      <c r="M18" s="129"/>
      <c r="N18" s="104">
        <f t="shared" si="3"/>
        <v>-18330.799999999988</v>
      </c>
      <c r="O18" s="104">
        <f t="shared" si="3"/>
        <v>0</v>
      </c>
      <c r="P18" s="104">
        <f t="shared" si="3"/>
        <v>-18330.799999999988</v>
      </c>
      <c r="Q18" s="104">
        <f t="shared" si="3"/>
        <v>0</v>
      </c>
      <c r="R18" s="104">
        <f t="shared" si="3"/>
        <v>-18330.799999999988</v>
      </c>
      <c r="U18" s="105" t="s">
        <v>93</v>
      </c>
      <c r="V18" s="106">
        <f>SUM(V12:V17)</f>
        <v>47350163.049999997</v>
      </c>
      <c r="W18" s="106">
        <f>SUM(W12:W17)</f>
        <v>46125354</v>
      </c>
      <c r="X18" s="106">
        <f>SUM(X12:X17)</f>
        <v>-1224809.0500000003</v>
      </c>
    </row>
    <row r="19" spans="1:24" ht="13.5" thickTop="1">
      <c r="A19" s="102" t="s">
        <v>92</v>
      </c>
      <c r="B19" s="104">
        <v>409913.1</v>
      </c>
      <c r="C19" s="104">
        <v>14676.900000000023</v>
      </c>
      <c r="D19" s="104">
        <v>424590</v>
      </c>
      <c r="E19" s="104">
        <v>0</v>
      </c>
      <c r="F19" s="104">
        <v>424590</v>
      </c>
      <c r="G19" s="129"/>
      <c r="H19" s="104">
        <v>510685.20000000013</v>
      </c>
      <c r="I19" s="104">
        <f t="shared" si="1"/>
        <v>-86095.200000000128</v>
      </c>
      <c r="J19" s="104">
        <v>424590</v>
      </c>
      <c r="K19" s="104">
        <f t="shared" si="2"/>
        <v>0</v>
      </c>
      <c r="L19" s="104">
        <v>424590</v>
      </c>
      <c r="M19" s="129"/>
      <c r="N19" s="104">
        <f t="shared" si="3"/>
        <v>100772.10000000015</v>
      </c>
      <c r="O19" s="104">
        <f t="shared" si="3"/>
        <v>-100772.10000000015</v>
      </c>
      <c r="P19" s="104">
        <f t="shared" si="3"/>
        <v>0</v>
      </c>
      <c r="Q19" s="104">
        <f t="shared" si="3"/>
        <v>0</v>
      </c>
      <c r="R19" s="104">
        <f t="shared" si="3"/>
        <v>0</v>
      </c>
    </row>
    <row r="20" spans="1:24">
      <c r="A20" s="107" t="s">
        <v>93</v>
      </c>
      <c r="B20" s="108">
        <f>SUM(B14:B19)</f>
        <v>47350163.049999997</v>
      </c>
      <c r="C20" s="108">
        <f t="shared" ref="C20:F20" si="4">SUM(C14:C19)</f>
        <v>767280.18200000119</v>
      </c>
      <c r="D20" s="108">
        <f t="shared" si="4"/>
        <v>48117443.232000008</v>
      </c>
      <c r="E20" s="108">
        <f t="shared" si="4"/>
        <v>8328379.5359999985</v>
      </c>
      <c r="F20" s="108">
        <f t="shared" si="4"/>
        <v>56445822.767999999</v>
      </c>
      <c r="G20" s="130"/>
      <c r="H20" s="108">
        <f>SUM(H14:H19)</f>
        <v>46909102.470000014</v>
      </c>
      <c r="I20" s="108">
        <f>SUM(I14:I19)</f>
        <v>1190009.9620000019</v>
      </c>
      <c r="J20" s="108">
        <f>SUM(J14:J19)</f>
        <v>48099112.432000011</v>
      </c>
      <c r="K20" s="108">
        <f>SUM(K14:K19)</f>
        <v>7560990.2129999939</v>
      </c>
      <c r="L20" s="108">
        <f>J20+K20</f>
        <v>55660102.645000003</v>
      </c>
      <c r="M20" s="130"/>
      <c r="N20" s="108">
        <f t="shared" si="3"/>
        <v>-441060.57999998331</v>
      </c>
      <c r="O20" s="108">
        <f t="shared" si="3"/>
        <v>422729.78000000073</v>
      </c>
      <c r="P20" s="108">
        <f t="shared" si="3"/>
        <v>-18330.79999999702</v>
      </c>
      <c r="Q20" s="108">
        <f t="shared" si="3"/>
        <v>-767389.32300000452</v>
      </c>
      <c r="R20" s="108">
        <f t="shared" si="3"/>
        <v>-785720.12299999595</v>
      </c>
    </row>
    <row r="21" spans="1:24">
      <c r="A21" s="43"/>
      <c r="B21" s="109"/>
      <c r="C21" s="109"/>
      <c r="D21" s="109"/>
      <c r="E21" s="109"/>
      <c r="F21" s="109"/>
      <c r="G21" s="131"/>
      <c r="H21" s="109"/>
      <c r="I21" s="5"/>
      <c r="J21" s="5"/>
      <c r="K21" s="110"/>
      <c r="L21" s="111">
        <f>SUM(L14:L19)-L20</f>
        <v>0</v>
      </c>
      <c r="M21" s="131"/>
      <c r="N21" s="111"/>
      <c r="O21" s="111"/>
      <c r="P21" s="111"/>
      <c r="Q21" s="111"/>
      <c r="R21" s="111"/>
      <c r="U21" t="s">
        <v>94</v>
      </c>
      <c r="V21" s="95">
        <v>33413672</v>
      </c>
      <c r="W21" s="95">
        <v>32617374</v>
      </c>
      <c r="X21" s="95">
        <f t="shared" ref="X21:X24" si="5">+W21-V21</f>
        <v>-796298</v>
      </c>
    </row>
    <row r="22" spans="1:24">
      <c r="A22" s="101" t="s">
        <v>95</v>
      </c>
      <c r="B22" s="5"/>
      <c r="C22" s="5"/>
      <c r="D22" s="5"/>
      <c r="E22" s="5"/>
      <c r="F22" s="5"/>
      <c r="G22" s="128"/>
      <c r="H22" s="5"/>
      <c r="I22" s="5"/>
      <c r="J22" s="5"/>
      <c r="K22" s="110"/>
      <c r="L22" s="5"/>
      <c r="M22" s="128"/>
      <c r="N22" s="5"/>
      <c r="O22" s="5"/>
      <c r="P22" s="5"/>
      <c r="Q22" s="5"/>
      <c r="R22" s="5"/>
      <c r="U22" t="s">
        <v>96</v>
      </c>
      <c r="V22" s="95">
        <v>7114547.339999998</v>
      </c>
      <c r="W22" s="95">
        <v>6629507</v>
      </c>
      <c r="X22" s="95">
        <f t="shared" si="5"/>
        <v>-485040.33999999799</v>
      </c>
    </row>
    <row r="23" spans="1:24">
      <c r="A23" s="102" t="s">
        <v>97</v>
      </c>
      <c r="B23" s="103">
        <v>13872764.08</v>
      </c>
      <c r="C23" s="103">
        <v>1144615.2444</v>
      </c>
      <c r="D23" s="103">
        <v>15017379.3244</v>
      </c>
      <c r="E23" s="103">
        <v>50218.025999999998</v>
      </c>
      <c r="F23" s="103">
        <v>15067597.350500001</v>
      </c>
      <c r="G23" s="129"/>
      <c r="H23" s="103">
        <v>13968032.789999999</v>
      </c>
      <c r="I23" s="103">
        <f>J23-H23</f>
        <v>1189765.6311000008</v>
      </c>
      <c r="J23" s="103">
        <v>15157798.4211</v>
      </c>
      <c r="K23" s="103">
        <v>45745.8413</v>
      </c>
      <c r="L23" s="103">
        <f>J23+K23</f>
        <v>15203544.262399999</v>
      </c>
      <c r="M23" s="129"/>
      <c r="N23" s="103">
        <f t="shared" si="3"/>
        <v>95268.709999999031</v>
      </c>
      <c r="O23" s="103">
        <f t="shared" si="3"/>
        <v>45150.386700000847</v>
      </c>
      <c r="P23" s="103">
        <f t="shared" si="3"/>
        <v>140419.09669999965</v>
      </c>
      <c r="Q23" s="103">
        <f t="shared" si="3"/>
        <v>-4472.184699999998</v>
      </c>
      <c r="R23" s="103">
        <f t="shared" si="3"/>
        <v>135946.91189999878</v>
      </c>
      <c r="U23" t="s">
        <v>98</v>
      </c>
      <c r="V23" s="95">
        <v>647483.97</v>
      </c>
      <c r="W23" s="95">
        <v>687808</v>
      </c>
      <c r="X23" s="95">
        <f t="shared" si="5"/>
        <v>40324.030000000028</v>
      </c>
    </row>
    <row r="24" spans="1:24">
      <c r="A24" s="102" t="s">
        <v>99</v>
      </c>
      <c r="B24" s="104">
        <v>10736164.24</v>
      </c>
      <c r="C24" s="104">
        <v>544746.38201879896</v>
      </c>
      <c r="D24" s="104">
        <v>11280910.622018799</v>
      </c>
      <c r="E24" s="104">
        <v>0</v>
      </c>
      <c r="F24" s="104">
        <v>11280910.622018799</v>
      </c>
      <c r="G24" s="129"/>
      <c r="H24" s="104">
        <v>10275784.970000001</v>
      </c>
      <c r="I24" s="104">
        <f>J24-H24</f>
        <v>575071.98665860109</v>
      </c>
      <c r="J24" s="104">
        <v>10850856.956658602</v>
      </c>
      <c r="K24" s="104">
        <f>+L24-J24</f>
        <v>0</v>
      </c>
      <c r="L24" s="104">
        <f>+J24</f>
        <v>10850856.956658602</v>
      </c>
      <c r="M24" s="129"/>
      <c r="N24" s="104">
        <f t="shared" si="3"/>
        <v>-460379.26999999955</v>
      </c>
      <c r="O24" s="104">
        <f t="shared" si="3"/>
        <v>30325.604639802128</v>
      </c>
      <c r="P24" s="104">
        <f t="shared" si="3"/>
        <v>-430053.66536019742</v>
      </c>
      <c r="Q24" s="104">
        <f t="shared" si="3"/>
        <v>0</v>
      </c>
      <c r="R24" s="104">
        <f t="shared" si="3"/>
        <v>-430053.66536019742</v>
      </c>
      <c r="U24" t="s">
        <v>100</v>
      </c>
      <c r="V24" s="95">
        <v>520314.03</v>
      </c>
      <c r="W24" s="95">
        <v>516184</v>
      </c>
      <c r="X24" s="95">
        <f t="shared" si="5"/>
        <v>-4130.0300000000279</v>
      </c>
    </row>
    <row r="25" spans="1:24" ht="13.5" thickBot="1">
      <c r="A25" s="102" t="s">
        <v>101</v>
      </c>
      <c r="B25" s="104">
        <v>-53358.840000000004</v>
      </c>
      <c r="C25" s="104">
        <v>314396.8986666667</v>
      </c>
      <c r="D25" s="104">
        <v>261038.05866666668</v>
      </c>
      <c r="E25" s="104">
        <v>0</v>
      </c>
      <c r="F25" s="104">
        <v>261038.05866666668</v>
      </c>
      <c r="G25" s="129"/>
      <c r="H25" s="104">
        <v>136931.25</v>
      </c>
      <c r="I25" s="104">
        <f>J25-H25</f>
        <v>177005.30866666668</v>
      </c>
      <c r="J25" s="112">
        <v>313936.55866666668</v>
      </c>
      <c r="K25" s="104">
        <v>0</v>
      </c>
      <c r="L25" s="104">
        <f>J25+K25</f>
        <v>313936.55866666668</v>
      </c>
      <c r="M25" s="129"/>
      <c r="N25" s="104">
        <f t="shared" si="3"/>
        <v>190290.09</v>
      </c>
      <c r="O25" s="104">
        <f t="shared" si="3"/>
        <v>-137391.59000000003</v>
      </c>
      <c r="P25" s="104">
        <f t="shared" si="3"/>
        <v>52898.5</v>
      </c>
      <c r="Q25" s="104">
        <f t="shared" si="3"/>
        <v>0</v>
      </c>
      <c r="R25" s="104">
        <f t="shared" si="3"/>
        <v>52898.5</v>
      </c>
      <c r="U25" s="105" t="s">
        <v>93</v>
      </c>
      <c r="V25" s="106">
        <f>SUM(V21:V24)</f>
        <v>41696017.339999996</v>
      </c>
      <c r="W25" s="106">
        <f>SUM(W21:W24)</f>
        <v>40450873</v>
      </c>
      <c r="X25" s="106">
        <f>SUM(X21:X24)</f>
        <v>-1245144.339999998</v>
      </c>
    </row>
    <row r="26" spans="1:24" ht="13.5" thickTop="1">
      <c r="A26" s="102" t="s">
        <v>102</v>
      </c>
      <c r="B26" s="104">
        <v>7586889.6888391683</v>
      </c>
      <c r="C26" s="104">
        <v>86393.374488040805</v>
      </c>
      <c r="D26" s="104">
        <v>7673283.0633272091</v>
      </c>
      <c r="E26" s="104">
        <v>1142787.8714197504</v>
      </c>
      <c r="F26" s="104">
        <v>8816070.9347469602</v>
      </c>
      <c r="G26" s="129"/>
      <c r="H26" s="104">
        <v>7358975.4065073626</v>
      </c>
      <c r="I26" s="104">
        <f>J26-H26</f>
        <v>188319.5034520803</v>
      </c>
      <c r="J26" s="104">
        <v>7547294.9099594429</v>
      </c>
      <c r="K26" s="104">
        <v>1037489.691000537</v>
      </c>
      <c r="L26" s="104">
        <f>J26+K26</f>
        <v>8584784.600959979</v>
      </c>
      <c r="M26" s="129"/>
      <c r="N26" s="104">
        <f t="shared" si="3"/>
        <v>-227914.28233180568</v>
      </c>
      <c r="O26" s="104">
        <f t="shared" si="3"/>
        <v>101926.1289640395</v>
      </c>
      <c r="P26" s="104">
        <f t="shared" si="3"/>
        <v>-125988.15336776618</v>
      </c>
      <c r="Q26" s="104">
        <f t="shared" si="3"/>
        <v>-105298.18041921337</v>
      </c>
      <c r="R26" s="104">
        <f t="shared" si="3"/>
        <v>-231286.33378698118</v>
      </c>
      <c r="W26" s="95"/>
    </row>
    <row r="27" spans="1:24">
      <c r="A27" s="102" t="s">
        <v>103</v>
      </c>
      <c r="B27" s="104">
        <v>-2020783.3401944614</v>
      </c>
      <c r="C27" s="104">
        <v>-522345.79963305546</v>
      </c>
      <c r="D27" s="104">
        <v>-2543129.1398275169</v>
      </c>
      <c r="E27" s="104">
        <v>1498428.4640929336</v>
      </c>
      <c r="F27" s="104">
        <v>-1044700.6757345833</v>
      </c>
      <c r="G27" s="129"/>
      <c r="H27" s="104">
        <v>-2049907.056922466</v>
      </c>
      <c r="I27" s="104">
        <f>J27-H27</f>
        <v>-406969.24873025948</v>
      </c>
      <c r="J27" s="104">
        <v>-2456876.3056527255</v>
      </c>
      <c r="K27" s="104">
        <v>1360328.4829509375</v>
      </c>
      <c r="L27" s="104">
        <f>J27+K27</f>
        <v>-1096547.822701788</v>
      </c>
      <c r="M27" s="129"/>
      <c r="N27" s="104">
        <f t="shared" si="3"/>
        <v>-29123.716728004627</v>
      </c>
      <c r="O27" s="104">
        <f t="shared" si="3"/>
        <v>115376.55090279598</v>
      </c>
      <c r="P27" s="104">
        <f t="shared" si="3"/>
        <v>86252.834174791351</v>
      </c>
      <c r="Q27" s="104">
        <f t="shared" si="3"/>
        <v>-138099.9811419961</v>
      </c>
      <c r="R27" s="104">
        <f t="shared" si="3"/>
        <v>-51847.146967204753</v>
      </c>
      <c r="W27" s="95"/>
    </row>
    <row r="28" spans="1:24">
      <c r="A28" s="113" t="s">
        <v>93</v>
      </c>
      <c r="B28" s="49">
        <f>SUM(B23:B27)</f>
        <v>30121675.828644708</v>
      </c>
      <c r="C28" s="49">
        <f t="shared" ref="C28:F28" si="6">SUM(C23:C27)</f>
        <v>1567806.0999404509</v>
      </c>
      <c r="D28" s="49">
        <f t="shared" si="6"/>
        <v>31689481.928585161</v>
      </c>
      <c r="E28" s="49">
        <f t="shared" si="6"/>
        <v>2691434.3615126843</v>
      </c>
      <c r="F28" s="49">
        <f t="shared" si="6"/>
        <v>34380916.290197849</v>
      </c>
      <c r="G28" s="132"/>
      <c r="H28" s="49">
        <f>SUM(H23:H27)</f>
        <v>29689817.359584894</v>
      </c>
      <c r="I28" s="49">
        <f>SUM(I23:I27)</f>
        <v>1723193.1811470897</v>
      </c>
      <c r="J28" s="49">
        <f>SUM(J23:J27)</f>
        <v>31413010.540731978</v>
      </c>
      <c r="K28" s="49">
        <f>SUM(K23:K27)</f>
        <v>2443564.0152514745</v>
      </c>
      <c r="L28" s="49">
        <f>SUM(L23:L27)</f>
        <v>33856574.555983461</v>
      </c>
      <c r="M28" s="132"/>
      <c r="N28" s="49">
        <f t="shared" si="3"/>
        <v>-431858.46905981377</v>
      </c>
      <c r="O28" s="49">
        <f t="shared" si="3"/>
        <v>155387.08120663883</v>
      </c>
      <c r="P28" s="49">
        <f t="shared" si="3"/>
        <v>-276471.38785318285</v>
      </c>
      <c r="Q28" s="49">
        <f t="shared" si="3"/>
        <v>-247870.34626120981</v>
      </c>
      <c r="R28" s="49">
        <f t="shared" si="3"/>
        <v>-524341.73421438783</v>
      </c>
    </row>
    <row r="29" spans="1:24">
      <c r="A29" s="1"/>
      <c r="B29" s="5"/>
      <c r="C29" s="5"/>
      <c r="D29" s="5"/>
      <c r="E29" s="5"/>
      <c r="F29" s="5"/>
      <c r="G29" s="125"/>
      <c r="H29" s="5"/>
      <c r="I29" s="5"/>
      <c r="J29" s="5"/>
      <c r="K29" s="5"/>
      <c r="L29" s="5"/>
      <c r="M29" s="125"/>
      <c r="N29" s="5"/>
      <c r="O29" s="5"/>
      <c r="P29" s="5"/>
      <c r="Q29" s="5"/>
      <c r="R29" s="5"/>
    </row>
    <row r="30" spans="1:24">
      <c r="A30" s="101" t="s">
        <v>104</v>
      </c>
      <c r="B30" s="114">
        <f>+B20-B28</f>
        <v>17228487.221355289</v>
      </c>
      <c r="C30" s="114">
        <f t="shared" ref="C30:F30" si="7">+C20-C28</f>
        <v>-800525.91794044967</v>
      </c>
      <c r="D30" s="114">
        <f t="shared" si="7"/>
        <v>16427961.303414848</v>
      </c>
      <c r="E30" s="114">
        <f t="shared" si="7"/>
        <v>5636945.1744873142</v>
      </c>
      <c r="F30" s="114">
        <f t="shared" si="7"/>
        <v>22064906.47780215</v>
      </c>
      <c r="G30" s="128"/>
      <c r="H30" s="114">
        <f>H20-H28</f>
        <v>17219285.11041512</v>
      </c>
      <c r="I30" s="114">
        <f>I20-I28</f>
        <v>-533183.21914708777</v>
      </c>
      <c r="J30" s="114">
        <f>J20-J28</f>
        <v>16686101.891268034</v>
      </c>
      <c r="K30" s="114">
        <f>K20-K28</f>
        <v>5117426.1977485195</v>
      </c>
      <c r="L30" s="114">
        <f>L20-L28</f>
        <v>21803528.089016542</v>
      </c>
      <c r="M30" s="128"/>
      <c r="N30" s="114">
        <f t="shared" si="3"/>
        <v>-9202.110940169543</v>
      </c>
      <c r="O30" s="114">
        <f t="shared" si="3"/>
        <v>267342.69879336189</v>
      </c>
      <c r="P30" s="114">
        <f t="shared" si="3"/>
        <v>258140.58785318583</v>
      </c>
      <c r="Q30" s="114">
        <f t="shared" si="3"/>
        <v>-519518.97673879471</v>
      </c>
      <c r="R30" s="114">
        <f t="shared" si="3"/>
        <v>-261378.38878560811</v>
      </c>
    </row>
    <row r="31" spans="1:24">
      <c r="A31" s="1"/>
      <c r="B31" s="5"/>
      <c r="C31" s="5"/>
      <c r="D31" s="5"/>
      <c r="E31" s="5"/>
      <c r="F31" s="5"/>
      <c r="G31" s="125"/>
      <c r="H31" s="5"/>
      <c r="I31" s="5"/>
      <c r="J31" s="5"/>
      <c r="K31" s="5"/>
      <c r="L31" s="5"/>
      <c r="M31" s="125"/>
      <c r="N31" s="5"/>
      <c r="O31" s="5"/>
      <c r="P31" s="5"/>
      <c r="Q31" s="5"/>
      <c r="R31" s="5"/>
    </row>
    <row r="32" spans="1:24">
      <c r="A32" s="101" t="s">
        <v>105</v>
      </c>
      <c r="B32" s="5"/>
      <c r="C32" s="5"/>
      <c r="D32" s="5"/>
      <c r="E32" s="5"/>
      <c r="F32" s="5"/>
      <c r="G32" s="128"/>
      <c r="H32" s="5"/>
      <c r="I32" s="5"/>
      <c r="J32" s="111"/>
      <c r="K32" s="5"/>
      <c r="M32" s="128"/>
    </row>
    <row r="33" spans="1:18">
      <c r="A33" s="102" t="s">
        <v>106</v>
      </c>
      <c r="B33" s="103">
        <v>4758809.4994999999</v>
      </c>
      <c r="C33" s="103">
        <v>812659.54989999998</v>
      </c>
      <c r="D33" s="103">
        <v>5571469.0493999999</v>
      </c>
      <c r="E33" s="103">
        <v>0</v>
      </c>
      <c r="F33" s="103">
        <v>5571469.0493999999</v>
      </c>
      <c r="G33" s="129"/>
      <c r="H33" s="103">
        <v>4859168.0372000001</v>
      </c>
      <c r="I33" s="103">
        <f>J33-H33</f>
        <v>645966.65240000002</v>
      </c>
      <c r="J33" s="103">
        <v>5505134.6896000002</v>
      </c>
      <c r="K33" s="103">
        <f>+L33-J33</f>
        <v>0</v>
      </c>
      <c r="L33" s="103">
        <f>+J33</f>
        <v>5505134.6896000002</v>
      </c>
      <c r="M33" s="129"/>
      <c r="N33" s="103">
        <f t="shared" si="3"/>
        <v>100358.53770000022</v>
      </c>
      <c r="O33" s="103">
        <f t="shared" si="3"/>
        <v>-166692.89749999996</v>
      </c>
      <c r="P33" s="103">
        <f t="shared" si="3"/>
        <v>-66334.359799999744</v>
      </c>
      <c r="Q33" s="103">
        <f t="shared" si="3"/>
        <v>0</v>
      </c>
      <c r="R33" s="103">
        <f t="shared" si="3"/>
        <v>-66334.359799999744</v>
      </c>
    </row>
    <row r="34" spans="1:18">
      <c r="A34" s="102" t="s">
        <v>28</v>
      </c>
      <c r="B34" s="104">
        <v>0</v>
      </c>
      <c r="C34" s="104">
        <v>0</v>
      </c>
      <c r="D34" s="104">
        <v>0</v>
      </c>
      <c r="E34" s="104">
        <v>0</v>
      </c>
      <c r="F34" s="104">
        <v>0</v>
      </c>
      <c r="G34" s="129"/>
      <c r="H34" s="104">
        <v>0</v>
      </c>
      <c r="I34" s="104">
        <v>0</v>
      </c>
      <c r="J34" s="104">
        <v>0</v>
      </c>
      <c r="K34" s="104">
        <f>+L34-J34</f>
        <v>0</v>
      </c>
      <c r="L34" s="104">
        <v>0</v>
      </c>
      <c r="M34" s="129"/>
      <c r="N34" s="104"/>
      <c r="O34" s="104"/>
      <c r="P34" s="104"/>
      <c r="Q34" s="104"/>
      <c r="R34" s="104"/>
    </row>
    <row r="35" spans="1:18">
      <c r="A35" s="113" t="s">
        <v>93</v>
      </c>
      <c r="B35" s="115">
        <f>SUM(B33:B34)</f>
        <v>4758809.4994999999</v>
      </c>
      <c r="C35" s="115">
        <f t="shared" ref="C35:F35" si="8">SUM(C33:C34)</f>
        <v>812659.54989999998</v>
      </c>
      <c r="D35" s="115">
        <f t="shared" si="8"/>
        <v>5571469.0493999999</v>
      </c>
      <c r="E35" s="115">
        <f t="shared" si="8"/>
        <v>0</v>
      </c>
      <c r="F35" s="115">
        <f t="shared" si="8"/>
        <v>5571469.0493999999</v>
      </c>
      <c r="G35" s="133"/>
      <c r="H35" s="115">
        <f>SUM(H33:H34)</f>
        <v>4859168.0372000001</v>
      </c>
      <c r="I35" s="115">
        <f>SUM(I33:I34)</f>
        <v>645966.65240000002</v>
      </c>
      <c r="J35" s="115">
        <f>SUM(J33:J34)</f>
        <v>5505134.6896000002</v>
      </c>
      <c r="K35" s="49">
        <f>SUM(K33:K34)</f>
        <v>0</v>
      </c>
      <c r="L35" s="115">
        <f>SUM(L33:L34)</f>
        <v>5505134.6896000002</v>
      </c>
      <c r="M35" s="133"/>
      <c r="N35" s="115">
        <f t="shared" si="3"/>
        <v>100358.53770000022</v>
      </c>
      <c r="O35" s="115">
        <f t="shared" si="3"/>
        <v>-166692.89749999996</v>
      </c>
      <c r="P35" s="115">
        <f t="shared" si="3"/>
        <v>-66334.359799999744</v>
      </c>
      <c r="Q35" s="115">
        <f t="shared" si="3"/>
        <v>0</v>
      </c>
      <c r="R35" s="115">
        <f t="shared" si="3"/>
        <v>-66334.359799999744</v>
      </c>
    </row>
    <row r="36" spans="1:18">
      <c r="A36" s="1"/>
      <c r="B36" s="5"/>
      <c r="C36" s="5"/>
      <c r="D36" s="5"/>
      <c r="E36" s="5"/>
      <c r="F36" s="5"/>
      <c r="G36" s="125"/>
      <c r="H36" s="5"/>
      <c r="I36" s="5"/>
      <c r="J36" s="5"/>
      <c r="K36" s="5"/>
      <c r="L36" s="5"/>
      <c r="M36" s="125"/>
      <c r="N36" s="5"/>
      <c r="O36" s="5"/>
      <c r="P36" s="5"/>
      <c r="Q36" s="5"/>
      <c r="R36" s="5"/>
    </row>
    <row r="37" spans="1:18" ht="13.5" thickBot="1">
      <c r="A37" s="116" t="s">
        <v>107</v>
      </c>
      <c r="B37" s="117">
        <f>B30-B35</f>
        <v>12469677.72185529</v>
      </c>
      <c r="C37" s="117">
        <f t="shared" ref="C37:F37" si="9">C30-C35</f>
        <v>-1613185.4678404497</v>
      </c>
      <c r="D37" s="117">
        <f t="shared" si="9"/>
        <v>10856492.254014848</v>
      </c>
      <c r="E37" s="117">
        <f t="shared" si="9"/>
        <v>5636945.1744873142</v>
      </c>
      <c r="F37" s="117">
        <f t="shared" si="9"/>
        <v>16493437.42840215</v>
      </c>
      <c r="G37" s="134"/>
      <c r="H37" s="117">
        <f>H30-H35</f>
        <v>12360117.07321512</v>
      </c>
      <c r="I37" s="117">
        <f>I30-I35</f>
        <v>-1179149.8715470878</v>
      </c>
      <c r="J37" s="117">
        <f>J30-J35</f>
        <v>11180967.201668033</v>
      </c>
      <c r="K37" s="117">
        <f>K30-K35</f>
        <v>5117426.1977485195</v>
      </c>
      <c r="L37" s="117">
        <f>L30-L35</f>
        <v>16298393.399416542</v>
      </c>
      <c r="M37" s="134"/>
      <c r="N37" s="117">
        <f t="shared" si="3"/>
        <v>-109560.64864017069</v>
      </c>
      <c r="O37" s="117">
        <f t="shared" si="3"/>
        <v>434035.59629336186</v>
      </c>
      <c r="P37" s="117">
        <f t="shared" si="3"/>
        <v>324474.94765318558</v>
      </c>
      <c r="Q37" s="117">
        <f t="shared" si="3"/>
        <v>-519518.97673879471</v>
      </c>
      <c r="R37" s="117">
        <f t="shared" si="3"/>
        <v>-195044.02898560837</v>
      </c>
    </row>
    <row r="38" spans="1:18" ht="13.5" thickTop="1">
      <c r="A38" s="1"/>
      <c r="B38" s="5"/>
      <c r="C38" s="1"/>
      <c r="D38" s="1"/>
      <c r="E38" s="1"/>
      <c r="F38" s="1"/>
      <c r="G38" s="1"/>
      <c r="H38" s="5"/>
      <c r="I38" s="5"/>
      <c r="J38" s="5"/>
      <c r="K38" s="5"/>
      <c r="L38" s="5"/>
      <c r="M38" s="1"/>
    </row>
    <row r="39" spans="1:18">
      <c r="A39" s="1" t="s">
        <v>76</v>
      </c>
      <c r="B39" s="103">
        <v>238270944.40849999</v>
      </c>
      <c r="C39" s="1"/>
      <c r="D39" s="1"/>
      <c r="E39" s="1"/>
      <c r="F39" s="103">
        <v>278960356.00819999</v>
      </c>
      <c r="G39" s="1"/>
      <c r="H39" s="103">
        <v>243295840.56380001</v>
      </c>
      <c r="I39" s="103"/>
      <c r="J39" s="103">
        <v>275639031.514</v>
      </c>
      <c r="K39" s="103"/>
      <c r="L39" s="103">
        <f>J39</f>
        <v>275639031.514</v>
      </c>
      <c r="M39" s="1"/>
      <c r="N39" s="103">
        <f>+H39-B39</f>
        <v>5024896.1553000212</v>
      </c>
      <c r="O39" s="103"/>
      <c r="P39" s="103"/>
      <c r="Q39" s="103"/>
      <c r="R39" s="103">
        <f>+L39-F39</f>
        <v>-3321324.4941999912</v>
      </c>
    </row>
    <row r="40" spans="1:18">
      <c r="A40" s="1" t="s">
        <v>108</v>
      </c>
      <c r="B40" s="5"/>
      <c r="C40" s="1"/>
      <c r="D40" s="1"/>
      <c r="E40" s="1"/>
      <c r="F40" s="1"/>
      <c r="G40" s="1"/>
      <c r="H40" s="5"/>
      <c r="I40" s="5"/>
      <c r="J40" s="5"/>
      <c r="K40" s="5"/>
      <c r="L40" s="118">
        <v>0.11156506206795642</v>
      </c>
      <c r="M40" s="1"/>
    </row>
    <row r="41" spans="1:18" ht="13.5" thickBot="1">
      <c r="A41" t="s">
        <v>78</v>
      </c>
      <c r="B41" s="119">
        <f>B30/B39</f>
        <v>7.2306286711224729E-2</v>
      </c>
      <c r="F41" s="119">
        <f>F30/F39</f>
        <v>7.9096925432492485E-2</v>
      </c>
      <c r="H41" s="119">
        <f>H30/H39</f>
        <v>7.0775090402335372E-2</v>
      </c>
      <c r="I41" s="120"/>
      <c r="J41" s="119">
        <f>J30/J39</f>
        <v>6.05360634145913E-2</v>
      </c>
      <c r="K41" s="120"/>
      <c r="L41" s="119">
        <f>L30/L39</f>
        <v>7.9101743933928742E-2</v>
      </c>
    </row>
    <row r="42" spans="1:18" ht="13.5" thickTop="1">
      <c r="H42" s="121"/>
      <c r="I42" s="120"/>
      <c r="J42" s="121"/>
      <c r="K42" s="120"/>
      <c r="L42" s="122"/>
    </row>
    <row r="43" spans="1:18">
      <c r="H43" s="121"/>
      <c r="I43" s="120"/>
      <c r="J43" s="121"/>
      <c r="K43" s="120"/>
      <c r="L43" s="122"/>
    </row>
    <row r="44" spans="1:18">
      <c r="A44" s="123" t="s">
        <v>109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108" spans="1:24" s="93" customFormat="1">
      <c r="A108" s="1"/>
      <c r="B108" s="1"/>
      <c r="C108" s="1"/>
      <c r="D108" s="1"/>
      <c r="E108" s="1"/>
      <c r="F108" s="1"/>
      <c r="G108" s="1"/>
      <c r="H108" s="5"/>
      <c r="I108" s="5"/>
      <c r="J108" s="5"/>
      <c r="K108" s="124"/>
      <c r="L108" s="1"/>
      <c r="M108" s="1"/>
      <c r="N108"/>
      <c r="O108"/>
      <c r="P108"/>
      <c r="Q108"/>
      <c r="R108"/>
      <c r="S108"/>
      <c r="T108"/>
      <c r="U108"/>
      <c r="V108" s="95"/>
      <c r="W108"/>
      <c r="X108"/>
    </row>
    <row r="109" spans="1:24" s="93" customFormat="1">
      <c r="A109" s="1"/>
      <c r="B109" s="1"/>
      <c r="C109" s="1"/>
      <c r="D109" s="1"/>
      <c r="E109" s="1"/>
      <c r="F109" s="1"/>
      <c r="G109" s="1"/>
      <c r="H109" s="5"/>
      <c r="I109" s="5"/>
      <c r="J109" s="5"/>
      <c r="K109" s="124"/>
      <c r="L109" s="1"/>
      <c r="M109" s="1"/>
      <c r="N109"/>
      <c r="O109"/>
      <c r="P109"/>
      <c r="Q109"/>
      <c r="R109"/>
      <c r="S109"/>
      <c r="T109"/>
      <c r="U109"/>
      <c r="V109" s="95"/>
      <c r="W109"/>
      <c r="X109"/>
    </row>
    <row r="110" spans="1:24" s="93" customFormat="1">
      <c r="A110" s="1"/>
      <c r="B110" s="1"/>
      <c r="C110" s="1"/>
      <c r="D110" s="1"/>
      <c r="E110" s="1"/>
      <c r="F110" s="1"/>
      <c r="G110" s="1"/>
      <c r="H110" s="5"/>
      <c r="I110" s="5"/>
      <c r="J110" s="5"/>
      <c r="K110" s="124"/>
      <c r="L110" s="1"/>
      <c r="M110" s="1"/>
      <c r="N110"/>
      <c r="O110"/>
      <c r="P110"/>
      <c r="Q110"/>
      <c r="R110"/>
      <c r="S110"/>
      <c r="T110"/>
      <c r="U110"/>
      <c r="V110" s="95"/>
      <c r="W110"/>
      <c r="X110"/>
    </row>
    <row r="111" spans="1:24" s="93" customForma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/>
      <c r="O111"/>
      <c r="P111"/>
      <c r="Q111"/>
      <c r="R111"/>
      <c r="S111"/>
      <c r="T111"/>
      <c r="U111"/>
      <c r="V111" s="95"/>
      <c r="W111"/>
      <c r="X111"/>
    </row>
    <row r="112" spans="1:24" s="93" customForma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/>
      <c r="O112"/>
      <c r="P112"/>
      <c r="Q112"/>
      <c r="R112"/>
      <c r="S112"/>
      <c r="T112"/>
      <c r="U112"/>
      <c r="V112" s="95"/>
      <c r="W112"/>
      <c r="X112"/>
    </row>
    <row r="113" spans="1:24" s="93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/>
      <c r="O113"/>
      <c r="P113"/>
      <c r="Q113"/>
      <c r="R113"/>
      <c r="S113"/>
      <c r="T113"/>
      <c r="U113"/>
      <c r="V113" s="95"/>
      <c r="W113"/>
      <c r="X113"/>
    </row>
  </sheetData>
  <conditionalFormatting sqref="L21">
    <cfRule type="expression" dxfId="1" priority="4">
      <formula>ABS(L21)&gt;0.01</formula>
    </cfRule>
  </conditionalFormatting>
  <conditionalFormatting sqref="N21:R21">
    <cfRule type="expression" dxfId="0" priority="1">
      <formula>ABS(N21)&gt;0.01</formula>
    </cfRule>
  </conditionalFormatting>
  <printOptions horizontalCentered="1"/>
  <pageMargins left="0.8" right="0.8" top="1" bottom="1" header="0.5" footer="0.5"/>
  <pageSetup scale="76" orientation="portrait" r:id="rId1"/>
  <headerFooter alignWithMargins="0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80C66-8E04-47FE-8052-CD927FA2E24F}">
  <sheetPr>
    <tabColor theme="0" tint="-0.14996795556505021"/>
    <pageSetUpPr fitToPage="1"/>
  </sheetPr>
  <dimension ref="A1:F37"/>
  <sheetViews>
    <sheetView workbookViewId="0">
      <selection activeCell="F12" sqref="F12"/>
    </sheetView>
  </sheetViews>
  <sheetFormatPr defaultRowHeight="12.75"/>
  <cols>
    <col min="1" max="1" width="35.5703125" customWidth="1"/>
    <col min="2" max="2" width="13.5703125" customWidth="1"/>
    <col min="3" max="3" width="15.5703125" style="10" customWidth="1"/>
    <col min="4" max="4" width="15.5703125" customWidth="1"/>
    <col min="5" max="5" width="1.5703125" customWidth="1"/>
    <col min="6" max="6" width="11.85546875" style="8" bestFit="1" customWidth="1"/>
    <col min="7" max="7" width="11.7109375" customWidth="1"/>
    <col min="8" max="8" width="10.85546875" bestFit="1" customWidth="1"/>
    <col min="9" max="9" width="12" bestFit="1" customWidth="1"/>
    <col min="10" max="10" width="41.140625" bestFit="1" customWidth="1"/>
    <col min="13" max="13" width="12.85546875" bestFit="1" customWidth="1"/>
  </cols>
  <sheetData>
    <row r="1" spans="1:6">
      <c r="A1" s="12"/>
      <c r="B1" s="13"/>
      <c r="C1" s="14"/>
      <c r="E1" s="12"/>
      <c r="F1" s="14" t="s">
        <v>0</v>
      </c>
    </row>
    <row r="2" spans="1:6">
      <c r="A2" s="12"/>
      <c r="B2" s="13"/>
      <c r="C2" s="14"/>
      <c r="D2" s="14"/>
      <c r="E2" s="12"/>
      <c r="F2" s="15"/>
    </row>
    <row r="3" spans="1:6">
      <c r="A3" s="12"/>
      <c r="B3" s="12"/>
      <c r="C3" s="14"/>
      <c r="D3" s="12"/>
      <c r="E3" s="12"/>
      <c r="F3" s="15"/>
    </row>
    <row r="4" spans="1:6">
      <c r="A4" s="16" t="s">
        <v>20</v>
      </c>
      <c r="B4" s="16"/>
      <c r="C4" s="16"/>
      <c r="D4" s="16"/>
      <c r="E4" s="28"/>
      <c r="F4" s="29"/>
    </row>
    <row r="5" spans="1:6">
      <c r="A5" s="16" t="s">
        <v>21</v>
      </c>
      <c r="B5" s="16"/>
      <c r="C5" s="16"/>
      <c r="D5" s="16"/>
      <c r="E5" s="28"/>
      <c r="F5" s="29"/>
    </row>
    <row r="6" spans="1:6">
      <c r="A6" s="16" t="s">
        <v>1</v>
      </c>
      <c r="B6" s="16"/>
      <c r="C6" s="16"/>
      <c r="D6" s="16"/>
      <c r="E6" s="28"/>
      <c r="F6" s="29"/>
    </row>
    <row r="7" spans="1:6">
      <c r="A7" s="16" t="s">
        <v>2</v>
      </c>
      <c r="B7" s="16"/>
      <c r="C7" s="16"/>
      <c r="D7" s="16"/>
      <c r="E7" s="28"/>
      <c r="F7" s="29"/>
    </row>
    <row r="8" spans="1:6">
      <c r="A8" s="16"/>
      <c r="B8" s="16"/>
      <c r="C8" s="16"/>
      <c r="D8" s="16"/>
      <c r="E8" s="17"/>
      <c r="F8" s="18"/>
    </row>
    <row r="9" spans="1:6">
      <c r="A9" s="12"/>
      <c r="B9" s="12"/>
      <c r="C9" s="19"/>
      <c r="D9" s="20"/>
      <c r="E9" s="17"/>
      <c r="F9" s="18"/>
    </row>
    <row r="10" spans="1:6">
      <c r="A10" s="21" t="s">
        <v>3</v>
      </c>
      <c r="B10" s="21" t="s">
        <v>4</v>
      </c>
      <c r="C10" s="216" t="s">
        <v>17</v>
      </c>
      <c r="D10" s="217" t="s">
        <v>18</v>
      </c>
      <c r="E10" s="218"/>
      <c r="F10" s="219" t="s">
        <v>19</v>
      </c>
    </row>
    <row r="11" spans="1:6">
      <c r="A11" s="12"/>
      <c r="B11" s="12"/>
      <c r="C11" s="199"/>
      <c r="D11" s="202"/>
      <c r="E11" s="17"/>
      <c r="F11" s="208"/>
    </row>
    <row r="12" spans="1:6">
      <c r="A12" s="22" t="s">
        <v>5</v>
      </c>
      <c r="B12" s="19" t="s">
        <v>6</v>
      </c>
      <c r="C12" s="200">
        <v>278960356.00819999</v>
      </c>
      <c r="D12" s="200">
        <v>275639031.514</v>
      </c>
      <c r="E12" s="17"/>
      <c r="F12" s="209">
        <f>+D12-C12</f>
        <v>-3321324.4941999912</v>
      </c>
    </row>
    <row r="13" spans="1:6">
      <c r="A13" s="12"/>
      <c r="B13" s="19"/>
      <c r="C13" s="199"/>
      <c r="D13" s="202"/>
      <c r="E13" s="17"/>
      <c r="F13" s="208"/>
    </row>
    <row r="14" spans="1:6">
      <c r="A14" s="22" t="s">
        <v>7</v>
      </c>
      <c r="B14" s="19" t="s">
        <v>8</v>
      </c>
      <c r="C14" s="201">
        <v>7.9100000000000004E-2</v>
      </c>
      <c r="D14" s="201">
        <v>7.9100000000000004E-2</v>
      </c>
      <c r="E14" s="17"/>
      <c r="F14" s="210">
        <f>+D14</f>
        <v>7.9100000000000004E-2</v>
      </c>
    </row>
    <row r="15" spans="1:6">
      <c r="A15" s="12"/>
      <c r="B15" s="19"/>
      <c r="C15" s="202"/>
      <c r="D15" s="202"/>
      <c r="E15" s="17"/>
      <c r="F15" s="208"/>
    </row>
    <row r="16" spans="1:6">
      <c r="A16" s="12" t="s">
        <v>9</v>
      </c>
      <c r="B16" s="19"/>
      <c r="C16" s="202"/>
      <c r="D16" s="202"/>
      <c r="E16" s="17"/>
      <c r="F16" s="208"/>
    </row>
    <row r="17" spans="1:6">
      <c r="A17" s="23" t="s">
        <v>10</v>
      </c>
      <c r="B17" s="24"/>
      <c r="C17" s="203">
        <f>C12*C14</f>
        <v>22065764.160248619</v>
      </c>
      <c r="D17" s="203">
        <f>D12*D14</f>
        <v>21803047.392757401</v>
      </c>
      <c r="E17" s="17"/>
      <c r="F17" s="203">
        <f>F12*F14</f>
        <v>-262716.76749121933</v>
      </c>
    </row>
    <row r="18" spans="1:6">
      <c r="A18" s="25"/>
      <c r="B18" s="19"/>
      <c r="C18" s="202"/>
      <c r="D18" s="202"/>
      <c r="E18" s="17"/>
      <c r="F18" s="208"/>
    </row>
    <row r="19" spans="1:6">
      <c r="A19" s="25" t="s">
        <v>11</v>
      </c>
      <c r="B19" s="19" t="s">
        <v>12</v>
      </c>
      <c r="C19" s="200">
        <v>16427961.303400001</v>
      </c>
      <c r="D19" s="200">
        <v>16686101.8912</v>
      </c>
      <c r="E19" s="17"/>
      <c r="F19" s="209">
        <f>+D19-C19</f>
        <v>258140.58779999986</v>
      </c>
    </row>
    <row r="20" spans="1:6">
      <c r="A20" s="25"/>
      <c r="B20" s="19"/>
      <c r="C20" s="202"/>
      <c r="D20" s="202"/>
      <c r="E20" s="17"/>
      <c r="F20" s="208"/>
    </row>
    <row r="21" spans="1:6">
      <c r="A21" s="23" t="s">
        <v>13</v>
      </c>
      <c r="B21" s="24"/>
      <c r="C21" s="203">
        <f>C17-C19</f>
        <v>5637802.856848618</v>
      </c>
      <c r="D21" s="203">
        <f>D17-D19</f>
        <v>5116945.5015574005</v>
      </c>
      <c r="E21" s="17"/>
      <c r="F21" s="211">
        <f>+D21-C21</f>
        <v>-520857.35529121757</v>
      </c>
    </row>
    <row r="22" spans="1:6">
      <c r="A22" s="12"/>
      <c r="B22" s="19"/>
      <c r="C22" s="202"/>
      <c r="D22" s="202"/>
      <c r="E22" s="17"/>
      <c r="F22" s="208"/>
    </row>
    <row r="23" spans="1:6">
      <c r="A23" s="22" t="s">
        <v>14</v>
      </c>
      <c r="B23" s="19"/>
      <c r="C23" s="204">
        <v>1.4774632852128498</v>
      </c>
      <c r="D23" s="204">
        <v>1.4774632852128498</v>
      </c>
      <c r="E23" s="17"/>
      <c r="F23" s="212">
        <v>0</v>
      </c>
    </row>
    <row r="24" spans="1:6">
      <c r="A24" s="12"/>
      <c r="B24" s="19"/>
      <c r="C24" s="202"/>
      <c r="D24" s="202"/>
      <c r="E24" s="17"/>
      <c r="F24" s="213"/>
    </row>
    <row r="25" spans="1:6" ht="13.5" thickBot="1">
      <c r="A25" s="26" t="s">
        <v>15</v>
      </c>
      <c r="B25" s="27"/>
      <c r="C25" s="205">
        <f>C21*C23</f>
        <v>8329646.7302619489</v>
      </c>
      <c r="D25" s="205">
        <f>D21*D23</f>
        <v>7560099.1109861098</v>
      </c>
      <c r="E25" s="17"/>
      <c r="F25" s="214">
        <f>+D25-C25</f>
        <v>-769547.61927583907</v>
      </c>
    </row>
    <row r="26" spans="1:6" ht="13.5" thickTop="1">
      <c r="A26" s="12"/>
      <c r="B26" s="12"/>
      <c r="C26" s="206"/>
      <c r="D26" s="207"/>
      <c r="E26" s="12"/>
      <c r="F26" s="215"/>
    </row>
    <row r="27" spans="1:6">
      <c r="A27" s="12"/>
      <c r="B27" s="12"/>
      <c r="C27" s="19"/>
      <c r="D27" s="12"/>
      <c r="E27" s="12"/>
      <c r="F27" s="15"/>
    </row>
    <row r="28" spans="1:6">
      <c r="A28" s="12"/>
      <c r="B28" s="12"/>
      <c r="C28" s="19"/>
      <c r="D28" s="12"/>
      <c r="E28" s="12"/>
      <c r="F28" s="15"/>
    </row>
    <row r="29" spans="1:6">
      <c r="A29" s="12"/>
      <c r="B29" s="12"/>
      <c r="C29" s="19"/>
      <c r="D29" s="12"/>
      <c r="E29" s="12"/>
      <c r="F29" s="15"/>
    </row>
    <row r="30" spans="1:6">
      <c r="A30" s="12"/>
      <c r="B30" s="12"/>
      <c r="C30" s="19"/>
      <c r="D30" s="12"/>
      <c r="E30" s="12"/>
      <c r="F30" s="15"/>
    </row>
    <row r="31" spans="1:6">
      <c r="A31" s="12"/>
      <c r="B31" s="12"/>
      <c r="C31" s="19"/>
      <c r="D31" s="12"/>
      <c r="E31" s="12"/>
      <c r="F31" s="15"/>
    </row>
    <row r="32" spans="1:6">
      <c r="A32" s="12"/>
      <c r="B32" s="12"/>
      <c r="C32" s="19"/>
      <c r="D32" s="12"/>
      <c r="E32" s="12"/>
      <c r="F32" s="15"/>
    </row>
    <row r="33" spans="1:6">
      <c r="A33" s="12"/>
      <c r="B33" s="12"/>
      <c r="C33" s="19"/>
      <c r="D33" s="12"/>
      <c r="E33" s="12"/>
      <c r="F33" s="15"/>
    </row>
    <row r="34" spans="1:6">
      <c r="A34" s="12"/>
      <c r="B34" s="12"/>
      <c r="C34" s="19"/>
      <c r="D34" s="12"/>
      <c r="E34" s="12"/>
      <c r="F34" s="15"/>
    </row>
    <row r="35" spans="1:6">
      <c r="A35" s="12"/>
      <c r="B35" s="12"/>
      <c r="C35" s="19"/>
      <c r="D35" s="12"/>
      <c r="E35" s="12"/>
      <c r="F35" s="15"/>
    </row>
    <row r="36" spans="1:6">
      <c r="A36" s="12"/>
      <c r="B36" s="12"/>
      <c r="C36" s="19"/>
      <c r="D36" s="12"/>
      <c r="E36" s="12"/>
      <c r="F36" s="15"/>
    </row>
    <row r="37" spans="1:6">
      <c r="A37" s="12"/>
      <c r="B37" s="12"/>
      <c r="C37" s="19"/>
      <c r="D37" s="12"/>
      <c r="E37" s="12"/>
      <c r="F37" s="15"/>
    </row>
  </sheetData>
  <printOptions horizontalCentered="1"/>
  <pageMargins left="0.8" right="0.8" top="1" bottom="1" header="0.5" footer="0.5"/>
  <pageSetup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672D9-46EE-4F83-AB95-5C3A7CC4E3E0}">
  <sheetPr>
    <tabColor theme="4" tint="0.59996337778862885"/>
    <pageSetUpPr fitToPage="1"/>
  </sheetPr>
  <dimension ref="A1:AW37"/>
  <sheetViews>
    <sheetView workbookViewId="0">
      <selection activeCell="T27" sqref="T27"/>
    </sheetView>
  </sheetViews>
  <sheetFormatPr defaultColWidth="9.140625" defaultRowHeight="12.75"/>
  <cols>
    <col min="1" max="1" width="9.42578125" style="30" bestFit="1" customWidth="1"/>
    <col min="2" max="2" width="27.28515625" style="30" bestFit="1" customWidth="1"/>
    <col min="3" max="3" width="13.5703125" style="30" customWidth="1"/>
    <col min="4" max="4" width="1.5703125" style="30" customWidth="1"/>
    <col min="5" max="5" width="13.5703125" style="30" customWidth="1"/>
    <col min="6" max="6" width="1.5703125" style="30" customWidth="1"/>
    <col min="7" max="7" width="13.5703125" style="30" customWidth="1"/>
    <col min="8" max="8" width="1.5703125" style="30" customWidth="1"/>
    <col min="9" max="9" width="13.5703125" style="30" customWidth="1"/>
    <col min="10" max="10" width="2" style="30" customWidth="1"/>
    <col min="11" max="11" width="13.5703125" style="30" customWidth="1"/>
    <col min="12" max="12" width="2.42578125" style="30" customWidth="1"/>
    <col min="13" max="13" width="13.5703125" style="30" customWidth="1"/>
    <col min="14" max="14" width="1.5703125" style="30" customWidth="1"/>
    <col min="15" max="15" width="13.5703125" customWidth="1"/>
    <col min="16" max="16" width="1.5703125" customWidth="1"/>
    <col min="17" max="17" width="13.5703125" customWidth="1"/>
    <col min="18" max="18" width="1.5703125" customWidth="1"/>
    <col min="19" max="19" width="13.5703125" customWidth="1"/>
    <col min="20" max="20" width="31.28515625" bestFit="1" customWidth="1"/>
    <col min="21" max="21" width="12.28515625" bestFit="1" customWidth="1"/>
    <col min="22" max="22" width="12.28515625" customWidth="1"/>
    <col min="23" max="23" width="21.7109375" bestFit="1" customWidth="1"/>
    <col min="24" max="24" width="9.140625" customWidth="1"/>
    <col min="25" max="25" width="31.28515625" bestFit="1" customWidth="1"/>
    <col min="26" max="26" width="12.42578125" customWidth="1"/>
    <col min="27" max="27" width="12.28515625" bestFit="1" customWidth="1"/>
    <col min="28" max="28" width="12.28515625" customWidth="1"/>
    <col min="29" max="30" width="9.140625" customWidth="1"/>
    <col min="31" max="31" width="31.28515625" bestFit="1" customWidth="1"/>
    <col min="32" max="32" width="12.28515625" bestFit="1" customWidth="1"/>
    <col min="33" max="33" width="9.140625" customWidth="1"/>
    <col min="50" max="16384" width="9.140625" style="30"/>
  </cols>
  <sheetData>
    <row r="1" spans="1:49" s="31" customFormat="1">
      <c r="L1" s="40"/>
      <c r="O1"/>
      <c r="P1"/>
      <c r="Q1"/>
      <c r="R1"/>
      <c r="S1" s="2" t="s">
        <v>111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s="31" customFormat="1">
      <c r="L2" s="40"/>
      <c r="M2" s="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s="31" customFormat="1">
      <c r="L3" s="4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>
      <c r="A4" s="3" t="e">
        <f>+Co_Name</f>
        <v>#NAME?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7"/>
    </row>
    <row r="5" spans="1:49">
      <c r="A5" s="3" t="e">
        <f>+System</f>
        <v>#NAME?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7"/>
    </row>
    <row r="6" spans="1:49">
      <c r="A6" s="3" t="s">
        <v>58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7"/>
    </row>
    <row r="7" spans="1:49">
      <c r="A7" s="3" t="s">
        <v>114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7"/>
    </row>
    <row r="8" spans="1:49">
      <c r="A8" s="3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8"/>
    </row>
    <row r="9" spans="1:49">
      <c r="A9" s="38"/>
      <c r="B9" s="38"/>
      <c r="C9" s="186" t="s">
        <v>17</v>
      </c>
      <c r="D9" s="187"/>
      <c r="E9" s="187"/>
      <c r="F9" s="187"/>
      <c r="G9" s="188"/>
      <c r="H9" s="189"/>
      <c r="I9" s="186" t="s">
        <v>18</v>
      </c>
      <c r="J9" s="187"/>
      <c r="K9" s="187"/>
      <c r="L9" s="187"/>
      <c r="M9" s="188"/>
      <c r="N9" s="189"/>
      <c r="O9" s="186" t="s">
        <v>19</v>
      </c>
      <c r="P9" s="187"/>
      <c r="Q9" s="187"/>
      <c r="R9" s="187"/>
      <c r="S9" s="188"/>
    </row>
    <row r="10" spans="1:49">
      <c r="B10" s="31"/>
      <c r="C10" s="152"/>
      <c r="D10" s="153"/>
      <c r="E10" s="154"/>
      <c r="F10" s="153"/>
      <c r="G10" s="155" t="s">
        <v>57</v>
      </c>
      <c r="H10" s="190"/>
      <c r="I10" s="152"/>
      <c r="J10" s="153"/>
      <c r="K10" s="154"/>
      <c r="L10" s="153"/>
      <c r="M10" s="155" t="s">
        <v>57</v>
      </c>
      <c r="N10" s="195"/>
      <c r="O10" s="152"/>
      <c r="P10" s="153"/>
      <c r="Q10" s="154"/>
      <c r="R10" s="153"/>
      <c r="S10" s="155" t="s">
        <v>57</v>
      </c>
    </row>
    <row r="11" spans="1:49">
      <c r="A11" s="34" t="s">
        <v>4</v>
      </c>
      <c r="B11" s="31"/>
      <c r="C11" s="152"/>
      <c r="D11" s="153"/>
      <c r="E11" s="154"/>
      <c r="F11" s="153"/>
      <c r="G11" s="155" t="s">
        <v>56</v>
      </c>
      <c r="H11" s="190"/>
      <c r="I11" s="152"/>
      <c r="J11" s="153"/>
      <c r="K11" s="154"/>
      <c r="L11" s="153"/>
      <c r="M11" s="155" t="s">
        <v>56</v>
      </c>
      <c r="N11" s="195"/>
      <c r="O11" s="152"/>
      <c r="P11" s="153"/>
      <c r="Q11" s="154"/>
      <c r="R11" s="153"/>
      <c r="S11" s="155" t="s">
        <v>56</v>
      </c>
    </row>
    <row r="12" spans="1:49" s="36" customFormat="1">
      <c r="A12" s="36" t="s">
        <v>55</v>
      </c>
      <c r="B12" s="36" t="s">
        <v>3</v>
      </c>
      <c r="C12" s="156" t="s">
        <v>54</v>
      </c>
      <c r="E12" s="36" t="s">
        <v>53</v>
      </c>
      <c r="G12" s="157" t="s">
        <v>52</v>
      </c>
      <c r="H12" s="191"/>
      <c r="I12" s="156" t="s">
        <v>54</v>
      </c>
      <c r="K12" s="36" t="s">
        <v>53</v>
      </c>
      <c r="M12" s="157" t="s">
        <v>52</v>
      </c>
      <c r="N12" s="191"/>
      <c r="O12" s="156" t="s">
        <v>54</v>
      </c>
      <c r="Q12" s="36" t="s">
        <v>53</v>
      </c>
      <c r="S12" s="157" t="s">
        <v>52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>
      <c r="A13" s="34"/>
      <c r="B13" s="33"/>
      <c r="C13" s="158"/>
      <c r="D13" s="159"/>
      <c r="E13" s="159"/>
      <c r="F13" s="159"/>
      <c r="G13" s="160"/>
      <c r="H13" s="192"/>
      <c r="I13" s="175"/>
      <c r="J13" s="153"/>
      <c r="K13" s="168"/>
      <c r="L13" s="176"/>
      <c r="M13" s="177"/>
      <c r="N13" s="196"/>
      <c r="O13" s="142"/>
      <c r="P13" s="66"/>
      <c r="Q13" s="66"/>
      <c r="R13" s="66"/>
      <c r="S13" s="143"/>
    </row>
    <row r="14" spans="1:49">
      <c r="A14" s="35" t="s">
        <v>50</v>
      </c>
      <c r="B14" s="33" t="s">
        <v>51</v>
      </c>
      <c r="C14" s="161">
        <v>3688118.89</v>
      </c>
      <c r="D14" s="159"/>
      <c r="E14" s="162">
        <v>142431.10999999999</v>
      </c>
      <c r="F14" s="159"/>
      <c r="G14" s="163">
        <v>3830550</v>
      </c>
      <c r="H14" s="192"/>
      <c r="I14" s="161">
        <v>3470284.95</v>
      </c>
      <c r="J14" s="162"/>
      <c r="K14" s="162">
        <v>345367.05</v>
      </c>
      <c r="L14" s="162"/>
      <c r="M14" s="163">
        <f t="shared" ref="M14:M33" si="0">I14+K14</f>
        <v>3815652</v>
      </c>
      <c r="N14" s="197"/>
      <c r="O14" s="161">
        <f>+I14-C14</f>
        <v>-217833.93999999994</v>
      </c>
      <c r="P14" s="66"/>
      <c r="Q14" s="162">
        <f>+S14-O14</f>
        <v>202935.93999999994</v>
      </c>
      <c r="R14" s="66"/>
      <c r="S14" s="163">
        <f>+M14-G14</f>
        <v>-14898</v>
      </c>
    </row>
    <row r="15" spans="1:49">
      <c r="A15" s="35" t="s">
        <v>50</v>
      </c>
      <c r="B15" s="33" t="s">
        <v>49</v>
      </c>
      <c r="C15" s="164">
        <v>718502.42999999877</v>
      </c>
      <c r="D15" s="159"/>
      <c r="E15" s="165">
        <v>-63202.429999998771</v>
      </c>
      <c r="F15" s="159"/>
      <c r="G15" s="166">
        <v>655300</v>
      </c>
      <c r="H15" s="192"/>
      <c r="I15" s="164">
        <v>694191.82999999961</v>
      </c>
      <c r="J15" s="162"/>
      <c r="K15" s="165">
        <v>-43280.829999999609</v>
      </c>
      <c r="L15" s="162"/>
      <c r="M15" s="166">
        <f t="shared" si="0"/>
        <v>650911</v>
      </c>
      <c r="N15" s="198"/>
      <c r="O15" s="164">
        <f t="shared" ref="O15:S33" si="1">+I15-C15</f>
        <v>-24310.599999999162</v>
      </c>
      <c r="P15" s="66"/>
      <c r="Q15" s="165">
        <f t="shared" ref="Q15:Q33" si="2">+S15-O15</f>
        <v>19921.599999999162</v>
      </c>
      <c r="R15" s="66"/>
      <c r="S15" s="166">
        <f t="shared" si="1"/>
        <v>-4389</v>
      </c>
    </row>
    <row r="16" spans="1:49">
      <c r="A16" s="35" t="s">
        <v>48</v>
      </c>
      <c r="B16" s="33" t="s">
        <v>47</v>
      </c>
      <c r="C16" s="164">
        <v>865671.01</v>
      </c>
      <c r="D16" s="159"/>
      <c r="E16" s="165">
        <v>-7889.0100000000093</v>
      </c>
      <c r="F16" s="159"/>
      <c r="G16" s="166">
        <v>857782</v>
      </c>
      <c r="H16" s="192"/>
      <c r="I16" s="164">
        <v>854726.66</v>
      </c>
      <c r="J16" s="176"/>
      <c r="K16" s="165">
        <v>3055.3399999999674</v>
      </c>
      <c r="L16" s="176"/>
      <c r="M16" s="166">
        <f t="shared" si="0"/>
        <v>857782</v>
      </c>
      <c r="N16" s="198"/>
      <c r="O16" s="164">
        <f t="shared" si="1"/>
        <v>-10944.349999999977</v>
      </c>
      <c r="P16" s="66"/>
      <c r="Q16" s="165">
        <f t="shared" si="2"/>
        <v>10944.349999999977</v>
      </c>
      <c r="R16" s="66"/>
      <c r="S16" s="166">
        <f t="shared" si="1"/>
        <v>0</v>
      </c>
    </row>
    <row r="17" spans="1:20">
      <c r="A17" s="35" t="s">
        <v>46</v>
      </c>
      <c r="B17" s="33" t="s">
        <v>45</v>
      </c>
      <c r="C17" s="164">
        <v>1064846.7400000002</v>
      </c>
      <c r="D17" s="159"/>
      <c r="E17" s="165">
        <v>200398.11715107597</v>
      </c>
      <c r="F17" s="159"/>
      <c r="G17" s="166">
        <v>1265244.8571510762</v>
      </c>
      <c r="H17" s="192"/>
      <c r="I17" s="164">
        <v>806950.39999999979</v>
      </c>
      <c r="J17" s="176"/>
      <c r="K17" s="165">
        <v>475562.60979572393</v>
      </c>
      <c r="L17" s="176"/>
      <c r="M17" s="166">
        <f t="shared" si="0"/>
        <v>1282513.0097957237</v>
      </c>
      <c r="N17" s="198"/>
      <c r="O17" s="164">
        <f t="shared" si="1"/>
        <v>-257896.34000000043</v>
      </c>
      <c r="P17" s="66"/>
      <c r="Q17" s="165">
        <f t="shared" si="2"/>
        <v>275164.49264464795</v>
      </c>
      <c r="R17" s="66"/>
      <c r="S17" s="166">
        <f t="shared" si="1"/>
        <v>17268.152644647518</v>
      </c>
    </row>
    <row r="18" spans="1:20">
      <c r="A18" s="35" t="s">
        <v>44</v>
      </c>
      <c r="B18" s="33" t="s">
        <v>43</v>
      </c>
      <c r="C18" s="164">
        <v>1235656.6199999999</v>
      </c>
      <c r="D18" s="159"/>
      <c r="E18" s="165">
        <v>156085.38000000012</v>
      </c>
      <c r="F18" s="159"/>
      <c r="G18" s="166">
        <v>1391742</v>
      </c>
      <c r="H18" s="192"/>
      <c r="I18" s="164">
        <v>1168638.29</v>
      </c>
      <c r="J18" s="176"/>
      <c r="K18" s="165">
        <v>223103.70999999996</v>
      </c>
      <c r="L18" s="176"/>
      <c r="M18" s="166">
        <f t="shared" si="0"/>
        <v>1391742</v>
      </c>
      <c r="N18" s="198"/>
      <c r="O18" s="164">
        <f t="shared" si="1"/>
        <v>-67018.329999999842</v>
      </c>
      <c r="P18" s="66"/>
      <c r="Q18" s="165">
        <f t="shared" si="2"/>
        <v>67018.329999999842</v>
      </c>
      <c r="R18" s="66"/>
      <c r="S18" s="166">
        <f t="shared" si="1"/>
        <v>0</v>
      </c>
    </row>
    <row r="19" spans="1:20">
      <c r="A19" s="35" t="s">
        <v>42</v>
      </c>
      <c r="B19" s="33" t="s">
        <v>41</v>
      </c>
      <c r="C19" s="164">
        <v>187605.74999999988</v>
      </c>
      <c r="D19" s="159"/>
      <c r="E19" s="165">
        <v>-29637.749999999884</v>
      </c>
      <c r="F19" s="159"/>
      <c r="G19" s="166">
        <v>157968</v>
      </c>
      <c r="H19" s="192"/>
      <c r="I19" s="164">
        <v>205456.22999999989</v>
      </c>
      <c r="J19" s="176"/>
      <c r="K19" s="165">
        <v>-47488.229999999894</v>
      </c>
      <c r="L19" s="178"/>
      <c r="M19" s="166">
        <f t="shared" si="0"/>
        <v>157968</v>
      </c>
      <c r="N19" s="198"/>
      <c r="O19" s="164">
        <f t="shared" si="1"/>
        <v>17850.48000000001</v>
      </c>
      <c r="P19" s="66"/>
      <c r="Q19" s="165">
        <f t="shared" si="2"/>
        <v>-17850.48000000001</v>
      </c>
      <c r="R19" s="66"/>
      <c r="S19" s="166">
        <f t="shared" si="1"/>
        <v>0</v>
      </c>
    </row>
    <row r="20" spans="1:20">
      <c r="A20" s="35" t="s">
        <v>34</v>
      </c>
      <c r="B20" s="33" t="s">
        <v>40</v>
      </c>
      <c r="C20" s="164">
        <v>0</v>
      </c>
      <c r="D20" s="159"/>
      <c r="E20" s="165">
        <v>0</v>
      </c>
      <c r="F20" s="159"/>
      <c r="G20" s="166">
        <v>0</v>
      </c>
      <c r="H20" s="192"/>
      <c r="I20" s="164">
        <v>0</v>
      </c>
      <c r="J20" s="176"/>
      <c r="K20" s="165">
        <v>0</v>
      </c>
      <c r="L20" s="178"/>
      <c r="M20" s="166">
        <f t="shared" si="0"/>
        <v>0</v>
      </c>
      <c r="N20" s="198"/>
      <c r="O20" s="164">
        <f t="shared" si="1"/>
        <v>0</v>
      </c>
      <c r="P20" s="66"/>
      <c r="Q20" s="165">
        <f t="shared" si="2"/>
        <v>0</v>
      </c>
      <c r="R20" s="66"/>
      <c r="S20" s="166">
        <f t="shared" si="1"/>
        <v>0</v>
      </c>
    </row>
    <row r="21" spans="1:20">
      <c r="A21" s="35" t="s">
        <v>34</v>
      </c>
      <c r="B21" s="33" t="s">
        <v>39</v>
      </c>
      <c r="C21" s="164">
        <v>69852.430000000008</v>
      </c>
      <c r="D21" s="159"/>
      <c r="E21" s="165">
        <v>284.67267933789117</v>
      </c>
      <c r="F21" s="159"/>
      <c r="G21" s="166">
        <v>70137.102679337899</v>
      </c>
      <c r="H21" s="192"/>
      <c r="I21" s="164">
        <v>63607.68</v>
      </c>
      <c r="J21" s="176"/>
      <c r="K21" s="165">
        <v>6529.4226793378984</v>
      </c>
      <c r="L21" s="176"/>
      <c r="M21" s="166">
        <f t="shared" si="0"/>
        <v>70137.102679337899</v>
      </c>
      <c r="N21" s="198"/>
      <c r="O21" s="164">
        <f t="shared" si="1"/>
        <v>-6244.7500000000073</v>
      </c>
      <c r="P21" s="66"/>
      <c r="Q21" s="165">
        <f t="shared" si="2"/>
        <v>6244.7500000000073</v>
      </c>
      <c r="R21" s="66"/>
      <c r="S21" s="166">
        <f t="shared" si="1"/>
        <v>0</v>
      </c>
    </row>
    <row r="22" spans="1:20">
      <c r="A22" s="35" t="s">
        <v>34</v>
      </c>
      <c r="B22" s="33" t="s">
        <v>38</v>
      </c>
      <c r="C22" s="164">
        <v>189492.43</v>
      </c>
      <c r="D22" s="159"/>
      <c r="E22" s="165">
        <v>10667.570000000007</v>
      </c>
      <c r="F22" s="159"/>
      <c r="G22" s="166">
        <v>200160</v>
      </c>
      <c r="H22" s="192"/>
      <c r="I22" s="164">
        <v>171002.41999999998</v>
      </c>
      <c r="J22" s="176"/>
      <c r="K22" s="165">
        <v>29157.580000000016</v>
      </c>
      <c r="L22" s="176"/>
      <c r="M22" s="166">
        <f t="shared" si="0"/>
        <v>200160</v>
      </c>
      <c r="N22" s="198"/>
      <c r="O22" s="164">
        <f t="shared" si="1"/>
        <v>-18490.010000000009</v>
      </c>
      <c r="P22" s="66"/>
      <c r="Q22" s="165">
        <f t="shared" si="2"/>
        <v>18490.010000000009</v>
      </c>
      <c r="R22" s="66"/>
      <c r="S22" s="166">
        <f t="shared" si="1"/>
        <v>0</v>
      </c>
    </row>
    <row r="23" spans="1:20">
      <c r="A23" s="35" t="s">
        <v>34</v>
      </c>
      <c r="B23" s="33" t="s">
        <v>37</v>
      </c>
      <c r="C23" s="164">
        <v>202432.32</v>
      </c>
      <c r="D23" s="159"/>
      <c r="E23" s="165">
        <v>37831.679999999993</v>
      </c>
      <c r="F23" s="159"/>
      <c r="G23" s="166">
        <v>240264</v>
      </c>
      <c r="H23" s="192"/>
      <c r="I23" s="164">
        <v>190137.63999999998</v>
      </c>
      <c r="J23" s="176"/>
      <c r="K23" s="165">
        <v>50126.360000000015</v>
      </c>
      <c r="L23" s="176"/>
      <c r="M23" s="166">
        <f t="shared" si="0"/>
        <v>240264</v>
      </c>
      <c r="N23" s="198"/>
      <c r="O23" s="164">
        <f t="shared" si="1"/>
        <v>-12294.680000000022</v>
      </c>
      <c r="P23" s="66"/>
      <c r="Q23" s="165">
        <f t="shared" si="2"/>
        <v>12294.680000000022</v>
      </c>
      <c r="R23" s="66"/>
      <c r="S23" s="166">
        <f t="shared" si="1"/>
        <v>0</v>
      </c>
    </row>
    <row r="24" spans="1:20">
      <c r="A24" s="35" t="s">
        <v>34</v>
      </c>
      <c r="B24" s="33" t="s">
        <v>36</v>
      </c>
      <c r="C24" s="164">
        <v>732384.07999999903</v>
      </c>
      <c r="D24" s="159"/>
      <c r="E24" s="165">
        <v>-184524.07999999903</v>
      </c>
      <c r="F24" s="159"/>
      <c r="G24" s="166">
        <v>547860</v>
      </c>
      <c r="H24" s="192"/>
      <c r="I24" s="164">
        <v>810888.64999999991</v>
      </c>
      <c r="J24" s="176"/>
      <c r="K24" s="165">
        <v>-263028.64999999991</v>
      </c>
      <c r="L24" s="176"/>
      <c r="M24" s="166">
        <f t="shared" si="0"/>
        <v>547860</v>
      </c>
      <c r="N24" s="198"/>
      <c r="O24" s="164">
        <f t="shared" si="1"/>
        <v>78504.57000000088</v>
      </c>
      <c r="P24" s="66"/>
      <c r="Q24" s="165">
        <f t="shared" si="2"/>
        <v>-78504.57000000088</v>
      </c>
      <c r="R24" s="66"/>
      <c r="S24" s="166">
        <f t="shared" si="1"/>
        <v>0</v>
      </c>
    </row>
    <row r="25" spans="1:20">
      <c r="A25" s="35" t="s">
        <v>34</v>
      </c>
      <c r="B25" s="33" t="s">
        <v>35</v>
      </c>
      <c r="C25" s="164">
        <v>1520788.3899999987</v>
      </c>
      <c r="D25" s="159"/>
      <c r="E25" s="165">
        <v>220637.61000000127</v>
      </c>
      <c r="F25" s="159"/>
      <c r="G25" s="166">
        <v>1741426</v>
      </c>
      <c r="H25" s="192"/>
      <c r="I25" s="164">
        <v>1426576.0199999991</v>
      </c>
      <c r="J25" s="176"/>
      <c r="K25" s="165">
        <v>314849.98000000091</v>
      </c>
      <c r="L25" s="176"/>
      <c r="M25" s="166">
        <f t="shared" si="0"/>
        <v>1741426</v>
      </c>
      <c r="N25" s="198"/>
      <c r="O25" s="164">
        <f t="shared" si="1"/>
        <v>-94212.369999999646</v>
      </c>
      <c r="P25" s="66"/>
      <c r="Q25" s="165">
        <f t="shared" si="2"/>
        <v>94212.369999999646</v>
      </c>
      <c r="R25" s="66"/>
      <c r="S25" s="166">
        <f t="shared" si="1"/>
        <v>0</v>
      </c>
    </row>
    <row r="26" spans="1:20">
      <c r="A26" s="35" t="s">
        <v>34</v>
      </c>
      <c r="B26" s="33" t="s">
        <v>33</v>
      </c>
      <c r="C26" s="164">
        <v>1651798.09</v>
      </c>
      <c r="D26" s="159"/>
      <c r="E26" s="165">
        <v>445144.90999999992</v>
      </c>
      <c r="F26" s="159"/>
      <c r="G26" s="166">
        <v>2096943</v>
      </c>
      <c r="H26" s="192"/>
      <c r="I26" s="164">
        <v>2152195.7799999984</v>
      </c>
      <c r="J26" s="176"/>
      <c r="K26" s="165">
        <v>77838.500000001863</v>
      </c>
      <c r="L26" s="176"/>
      <c r="M26" s="166">
        <f t="shared" si="0"/>
        <v>2230034.2800000003</v>
      </c>
      <c r="N26" s="198"/>
      <c r="O26" s="164">
        <f t="shared" si="1"/>
        <v>500397.68999999831</v>
      </c>
      <c r="P26" s="66"/>
      <c r="Q26" s="165">
        <f t="shared" si="2"/>
        <v>-367306.40999999805</v>
      </c>
      <c r="R26" s="66"/>
      <c r="S26" s="166">
        <f t="shared" si="1"/>
        <v>133091.28000000026</v>
      </c>
      <c r="T26" t="s">
        <v>112</v>
      </c>
    </row>
    <row r="27" spans="1:20">
      <c r="A27" s="35" t="s">
        <v>29</v>
      </c>
      <c r="B27" s="33" t="s">
        <v>32</v>
      </c>
      <c r="C27" s="164">
        <v>4801.9399999999996</v>
      </c>
      <c r="D27" s="159"/>
      <c r="E27" s="165">
        <v>-1385.9399999999996</v>
      </c>
      <c r="F27" s="159"/>
      <c r="G27" s="166">
        <v>3416</v>
      </c>
      <c r="H27" s="192"/>
      <c r="I27" s="164">
        <v>4964.6400000000003</v>
      </c>
      <c r="J27" s="176"/>
      <c r="K27" s="165">
        <v>-1548.6400000000003</v>
      </c>
      <c r="L27" s="176"/>
      <c r="M27" s="166">
        <f t="shared" si="0"/>
        <v>3416</v>
      </c>
      <c r="N27" s="198"/>
      <c r="O27" s="164">
        <f t="shared" si="1"/>
        <v>162.70000000000073</v>
      </c>
      <c r="P27" s="66"/>
      <c r="Q27" s="165">
        <f t="shared" si="2"/>
        <v>-162.70000000000073</v>
      </c>
      <c r="R27" s="66"/>
      <c r="S27" s="166">
        <f t="shared" si="1"/>
        <v>0</v>
      </c>
    </row>
    <row r="28" spans="1:20">
      <c r="A28" s="35" t="s">
        <v>29</v>
      </c>
      <c r="B28" s="33" t="s">
        <v>31</v>
      </c>
      <c r="C28" s="164">
        <v>202672.42999999988</v>
      </c>
      <c r="D28" s="159"/>
      <c r="E28" s="165">
        <v>-12700.429999999877</v>
      </c>
      <c r="F28" s="159"/>
      <c r="G28" s="166">
        <v>189972</v>
      </c>
      <c r="H28" s="192"/>
      <c r="I28" s="164">
        <v>185314.99</v>
      </c>
      <c r="J28" s="176"/>
      <c r="K28" s="165">
        <v>4657.0100000000093</v>
      </c>
      <c r="L28" s="176"/>
      <c r="M28" s="166">
        <f t="shared" si="0"/>
        <v>189972</v>
      </c>
      <c r="N28" s="198"/>
      <c r="O28" s="164">
        <f t="shared" si="1"/>
        <v>-17357.439999999886</v>
      </c>
      <c r="P28" s="66"/>
      <c r="Q28" s="165">
        <f t="shared" si="2"/>
        <v>17357.439999999886</v>
      </c>
      <c r="R28" s="66"/>
      <c r="S28" s="166">
        <f t="shared" si="1"/>
        <v>0</v>
      </c>
    </row>
    <row r="29" spans="1:20">
      <c r="A29" s="35" t="s">
        <v>29</v>
      </c>
      <c r="B29" s="31" t="s">
        <v>30</v>
      </c>
      <c r="C29" s="164">
        <v>415515.78999999934</v>
      </c>
      <c r="D29" s="153"/>
      <c r="E29" s="165">
        <v>21214.210000000661</v>
      </c>
      <c r="F29" s="153"/>
      <c r="G29" s="166">
        <v>436730</v>
      </c>
      <c r="H29" s="190"/>
      <c r="I29" s="164">
        <v>425374.59999999986</v>
      </c>
      <c r="J29" s="176"/>
      <c r="K29" s="165">
        <v>11355.40000000014</v>
      </c>
      <c r="L29" s="176"/>
      <c r="M29" s="166">
        <f t="shared" si="0"/>
        <v>436730</v>
      </c>
      <c r="N29" s="198"/>
      <c r="O29" s="164">
        <f t="shared" si="1"/>
        <v>9858.8100000005215</v>
      </c>
      <c r="P29" s="66"/>
      <c r="Q29" s="165">
        <f t="shared" si="2"/>
        <v>-9858.8100000005215</v>
      </c>
      <c r="R29" s="66"/>
      <c r="S29" s="166">
        <f t="shared" si="1"/>
        <v>0</v>
      </c>
    </row>
    <row r="30" spans="1:20">
      <c r="A30" s="35" t="s">
        <v>29</v>
      </c>
      <c r="B30" s="31" t="s">
        <v>28</v>
      </c>
      <c r="C30" s="164">
        <v>491637.43999999895</v>
      </c>
      <c r="D30" s="153"/>
      <c r="E30" s="165">
        <v>29054.560000001045</v>
      </c>
      <c r="F30" s="153"/>
      <c r="G30" s="166">
        <v>520692</v>
      </c>
      <c r="H30" s="190"/>
      <c r="I30" s="164">
        <v>563199.61</v>
      </c>
      <c r="J30" s="176"/>
      <c r="K30" s="165">
        <v>-42507.609999999986</v>
      </c>
      <c r="L30" s="176"/>
      <c r="M30" s="166">
        <f t="shared" si="0"/>
        <v>520692</v>
      </c>
      <c r="N30" s="198"/>
      <c r="O30" s="164">
        <f t="shared" si="1"/>
        <v>71562.170000001031</v>
      </c>
      <c r="P30" s="66"/>
      <c r="Q30" s="165">
        <f t="shared" si="2"/>
        <v>-71562.170000001031</v>
      </c>
      <c r="R30" s="66"/>
      <c r="S30" s="166">
        <f t="shared" si="1"/>
        <v>0</v>
      </c>
    </row>
    <row r="31" spans="1:20">
      <c r="A31" s="35" t="s">
        <v>27</v>
      </c>
      <c r="B31" t="s">
        <v>16</v>
      </c>
      <c r="C31" s="164">
        <v>154143.29999999999</v>
      </c>
      <c r="D31" s="66"/>
      <c r="E31" s="165">
        <v>133432.56458344485</v>
      </c>
      <c r="F31" s="66"/>
      <c r="G31" s="166">
        <v>287575.86458344484</v>
      </c>
      <c r="H31" s="193"/>
      <c r="I31" s="164">
        <v>297678.39999999997</v>
      </c>
      <c r="J31" s="176"/>
      <c r="K31" s="165">
        <v>-9235.871327235247</v>
      </c>
      <c r="L31" s="176"/>
      <c r="M31" s="166">
        <f t="shared" si="0"/>
        <v>288442.52867276472</v>
      </c>
      <c r="N31" s="198"/>
      <c r="O31" s="164">
        <f t="shared" si="1"/>
        <v>143535.09999999998</v>
      </c>
      <c r="P31" s="66"/>
      <c r="Q31" s="165">
        <f t="shared" si="2"/>
        <v>-142668.4359106801</v>
      </c>
      <c r="R31" s="66"/>
      <c r="S31" s="166">
        <f t="shared" si="1"/>
        <v>866.66408931987826</v>
      </c>
    </row>
    <row r="32" spans="1:20">
      <c r="A32" s="35" t="s">
        <v>26</v>
      </c>
      <c r="B32" s="33" t="s">
        <v>25</v>
      </c>
      <c r="C32" s="164">
        <v>0</v>
      </c>
      <c r="D32" s="159"/>
      <c r="E32" s="165">
        <v>523616.5</v>
      </c>
      <c r="F32" s="159"/>
      <c r="G32" s="166">
        <v>523616.5</v>
      </c>
      <c r="H32" s="192"/>
      <c r="I32" s="164">
        <v>0</v>
      </c>
      <c r="J32" s="176"/>
      <c r="K32" s="165">
        <v>532096.5</v>
      </c>
      <c r="L32" s="176"/>
      <c r="M32" s="166">
        <f t="shared" si="0"/>
        <v>532096.5</v>
      </c>
      <c r="N32" s="198"/>
      <c r="O32" s="164">
        <f t="shared" si="1"/>
        <v>0</v>
      </c>
      <c r="P32" s="66"/>
      <c r="Q32" s="165">
        <f t="shared" si="2"/>
        <v>8480</v>
      </c>
      <c r="R32" s="66"/>
      <c r="S32" s="166">
        <f t="shared" si="1"/>
        <v>8480</v>
      </c>
    </row>
    <row r="33" spans="1:19">
      <c r="A33" s="35" t="s">
        <v>24</v>
      </c>
      <c r="B33" t="s">
        <v>23</v>
      </c>
      <c r="C33" s="164">
        <v>476844</v>
      </c>
      <c r="D33" s="66"/>
      <c r="E33" s="165">
        <v>-476844</v>
      </c>
      <c r="F33" s="66"/>
      <c r="G33" s="166">
        <v>0</v>
      </c>
      <c r="H33" s="193"/>
      <c r="I33" s="164">
        <v>476844</v>
      </c>
      <c r="J33" s="176"/>
      <c r="K33" s="165">
        <v>-476844</v>
      </c>
      <c r="L33" s="176"/>
      <c r="M33" s="166">
        <f t="shared" si="0"/>
        <v>0</v>
      </c>
      <c r="N33" s="198"/>
      <c r="O33" s="164">
        <f t="shared" si="1"/>
        <v>0</v>
      </c>
      <c r="P33" s="66"/>
      <c r="Q33" s="165">
        <f t="shared" si="2"/>
        <v>0</v>
      </c>
      <c r="R33" s="66"/>
      <c r="S33" s="166">
        <f t="shared" si="1"/>
        <v>0</v>
      </c>
    </row>
    <row r="34" spans="1:19">
      <c r="A34" s="35"/>
      <c r="C34" s="167"/>
      <c r="D34" s="168"/>
      <c r="E34" s="168"/>
      <c r="F34" s="168"/>
      <c r="G34" s="169"/>
      <c r="H34" s="194"/>
      <c r="I34" s="164"/>
      <c r="J34" s="168"/>
      <c r="K34" s="165"/>
      <c r="L34" s="168"/>
      <c r="M34" s="166"/>
      <c r="N34" s="194"/>
      <c r="O34" s="164"/>
      <c r="P34" s="66"/>
      <c r="Q34" s="165"/>
      <c r="R34" s="66"/>
      <c r="S34" s="166"/>
    </row>
    <row r="35" spans="1:19">
      <c r="A35" s="34"/>
      <c r="C35" s="167"/>
      <c r="D35" s="168"/>
      <c r="E35" s="168"/>
      <c r="F35" s="168"/>
      <c r="G35" s="169"/>
      <c r="H35" s="194"/>
      <c r="I35" s="164"/>
      <c r="J35" s="168"/>
      <c r="K35" s="179"/>
      <c r="L35" s="168"/>
      <c r="M35" s="180"/>
      <c r="N35" s="194"/>
      <c r="O35" s="182"/>
      <c r="P35" s="66"/>
      <c r="Q35" s="179"/>
      <c r="R35" s="66"/>
      <c r="S35" s="180"/>
    </row>
    <row r="36" spans="1:19" ht="13.5" thickBot="1">
      <c r="A36" s="31"/>
      <c r="B36" s="33" t="s">
        <v>22</v>
      </c>
      <c r="C36" s="170">
        <f>SUM(C14:C35)</f>
        <v>13872764.079999994</v>
      </c>
      <c r="D36" s="159"/>
      <c r="E36" s="32">
        <f>SUM(E14:E35)</f>
        <v>1144615.2444138643</v>
      </c>
      <c r="F36" s="159"/>
      <c r="G36" s="171">
        <f>SUM(G14:G35)</f>
        <v>15017379.32441386</v>
      </c>
      <c r="H36" s="192"/>
      <c r="I36" s="170">
        <f>SUM(I13:I35)</f>
        <v>13968032.789999997</v>
      </c>
      <c r="J36" s="162"/>
      <c r="K36" s="32">
        <f>SUM(K13:K35)</f>
        <v>1189765.6311478298</v>
      </c>
      <c r="L36" s="162"/>
      <c r="M36" s="171">
        <f>SUM(M13:M35)</f>
        <v>15157798.421147825</v>
      </c>
      <c r="N36" s="197"/>
      <c r="O36" s="170">
        <f>SUM(O13:O35)</f>
        <v>95268.710000001753</v>
      </c>
      <c r="P36" s="66"/>
      <c r="Q36" s="32">
        <f>SUM(Q13:Q35)</f>
        <v>45150.38673396589</v>
      </c>
      <c r="R36" s="66"/>
      <c r="S36" s="171">
        <f>SUM(S13:S35)</f>
        <v>140419.09673396766</v>
      </c>
    </row>
    <row r="37" spans="1:19" ht="13.5" thickTop="1">
      <c r="A37" s="31"/>
      <c r="B37" s="31"/>
      <c r="C37" s="172"/>
      <c r="D37" s="173"/>
      <c r="E37" s="173"/>
      <c r="F37" s="173"/>
      <c r="G37" s="174"/>
      <c r="H37" s="190"/>
      <c r="I37" s="181"/>
      <c r="J37" s="173"/>
      <c r="K37" s="173"/>
      <c r="L37" s="173"/>
      <c r="M37" s="174"/>
      <c r="N37" s="190"/>
      <c r="O37" s="183"/>
      <c r="P37" s="184"/>
      <c r="Q37" s="184"/>
      <c r="R37" s="184"/>
      <c r="S37" s="185"/>
    </row>
  </sheetData>
  <printOptions horizontalCentered="1"/>
  <pageMargins left="0.8" right="0.8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8552-8A09-43B8-B208-4BECC481E7C1}">
  <sheetPr>
    <tabColor rgb="FF0000FF"/>
    <pageSetUpPr fitToPage="1"/>
  </sheetPr>
  <dimension ref="A1:S40"/>
  <sheetViews>
    <sheetView zoomScale="85" zoomScaleNormal="85" workbookViewId="0">
      <selection activeCell="S16" sqref="S16"/>
    </sheetView>
  </sheetViews>
  <sheetFormatPr defaultRowHeight="12.75"/>
  <cols>
    <col min="1" max="1" width="10.7109375" customWidth="1"/>
    <col min="2" max="2" width="31.7109375" customWidth="1"/>
    <col min="3" max="3" width="13.5703125" customWidth="1"/>
    <col min="4" max="4" width="1.5703125" customWidth="1"/>
    <col min="5" max="5" width="13.5703125" customWidth="1"/>
    <col min="6" max="6" width="1.5703125" customWidth="1"/>
    <col min="7" max="7" width="13.5703125" customWidth="1"/>
    <col min="8" max="8" width="2.5703125" style="66" customWidth="1"/>
    <col min="9" max="9" width="15.7109375" customWidth="1"/>
    <col min="10" max="10" width="1.7109375" customWidth="1"/>
    <col min="11" max="11" width="15.7109375" customWidth="1"/>
    <col min="12" max="12" width="1.7109375" customWidth="1"/>
    <col min="13" max="13" width="15.7109375" customWidth="1"/>
    <col min="14" max="14" width="1.5703125" customWidth="1"/>
    <col min="15" max="15" width="13.5703125" customWidth="1"/>
    <col min="16" max="16" width="1.5703125" customWidth="1"/>
    <col min="17" max="17" width="13.5703125" customWidth="1"/>
    <col min="18" max="18" width="1.5703125" customWidth="1"/>
    <col min="19" max="19" width="13.5703125" customWidth="1"/>
    <col min="20" max="20" width="6.28515625" bestFit="1" customWidth="1"/>
    <col min="21" max="21" width="46" bestFit="1" customWidth="1"/>
  </cols>
  <sheetData>
    <row r="1" spans="1:19">
      <c r="B1" s="1"/>
      <c r="C1" s="1"/>
      <c r="D1" s="1"/>
      <c r="E1" s="1"/>
      <c r="F1" s="1"/>
      <c r="G1" s="1"/>
      <c r="H1" s="55"/>
      <c r="J1" s="41"/>
      <c r="L1" s="2"/>
      <c r="M1" s="2" t="s">
        <v>79</v>
      </c>
      <c r="N1" s="1"/>
    </row>
    <row r="2" spans="1:19">
      <c r="B2" s="42"/>
      <c r="C2" s="42"/>
      <c r="D2" s="42"/>
      <c r="E2" s="42"/>
      <c r="F2" s="42"/>
      <c r="G2" s="42"/>
      <c r="H2" s="89"/>
      <c r="J2" s="43"/>
      <c r="L2" s="2"/>
      <c r="M2" s="2">
        <v>-2146826246</v>
      </c>
      <c r="N2" s="1"/>
    </row>
    <row r="3" spans="1:19">
      <c r="B3" s="42"/>
      <c r="C3" s="42"/>
      <c r="D3" s="42"/>
      <c r="E3" s="42"/>
      <c r="F3" s="42"/>
      <c r="G3" s="42"/>
      <c r="H3" s="89"/>
      <c r="J3" s="43"/>
      <c r="L3" s="2"/>
      <c r="M3" s="1"/>
    </row>
    <row r="4" spans="1:19">
      <c r="A4" s="3" t="e">
        <f>+Co_Name</f>
        <v>#NAME?</v>
      </c>
      <c r="B4" s="3"/>
      <c r="C4" s="3"/>
      <c r="D4" s="3"/>
      <c r="E4" s="3"/>
      <c r="F4" s="3"/>
      <c r="G4" s="3"/>
      <c r="H4" s="90"/>
      <c r="I4" s="3"/>
      <c r="J4" s="3"/>
      <c r="K4" s="3"/>
      <c r="L4" s="3"/>
      <c r="M4" s="3"/>
    </row>
    <row r="5" spans="1:19">
      <c r="A5" s="3" t="e">
        <f>+System</f>
        <v>#NAME?</v>
      </c>
      <c r="B5" s="3"/>
      <c r="C5" s="3"/>
      <c r="D5" s="3"/>
      <c r="E5" s="3"/>
      <c r="F5" s="3"/>
      <c r="G5" s="3"/>
      <c r="H5" s="90"/>
      <c r="I5" s="3"/>
      <c r="J5" s="3"/>
      <c r="K5" s="3"/>
      <c r="L5" s="3"/>
      <c r="M5" s="3"/>
    </row>
    <row r="6" spans="1:19">
      <c r="A6" s="3" t="s">
        <v>59</v>
      </c>
      <c r="B6" s="3"/>
      <c r="C6" s="3"/>
      <c r="D6" s="3"/>
      <c r="E6" s="3"/>
      <c r="F6" s="3"/>
      <c r="G6" s="3"/>
      <c r="H6" s="90"/>
      <c r="I6" s="3"/>
      <c r="J6" s="3"/>
      <c r="K6" s="3"/>
      <c r="L6" s="3"/>
      <c r="M6" s="3"/>
    </row>
    <row r="7" spans="1:19">
      <c r="A7" s="3" t="s">
        <v>60</v>
      </c>
      <c r="B7" s="3"/>
      <c r="C7" s="3"/>
      <c r="D7" s="3"/>
      <c r="E7" s="3"/>
      <c r="F7" s="3"/>
      <c r="G7" s="3"/>
      <c r="H7" s="90"/>
      <c r="I7" s="3"/>
      <c r="J7" s="3"/>
      <c r="K7" s="3"/>
      <c r="L7" s="3"/>
      <c r="M7" s="3"/>
    </row>
    <row r="8" spans="1:19">
      <c r="A8" s="3" t="s">
        <v>114</v>
      </c>
      <c r="B8" s="3"/>
      <c r="C8" s="3"/>
      <c r="D8" s="3"/>
      <c r="E8" s="3"/>
      <c r="F8" s="3"/>
      <c r="G8" s="3"/>
      <c r="H8" s="90"/>
      <c r="I8" s="3"/>
      <c r="J8" s="3"/>
      <c r="K8" s="3"/>
      <c r="L8" s="3"/>
      <c r="M8" s="3"/>
    </row>
    <row r="9" spans="1:19">
      <c r="A9" s="3"/>
      <c r="B9" s="3"/>
      <c r="C9" s="3"/>
      <c r="D9" s="3"/>
      <c r="E9" s="3"/>
      <c r="F9" s="3"/>
      <c r="G9" s="3"/>
      <c r="H9" s="90"/>
      <c r="I9" s="3"/>
      <c r="J9" s="3"/>
      <c r="K9" s="3"/>
      <c r="L9" s="3"/>
      <c r="M9" s="3"/>
    </row>
    <row r="10" spans="1:19">
      <c r="A10" s="3"/>
      <c r="B10" s="3"/>
      <c r="C10" s="3"/>
      <c r="D10" s="3"/>
      <c r="E10" s="3"/>
      <c r="F10" s="3"/>
      <c r="G10" s="3"/>
      <c r="H10" s="90"/>
      <c r="I10" s="3"/>
      <c r="J10" s="3"/>
      <c r="K10" s="3"/>
      <c r="L10" s="3"/>
      <c r="M10" s="3"/>
    </row>
    <row r="11" spans="1:19">
      <c r="B11" s="1"/>
      <c r="C11" s="151" t="s">
        <v>17</v>
      </c>
      <c r="D11" s="52"/>
      <c r="E11" s="52"/>
      <c r="F11" s="52"/>
      <c r="G11" s="53"/>
      <c r="H11" s="55"/>
      <c r="I11" s="151" t="s">
        <v>18</v>
      </c>
      <c r="J11" s="52"/>
      <c r="K11" s="52"/>
      <c r="L11" s="52"/>
      <c r="M11" s="53"/>
      <c r="N11" s="1"/>
      <c r="O11" s="151" t="s">
        <v>19</v>
      </c>
      <c r="P11" s="52"/>
      <c r="Q11" s="52"/>
      <c r="R11" s="52"/>
      <c r="S11" s="53"/>
    </row>
    <row r="12" spans="1:19">
      <c r="A12" s="4" t="s">
        <v>4</v>
      </c>
      <c r="B12" s="1"/>
      <c r="C12" s="54"/>
      <c r="D12" s="55"/>
      <c r="E12" s="55"/>
      <c r="F12" s="55"/>
      <c r="G12" s="137" t="s">
        <v>57</v>
      </c>
      <c r="H12" s="88"/>
      <c r="I12" s="138" t="s">
        <v>62</v>
      </c>
      <c r="J12" s="11"/>
      <c r="K12" s="81"/>
      <c r="L12" s="81"/>
      <c r="M12" s="139" t="s">
        <v>57</v>
      </c>
      <c r="N12" s="1"/>
      <c r="O12" s="138"/>
      <c r="P12" s="11"/>
      <c r="Q12" s="81"/>
      <c r="R12" s="81"/>
      <c r="S12" s="139" t="s">
        <v>57</v>
      </c>
    </row>
    <row r="13" spans="1:19">
      <c r="A13" s="6" t="s">
        <v>63</v>
      </c>
      <c r="B13" s="44" t="s">
        <v>3</v>
      </c>
      <c r="C13" s="56">
        <v>45199</v>
      </c>
      <c r="D13" s="44"/>
      <c r="E13" s="44" t="s">
        <v>53</v>
      </c>
      <c r="F13" s="44"/>
      <c r="G13" s="57" t="e">
        <f>+Test_Year_End</f>
        <v>#NAME?</v>
      </c>
      <c r="H13" s="91"/>
      <c r="I13" s="56" t="e">
        <f>+Actuals_End_Date</f>
        <v>#NAME?</v>
      </c>
      <c r="J13" s="66"/>
      <c r="K13" s="6" t="s">
        <v>53</v>
      </c>
      <c r="L13" s="55"/>
      <c r="M13" s="57" t="e">
        <f>+Test_Year_End</f>
        <v>#NAME?</v>
      </c>
      <c r="N13" s="1"/>
      <c r="O13" s="56" t="s">
        <v>110</v>
      </c>
      <c r="P13" s="66"/>
      <c r="Q13" s="6" t="s">
        <v>53</v>
      </c>
      <c r="R13" s="55"/>
      <c r="S13" s="57" t="e">
        <f>+Test_Year_End</f>
        <v>#NAME?</v>
      </c>
    </row>
    <row r="14" spans="1:19">
      <c r="A14" s="1"/>
      <c r="B14" s="1"/>
      <c r="C14" s="54"/>
      <c r="D14" s="55"/>
      <c r="E14" s="55"/>
      <c r="F14" s="55"/>
      <c r="G14" s="58"/>
      <c r="H14" s="55"/>
      <c r="I14" s="54"/>
      <c r="J14" s="66"/>
      <c r="K14" s="55"/>
      <c r="L14" s="55"/>
      <c r="M14" s="58"/>
      <c r="N14" s="1"/>
      <c r="O14" s="142"/>
      <c r="P14" s="66"/>
      <c r="Q14" s="66"/>
      <c r="R14" s="66"/>
      <c r="S14" s="143"/>
    </row>
    <row r="15" spans="1:19">
      <c r="A15" s="45" t="s">
        <v>50</v>
      </c>
      <c r="B15" s="7" t="s">
        <v>64</v>
      </c>
      <c r="C15" s="59">
        <v>428502957.76999998</v>
      </c>
      <c r="D15" s="60"/>
      <c r="E15" s="61">
        <f>+G15-C15</f>
        <v>34064199.33100003</v>
      </c>
      <c r="F15" s="61"/>
      <c r="G15" s="62">
        <v>462567157.10100001</v>
      </c>
      <c r="H15" s="61"/>
      <c r="I15" s="59">
        <v>435380909.39999998</v>
      </c>
      <c r="J15" s="60"/>
      <c r="K15" s="61">
        <f>M15-I15</f>
        <v>23383174.998000026</v>
      </c>
      <c r="L15" s="61"/>
      <c r="M15" s="62">
        <v>458764084.398</v>
      </c>
      <c r="N15" s="46"/>
      <c r="O15" s="144">
        <f>+I15-C15</f>
        <v>6877951.6299999952</v>
      </c>
      <c r="P15" s="66"/>
      <c r="Q15" s="145">
        <f>+K15-E15</f>
        <v>-10681024.333000004</v>
      </c>
      <c r="R15" s="66"/>
      <c r="S15" s="146">
        <f>+M15-G15</f>
        <v>-3803072.7030000091</v>
      </c>
    </row>
    <row r="16" spans="1:19">
      <c r="A16" s="4" t="s">
        <v>44</v>
      </c>
      <c r="B16" s="7" t="s">
        <v>65</v>
      </c>
      <c r="C16" s="59">
        <v>3174396.2338</v>
      </c>
      <c r="D16" s="60"/>
      <c r="E16" s="61">
        <f>+G16-C16</f>
        <v>0</v>
      </c>
      <c r="F16" s="61"/>
      <c r="G16" s="62">
        <v>3174396.2338</v>
      </c>
      <c r="H16" s="61"/>
      <c r="I16" s="140">
        <v>3814425.509999997</v>
      </c>
      <c r="J16" s="82"/>
      <c r="K16" s="83">
        <v>0</v>
      </c>
      <c r="L16" s="83"/>
      <c r="M16" s="84">
        <f>I16+K16</f>
        <v>3814425.509999997</v>
      </c>
      <c r="N16" s="47"/>
      <c r="O16" s="144">
        <f t="shared" ref="O16:S19" si="0">+I16-C16</f>
        <v>640029.27619999694</v>
      </c>
      <c r="P16" s="66"/>
      <c r="Q16" s="145">
        <f t="shared" si="0"/>
        <v>0</v>
      </c>
      <c r="R16" s="66"/>
      <c r="S16" s="146">
        <f t="shared" si="0"/>
        <v>640029.27619999694</v>
      </c>
    </row>
    <row r="17" spans="1:19">
      <c r="A17" s="4" t="s">
        <v>42</v>
      </c>
      <c r="B17" s="7" t="s">
        <v>61</v>
      </c>
      <c r="C17" s="59">
        <v>652368.3946</v>
      </c>
      <c r="D17" s="60"/>
      <c r="E17" s="61">
        <f>+G17-C17</f>
        <v>0</v>
      </c>
      <c r="F17" s="61"/>
      <c r="G17" s="62">
        <v>652368.3946</v>
      </c>
      <c r="H17" s="61"/>
      <c r="I17" s="140">
        <v>576572.24384615268</v>
      </c>
      <c r="J17" s="82"/>
      <c r="K17" s="83">
        <v>0</v>
      </c>
      <c r="L17" s="83"/>
      <c r="M17" s="84">
        <f>I17+K17</f>
        <v>576572.24384615268</v>
      </c>
      <c r="N17" s="47"/>
      <c r="O17" s="144">
        <f t="shared" si="0"/>
        <v>-75796.150753847323</v>
      </c>
      <c r="P17" s="66"/>
      <c r="Q17" s="145">
        <f t="shared" si="0"/>
        <v>0</v>
      </c>
      <c r="R17" s="66"/>
      <c r="S17" s="146">
        <f t="shared" si="0"/>
        <v>-75796.150753847323</v>
      </c>
    </row>
    <row r="18" spans="1:19">
      <c r="A18" s="4" t="s">
        <v>34</v>
      </c>
      <c r="B18" s="7" t="s">
        <v>66</v>
      </c>
      <c r="C18" s="59">
        <v>-284278</v>
      </c>
      <c r="D18" s="60"/>
      <c r="E18" s="61">
        <f>+G18-C18</f>
        <v>30100</v>
      </c>
      <c r="F18" s="61"/>
      <c r="G18" s="62">
        <v>-254178</v>
      </c>
      <c r="H18" s="61"/>
      <c r="I18" s="140">
        <v>-267062</v>
      </c>
      <c r="J18" s="82"/>
      <c r="K18" s="83">
        <f>M18-I18</f>
        <v>12900</v>
      </c>
      <c r="L18" s="83"/>
      <c r="M18" s="84">
        <v>-254162</v>
      </c>
      <c r="N18" s="47"/>
      <c r="O18" s="144">
        <f t="shared" si="0"/>
        <v>17216</v>
      </c>
      <c r="P18" s="66"/>
      <c r="Q18" s="145">
        <f t="shared" si="0"/>
        <v>-17200</v>
      </c>
      <c r="R18" s="66"/>
      <c r="S18" s="146">
        <f t="shared" si="0"/>
        <v>16</v>
      </c>
    </row>
    <row r="19" spans="1:19">
      <c r="A19" s="4" t="s">
        <v>26</v>
      </c>
      <c r="B19" s="1" t="s">
        <v>67</v>
      </c>
      <c r="C19" s="59">
        <v>0</v>
      </c>
      <c r="D19" s="60"/>
      <c r="E19" s="61">
        <f>+G19-C19</f>
        <v>0</v>
      </c>
      <c r="F19" s="61"/>
      <c r="G19" s="62">
        <v>0</v>
      </c>
      <c r="H19" s="61"/>
      <c r="I19" s="140"/>
      <c r="J19" s="82"/>
      <c r="K19" s="83">
        <f>M19-I19</f>
        <v>0</v>
      </c>
      <c r="L19" s="83"/>
      <c r="M19" s="84"/>
      <c r="N19" s="47"/>
      <c r="O19" s="144">
        <f t="shared" si="0"/>
        <v>0</v>
      </c>
      <c r="P19" s="66"/>
      <c r="Q19" s="145">
        <f t="shared" si="0"/>
        <v>0</v>
      </c>
      <c r="R19" s="66"/>
      <c r="S19" s="146">
        <f t="shared" si="0"/>
        <v>0</v>
      </c>
    </row>
    <row r="20" spans="1:19">
      <c r="A20" s="1"/>
      <c r="B20" s="48" t="s">
        <v>68</v>
      </c>
      <c r="C20" s="63">
        <f>SUM(C15:C19)</f>
        <v>432045444.39839995</v>
      </c>
      <c r="D20" s="60"/>
      <c r="E20" s="49">
        <f>SUM(E15:E19)</f>
        <v>34094299.33100003</v>
      </c>
      <c r="F20" s="61"/>
      <c r="G20" s="64">
        <f>SUM(G15:G19)</f>
        <v>466139743.72939998</v>
      </c>
      <c r="H20" s="61"/>
      <c r="I20" s="63">
        <f>SUM(I15:I19)</f>
        <v>439504845.15384614</v>
      </c>
      <c r="J20" s="60"/>
      <c r="K20" s="49">
        <f>SUM(K15:K19)</f>
        <v>23396074.998000026</v>
      </c>
      <c r="L20" s="61"/>
      <c r="M20" s="64">
        <f>SUM(M15:M19)</f>
        <v>462900920.15184617</v>
      </c>
      <c r="N20" s="5"/>
      <c r="O20" s="147">
        <f>SUM(O15:O19)</f>
        <v>7459400.7554461444</v>
      </c>
      <c r="P20" s="66"/>
      <c r="Q20" s="64">
        <f>SUM(Q15:Q19)</f>
        <v>-10698224.333000004</v>
      </c>
      <c r="R20" s="66"/>
      <c r="S20" s="64">
        <f>SUM(S15:S19)</f>
        <v>-3238823.5775538594</v>
      </c>
    </row>
    <row r="21" spans="1:19">
      <c r="A21" s="1"/>
      <c r="B21" s="1"/>
      <c r="C21" s="54"/>
      <c r="D21" s="55"/>
      <c r="E21" s="55"/>
      <c r="F21" s="55"/>
      <c r="G21" s="58"/>
      <c r="H21" s="55"/>
      <c r="I21" s="65"/>
      <c r="J21" s="66"/>
      <c r="K21" s="67"/>
      <c r="L21" s="67"/>
      <c r="M21" s="68"/>
      <c r="N21" s="5"/>
      <c r="O21" s="144"/>
      <c r="P21" s="66"/>
      <c r="Q21" s="66"/>
      <c r="R21" s="66"/>
      <c r="S21" s="143"/>
    </row>
    <row r="22" spans="1:19">
      <c r="A22" s="4" t="s">
        <v>29</v>
      </c>
      <c r="B22" s="7" t="s">
        <v>69</v>
      </c>
      <c r="C22" s="59">
        <v>115146796</v>
      </c>
      <c r="D22" s="60"/>
      <c r="E22" s="61">
        <f t="shared" ref="E22:E28" si="1">+G22-C22</f>
        <v>6860863.2311999947</v>
      </c>
      <c r="F22" s="61"/>
      <c r="G22" s="62">
        <v>122007659.23119999</v>
      </c>
      <c r="H22" s="74"/>
      <c r="I22" s="59">
        <v>117435168</v>
      </c>
      <c r="J22" s="60"/>
      <c r="K22" s="61">
        <f>M22-I22</f>
        <v>3849674.7979000062</v>
      </c>
      <c r="L22" s="61"/>
      <c r="M22" s="62">
        <v>121284842.79790001</v>
      </c>
      <c r="N22" s="5"/>
      <c r="O22" s="144">
        <f t="shared" ref="O22:O28" si="2">+I22-C22</f>
        <v>2288372</v>
      </c>
      <c r="P22" s="66"/>
      <c r="Q22" s="145">
        <f t="shared" ref="Q22:Q28" si="3">+K22-E22</f>
        <v>-3011188.4332999885</v>
      </c>
      <c r="R22" s="66"/>
      <c r="S22" s="146">
        <f t="shared" ref="S22:S28" si="4">+M22-G22</f>
        <v>-722816.43329998851</v>
      </c>
    </row>
    <row r="23" spans="1:19">
      <c r="A23" s="4" t="s">
        <v>27</v>
      </c>
      <c r="B23" s="7" t="s">
        <v>70</v>
      </c>
      <c r="C23" s="59">
        <v>22268700.670000002</v>
      </c>
      <c r="D23" s="60"/>
      <c r="E23" s="61">
        <f t="shared" si="1"/>
        <v>-393441.5</v>
      </c>
      <c r="F23" s="61"/>
      <c r="G23" s="62">
        <v>21875259.170000002</v>
      </c>
      <c r="H23" s="74"/>
      <c r="I23" s="140">
        <v>22711599.149999999</v>
      </c>
      <c r="J23" s="82"/>
      <c r="K23" s="83">
        <f>M23-I23</f>
        <v>-196720.75</v>
      </c>
      <c r="L23" s="83"/>
      <c r="M23" s="84">
        <v>22514878.399999999</v>
      </c>
      <c r="N23" s="5"/>
      <c r="O23" s="144">
        <f t="shared" si="2"/>
        <v>442898.47999999672</v>
      </c>
      <c r="P23" s="66"/>
      <c r="Q23" s="145">
        <f t="shared" si="3"/>
        <v>196720.75</v>
      </c>
      <c r="R23" s="66"/>
      <c r="S23" s="146">
        <f t="shared" si="4"/>
        <v>639619.22999999672</v>
      </c>
    </row>
    <row r="24" spans="1:19">
      <c r="A24" s="4" t="s">
        <v>27</v>
      </c>
      <c r="B24" s="7" t="s">
        <v>71</v>
      </c>
      <c r="C24" s="59">
        <v>25908534.32</v>
      </c>
      <c r="D24" s="60"/>
      <c r="E24" s="61">
        <f t="shared" si="1"/>
        <v>-823967</v>
      </c>
      <c r="F24" s="61"/>
      <c r="G24" s="62">
        <v>25084567.32</v>
      </c>
      <c r="H24" s="74"/>
      <c r="I24" s="140">
        <v>26266754.469999999</v>
      </c>
      <c r="J24" s="82"/>
      <c r="K24" s="83">
        <f>M24-I24</f>
        <v>-361503</v>
      </c>
      <c r="L24" s="83"/>
      <c r="M24" s="84">
        <v>25905251.469999999</v>
      </c>
      <c r="N24" s="47"/>
      <c r="O24" s="144">
        <f t="shared" si="2"/>
        <v>358220.14999999851</v>
      </c>
      <c r="P24" s="66"/>
      <c r="Q24" s="145">
        <f t="shared" si="3"/>
        <v>462464</v>
      </c>
      <c r="R24" s="66"/>
      <c r="S24" s="146">
        <f t="shared" si="4"/>
        <v>820684.14999999851</v>
      </c>
    </row>
    <row r="25" spans="1:19" ht="12" customHeight="1">
      <c r="A25" s="4" t="s">
        <v>26</v>
      </c>
      <c r="B25" s="7" t="s">
        <v>72</v>
      </c>
      <c r="C25" s="59">
        <v>30437903</v>
      </c>
      <c r="D25" s="60"/>
      <c r="E25" s="61">
        <f t="shared" si="1"/>
        <v>-12238567</v>
      </c>
      <c r="F25" s="61"/>
      <c r="G25" s="62">
        <v>18199336</v>
      </c>
      <c r="H25" s="74"/>
      <c r="I25" s="140">
        <v>29786555.969999999</v>
      </c>
      <c r="J25" s="82"/>
      <c r="K25" s="83">
        <f>M25-I25</f>
        <v>-12238567</v>
      </c>
      <c r="L25" s="83"/>
      <c r="M25" s="84">
        <v>17547988.969999999</v>
      </c>
      <c r="N25" s="1"/>
      <c r="O25" s="144">
        <f t="shared" si="2"/>
        <v>-651347.03000000119</v>
      </c>
      <c r="P25" s="66"/>
      <c r="Q25" s="145">
        <f t="shared" si="3"/>
        <v>0</v>
      </c>
      <c r="R25" s="66"/>
      <c r="S25" s="146">
        <f t="shared" si="4"/>
        <v>-651347.03000000119</v>
      </c>
    </row>
    <row r="26" spans="1:19">
      <c r="A26" s="4" t="s">
        <v>26</v>
      </c>
      <c r="B26" s="1" t="s">
        <v>73</v>
      </c>
      <c r="C26" s="59">
        <v>12566</v>
      </c>
      <c r="D26" s="60"/>
      <c r="E26" s="61">
        <f t="shared" si="1"/>
        <v>0</v>
      </c>
      <c r="F26" s="61"/>
      <c r="G26" s="62">
        <v>12566</v>
      </c>
      <c r="H26" s="55"/>
      <c r="I26" s="140">
        <v>8927</v>
      </c>
      <c r="J26" s="82"/>
      <c r="K26" s="83">
        <f>M26-I26</f>
        <v>0</v>
      </c>
      <c r="L26" s="83"/>
      <c r="M26" s="84">
        <v>8927</v>
      </c>
      <c r="N26" s="47"/>
      <c r="O26" s="144">
        <f t="shared" si="2"/>
        <v>-3639</v>
      </c>
      <c r="P26" s="66"/>
      <c r="Q26" s="145">
        <f t="shared" si="3"/>
        <v>0</v>
      </c>
      <c r="R26" s="66"/>
      <c r="S26" s="146">
        <f t="shared" si="4"/>
        <v>-3639</v>
      </c>
    </row>
    <row r="27" spans="1:19">
      <c r="A27" s="4"/>
      <c r="B27" s="1" t="s">
        <v>74</v>
      </c>
      <c r="C27" s="59">
        <v>0</v>
      </c>
      <c r="D27" s="60"/>
      <c r="E27" s="61">
        <f t="shared" si="1"/>
        <v>0</v>
      </c>
      <c r="F27" s="61"/>
      <c r="G27" s="62">
        <v>0</v>
      </c>
      <c r="H27" s="55"/>
      <c r="I27" s="140">
        <v>0</v>
      </c>
      <c r="J27" s="82"/>
      <c r="K27" s="83">
        <v>0</v>
      </c>
      <c r="L27" s="83"/>
      <c r="M27" s="84">
        <f>I27+K27</f>
        <v>0</v>
      </c>
      <c r="N27" s="47"/>
      <c r="O27" s="144">
        <f t="shared" si="2"/>
        <v>0</v>
      </c>
      <c r="P27" s="66"/>
      <c r="Q27" s="145">
        <f t="shared" si="3"/>
        <v>0</v>
      </c>
      <c r="R27" s="66"/>
      <c r="S27" s="146">
        <f t="shared" si="4"/>
        <v>0</v>
      </c>
    </row>
    <row r="28" spans="1:19">
      <c r="A28" s="1"/>
      <c r="B28" s="1" t="s">
        <v>28</v>
      </c>
      <c r="C28" s="59">
        <v>0</v>
      </c>
      <c r="D28" s="60"/>
      <c r="E28" s="61">
        <f t="shared" si="1"/>
        <v>0</v>
      </c>
      <c r="F28" s="61"/>
      <c r="G28" s="62">
        <v>0</v>
      </c>
      <c r="H28" s="55"/>
      <c r="I28" s="140">
        <v>0</v>
      </c>
      <c r="J28" s="82"/>
      <c r="K28" s="83">
        <v>0</v>
      </c>
      <c r="L28" s="83"/>
      <c r="M28" s="84">
        <f>I28+K28</f>
        <v>0</v>
      </c>
      <c r="N28" s="47"/>
      <c r="O28" s="144">
        <f t="shared" si="2"/>
        <v>0</v>
      </c>
      <c r="P28" s="66"/>
      <c r="Q28" s="145">
        <f t="shared" si="3"/>
        <v>0</v>
      </c>
      <c r="R28" s="66"/>
      <c r="S28" s="146">
        <f t="shared" si="4"/>
        <v>0</v>
      </c>
    </row>
    <row r="29" spans="1:19">
      <c r="A29" s="1"/>
      <c r="B29" s="48" t="s">
        <v>68</v>
      </c>
      <c r="C29" s="63">
        <f>SUM(C22:C28)</f>
        <v>193774499.99000001</v>
      </c>
      <c r="D29" s="60"/>
      <c r="E29" s="49">
        <f>SUM(E22:E28)</f>
        <v>-6595112.2688000053</v>
      </c>
      <c r="F29" s="61"/>
      <c r="G29" s="64">
        <f>SUM(G22:G28)</f>
        <v>187179387.72119999</v>
      </c>
      <c r="H29" s="74"/>
      <c r="I29" s="63">
        <f>SUM(I22:I28)</f>
        <v>196209004.59</v>
      </c>
      <c r="J29" s="60"/>
      <c r="K29" s="49">
        <f>SUM(K22:K28)</f>
        <v>-8947115.9520999938</v>
      </c>
      <c r="L29" s="61"/>
      <c r="M29" s="64">
        <f>SUM(M22:M28)</f>
        <v>187261888.63789999</v>
      </c>
      <c r="N29" s="5"/>
      <c r="O29" s="147">
        <f>SUM(O22:O28)</f>
        <v>2434504.599999994</v>
      </c>
      <c r="P29" s="66"/>
      <c r="Q29" s="64">
        <f>SUM(Q22:Q28)</f>
        <v>-2352003.6832999885</v>
      </c>
      <c r="R29" s="66"/>
      <c r="S29" s="64">
        <f>SUM(S22:S28)</f>
        <v>82500.916700005531</v>
      </c>
    </row>
    <row r="30" spans="1:19">
      <c r="A30" s="1"/>
      <c r="B30" s="1"/>
      <c r="C30" s="65"/>
      <c r="D30" s="66"/>
      <c r="E30" s="67"/>
      <c r="F30" s="67"/>
      <c r="G30" s="68"/>
      <c r="H30" s="55"/>
      <c r="I30" s="65"/>
      <c r="J30" s="66"/>
      <c r="K30" s="67"/>
      <c r="L30" s="67"/>
      <c r="M30" s="68"/>
      <c r="N30" s="5"/>
      <c r="O30" s="144"/>
      <c r="P30" s="66"/>
      <c r="Q30" s="66"/>
      <c r="R30" s="66"/>
      <c r="S30" s="143"/>
    </row>
    <row r="31" spans="1:19">
      <c r="A31" s="1"/>
      <c r="B31" s="1"/>
      <c r="C31" s="65" t="s">
        <v>75</v>
      </c>
      <c r="D31" s="66"/>
      <c r="E31" s="67"/>
      <c r="F31" s="67"/>
      <c r="G31" s="68"/>
      <c r="H31" s="55"/>
      <c r="I31" s="65" t="s">
        <v>75</v>
      </c>
      <c r="J31" s="66"/>
      <c r="K31" s="67"/>
      <c r="L31" s="67"/>
      <c r="M31" s="68"/>
      <c r="N31" s="5"/>
      <c r="O31" s="144"/>
      <c r="P31" s="66"/>
      <c r="Q31" s="66"/>
      <c r="R31" s="66"/>
      <c r="S31" s="143"/>
    </row>
    <row r="32" spans="1:19" ht="13.5" thickBot="1">
      <c r="A32" s="1"/>
      <c r="B32" s="9" t="s">
        <v>76</v>
      </c>
      <c r="C32" s="69">
        <f>C20-C29</f>
        <v>238270944.40839994</v>
      </c>
      <c r="D32" s="70"/>
      <c r="E32" s="50">
        <f>E20-E29</f>
        <v>40689411.599800035</v>
      </c>
      <c r="F32" s="71"/>
      <c r="G32" s="72">
        <f>G20-G29</f>
        <v>278960356.00819999</v>
      </c>
      <c r="H32" s="92"/>
      <c r="I32" s="69">
        <f>I20-I29</f>
        <v>243295840.56384614</v>
      </c>
      <c r="J32" s="70"/>
      <c r="K32" s="50">
        <f>K20-K29</f>
        <v>32343190.95010002</v>
      </c>
      <c r="L32" s="71"/>
      <c r="M32" s="72">
        <f>M20-M29</f>
        <v>275639031.51394618</v>
      </c>
      <c r="N32" s="46"/>
      <c r="O32" s="148">
        <f>O20-O29</f>
        <v>5024896.1554461503</v>
      </c>
      <c r="P32" s="66"/>
      <c r="Q32" s="72">
        <f>Q20-Q29</f>
        <v>-8346220.6497000158</v>
      </c>
      <c r="R32" s="66"/>
      <c r="S32" s="72">
        <f>S20-S29</f>
        <v>-3321324.494253865</v>
      </c>
    </row>
    <row r="33" spans="1:19" ht="13.5" thickTop="1">
      <c r="A33" s="1"/>
      <c r="B33" s="1"/>
      <c r="C33" s="54"/>
      <c r="D33" s="55"/>
      <c r="E33" s="55"/>
      <c r="F33" s="55"/>
      <c r="G33" s="58"/>
      <c r="H33" s="55"/>
      <c r="I33" s="73"/>
      <c r="J33" s="66"/>
      <c r="K33" s="85"/>
      <c r="L33" s="85"/>
      <c r="M33" s="75"/>
      <c r="N33" s="46"/>
      <c r="O33" s="54"/>
      <c r="P33" s="66"/>
      <c r="Q33" s="66"/>
      <c r="R33" s="66"/>
      <c r="S33" s="143"/>
    </row>
    <row r="34" spans="1:19">
      <c r="A34" s="1"/>
      <c r="B34" s="7" t="s">
        <v>77</v>
      </c>
      <c r="C34" s="73">
        <v>17228487.2214</v>
      </c>
      <c r="D34" s="74"/>
      <c r="E34" s="74"/>
      <c r="F34" s="74"/>
      <c r="G34" s="75">
        <v>22064906.4778</v>
      </c>
      <c r="H34" s="74"/>
      <c r="I34" s="73">
        <v>17219285.110399999</v>
      </c>
      <c r="J34" s="66"/>
      <c r="K34" s="85"/>
      <c r="L34" s="85"/>
      <c r="M34" s="75">
        <v>21803528.089000002</v>
      </c>
      <c r="N34" s="46"/>
      <c r="O34" s="144">
        <f t="shared" ref="O34" si="5">+I34-C34</f>
        <v>-9202.1110000014305</v>
      </c>
      <c r="P34" s="66"/>
      <c r="Q34" s="145">
        <f t="shared" ref="Q34" si="6">+K34-E34</f>
        <v>0</v>
      </c>
      <c r="R34" s="66"/>
      <c r="S34" s="146">
        <f t="shared" ref="S34" si="7">+M34-G34</f>
        <v>-261378.38879999891</v>
      </c>
    </row>
    <row r="35" spans="1:19">
      <c r="A35" s="1"/>
      <c r="B35" s="1"/>
      <c r="C35" s="54"/>
      <c r="D35" s="55"/>
      <c r="E35" s="55"/>
      <c r="F35" s="55"/>
      <c r="G35" s="58"/>
      <c r="H35" s="55"/>
      <c r="I35" s="54"/>
      <c r="J35" s="66"/>
      <c r="K35" s="55"/>
      <c r="L35" s="55"/>
      <c r="M35" s="58"/>
      <c r="N35" s="1"/>
      <c r="O35" s="54"/>
      <c r="P35" s="66"/>
      <c r="Q35" s="66"/>
      <c r="R35" s="66"/>
      <c r="S35" s="143"/>
    </row>
    <row r="36" spans="1:19" ht="13.5" thickBot="1">
      <c r="A36" s="1"/>
      <c r="B36" s="7" t="s">
        <v>78</v>
      </c>
      <c r="C36" s="76">
        <v>7.2306286711236456E-2</v>
      </c>
      <c r="D36" s="74"/>
      <c r="E36" s="74"/>
      <c r="F36" s="74"/>
      <c r="G36" s="77">
        <v>7.9096925432637633E-2</v>
      </c>
      <c r="H36" s="74"/>
      <c r="I36" s="76">
        <v>7.0775090402321952E-2</v>
      </c>
      <c r="J36" s="66"/>
      <c r="K36" s="86"/>
      <c r="L36" s="86"/>
      <c r="M36" s="77">
        <v>7.9101743933831917E-2</v>
      </c>
      <c r="N36" s="51"/>
      <c r="O36" s="149"/>
      <c r="P36" s="66"/>
      <c r="Q36" s="66"/>
      <c r="R36" s="66"/>
      <c r="S36" s="143"/>
    </row>
    <row r="37" spans="1:19" ht="13.5" thickTop="1">
      <c r="A37" s="1"/>
      <c r="B37" s="1"/>
      <c r="C37" s="78"/>
      <c r="D37" s="79"/>
      <c r="E37" s="79"/>
      <c r="F37" s="79"/>
      <c r="G37" s="80"/>
      <c r="H37" s="55"/>
      <c r="I37" s="141"/>
      <c r="J37" s="87"/>
      <c r="K37" s="79"/>
      <c r="L37" s="79"/>
      <c r="M37" s="80"/>
      <c r="N37" s="1"/>
      <c r="O37" s="78"/>
      <c r="P37" s="87"/>
      <c r="Q37" s="87"/>
      <c r="R37" s="87"/>
      <c r="S37" s="150"/>
    </row>
    <row r="38" spans="1:19">
      <c r="A38" s="1"/>
      <c r="B38" s="1"/>
      <c r="C38" s="1"/>
      <c r="D38" s="1"/>
      <c r="E38" s="1"/>
      <c r="F38" s="1"/>
      <c r="G38" s="1"/>
      <c r="H38" s="55"/>
      <c r="I38" s="1"/>
      <c r="J38" s="1"/>
      <c r="K38" s="7"/>
      <c r="O38" s="7"/>
    </row>
    <row r="39" spans="1:19">
      <c r="A39" s="1"/>
      <c r="B39" s="1"/>
      <c r="C39" s="1"/>
      <c r="D39" s="1"/>
      <c r="E39" s="1"/>
      <c r="F39" s="1"/>
      <c r="G39" s="1"/>
      <c r="H39" s="55"/>
      <c r="I39" s="1"/>
      <c r="J39" s="1"/>
      <c r="K39" s="1"/>
    </row>
    <row r="40" spans="1:19">
      <c r="A40" s="1"/>
      <c r="B40" s="1"/>
      <c r="C40" s="1"/>
      <c r="D40" s="1"/>
      <c r="E40" s="1"/>
      <c r="F40" s="1"/>
      <c r="G40" s="1"/>
      <c r="H40" s="55"/>
      <c r="I40" s="1"/>
      <c r="J40" s="1"/>
      <c r="K40" s="1"/>
    </row>
  </sheetData>
  <printOptions horizontalCentered="1"/>
  <pageMargins left="0.8" right="0.8" top="1" bottom="1" header="0.5" footer="0.5"/>
  <pageSetup scale="91"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 F i r m D M S ! 5 1 9 3 3 6 8 7 . 1 < / d o c u m e n t i d >  
     < s e n d e r i d > 7 9 0 1 < / s e n d e r i d >  
     < s e n d e r e m a i l > K R U T I . P A T E L @ S A U L . C O M < / s e n d e r e m a i l >  
     < l a s t m o d i f i e d > 2 0 2 4 - 0 3 - 1 5 T 1 4 : 2 8 : 3 7 . 0 0 0 0 0 0 0 - 0 4 : 0 0 < / l a s t m o d i f i e d >  
     < d a t a b a s e > F i r m D M S < / d a t a b a s e >  
 < / p r o p e r t i e s > 
</file>

<file path=customXml/itemProps1.xml><?xml version="1.0" encoding="utf-8"?>
<ds:datastoreItem xmlns:ds="http://schemas.openxmlformats.org/officeDocument/2006/customXml" ds:itemID="{D1CD6954-74BE-459F-9C3F-8D3F9B48850F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Exhibit 13.1</vt:lpstr>
      <vt:lpstr>Exhibit 15.1</vt:lpstr>
      <vt:lpstr>Exhibit 20.1</vt:lpstr>
      <vt:lpstr>Exhibit 26.1</vt:lpstr>
      <vt:lpstr>'Exhibit 13.1'!Print_Area</vt:lpstr>
      <vt:lpstr>'Exhibit 15.1'!Print_Area</vt:lpstr>
      <vt:lpstr>'Exhibit 20.1'!Print_Area</vt:lpstr>
      <vt:lpstr>'Exhibit 26.1'!Print_Area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2024-03-18T15:29:01Z</dcterms:created>
  <dcterms:modified xsi:type="dcterms:W3CDTF">2024-03-18T15:29:02Z</dcterms:modified>
  <cp:category/>
</cp:coreProperties>
</file>