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Renewables &amp; Energy Solutions\Solar 4 All\BPU Reports\Monthly Activity Reports\2024 MAR\01-January\"/>
    </mc:Choice>
  </mc:AlternateContent>
  <xr:revisionPtr revIDLastSave="0" documentId="13_ncr:1_{5C1E6B1C-CF4A-4D4A-90D4-F9815125C19A}" xr6:coauthVersionLast="47" xr6:coauthVersionMax="47" xr10:uidLastSave="{00000000-0000-0000-0000-000000000000}"/>
  <bookViews>
    <workbookView xWindow="-110" yWindow="-110" windowWidth="22780" windowHeight="14660" tabRatio="903" xr2:uid="{00000000-000D-0000-FFFF-FFFF00000000}"/>
  </bookViews>
  <sheets>
    <sheet name="Site Statistics" sheetId="1" r:id="rId1"/>
    <sheet name="Website Posting 4-20-2011" sheetId="2" state="hidden" r:id="rId2"/>
    <sheet name="S4A_Capacity Schedule" sheetId="3" state="hidden" r:id="rId3"/>
    <sheet name="Site Equipment" sheetId="4" state="hidden" r:id="rId4"/>
    <sheet name="WMPAs" sheetId="5" state="hidden" r:id="rId5"/>
    <sheet name="Project Contacts" sheetId="6" state="hidden" r:id="rId6"/>
    <sheet name="Plant Insurance  Info" sheetId="7" state="hidden" r:id="rId7"/>
    <sheet name="AS Builts" sheetId="8" state="hidden" r:id="rId8"/>
    <sheet name="Monthly &amp; YTD Updates" sheetId="9" r:id="rId9"/>
    <sheet name="Seg 2 Performance" sheetId="10" r:id="rId10"/>
    <sheet name="Written Summary" sheetId="14" r:id="rId11"/>
    <sheet name="Seg 2 - Panels by Muni" sheetId="15" r:id="rId12"/>
    <sheet name="Seg 2 - Aggregators by Muni" sheetId="12" r:id="rId13"/>
  </sheets>
  <externalReferences>
    <externalReference r:id="rId14"/>
  </externalReferences>
  <definedNames>
    <definedName name="_xlnm.Print_Area" localSheetId="8">'Monthly &amp; YTD Updates'!$A$1:$N$61</definedName>
    <definedName name="_xlnm.Print_Area" localSheetId="2">'S4A_Capacity Schedule'!$A$1:$J$44</definedName>
    <definedName name="_xlnm.Print_Area" localSheetId="3">'Site Equipment'!$A$1:$L$31</definedName>
    <definedName name="_xlnm.Print_Area" localSheetId="10">'Written Summary'!$A$1:$C$19</definedName>
    <definedName name="_xlnm.Print_Titles" localSheetId="12">'Seg 2 - Aggregators by Muni'!$1:$4</definedName>
    <definedName name="_xlnm.Print_Titles" localSheetId="11">'Seg 2 - Panels by Muni'!$1:$3</definedName>
    <definedName name="_xlnm.Print_Titles" localSheetId="0">'Site Statistics'!$A:$B,'Site Statistics'!$1:$5</definedName>
    <definedName name="solver_adj" localSheetId="4" hidden="1">WMPAs!$E$15</definedName>
    <definedName name="solver_cvg" localSheetId="4" hidden="1">0.0001</definedName>
    <definedName name="solver_drv" localSheetId="4" hidden="1">1</definedName>
    <definedName name="solver_est" localSheetId="4" hidden="1">1</definedName>
    <definedName name="solver_itr" localSheetId="4" hidden="1">100</definedName>
    <definedName name="solver_lin" localSheetId="4" hidden="1">2</definedName>
    <definedName name="solver_neg" localSheetId="4" hidden="1">2</definedName>
    <definedName name="solver_num" localSheetId="4" hidden="1">0</definedName>
    <definedName name="solver_nwt" localSheetId="4" hidden="1">1</definedName>
    <definedName name="solver_opt" localSheetId="4" hidden="1">WMPAs!$F$15</definedName>
    <definedName name="solver_pre" localSheetId="4" hidden="1">0.000001</definedName>
    <definedName name="solver_scl" localSheetId="4" hidden="1">2</definedName>
    <definedName name="solver_sho" localSheetId="4" hidden="1">2</definedName>
    <definedName name="solver_tim" localSheetId="4" hidden="1">100</definedName>
    <definedName name="solver_tol" localSheetId="4" hidden="1">0.05</definedName>
    <definedName name="solver_typ" localSheetId="4" hidden="1">3</definedName>
    <definedName name="solver_val" localSheetId="4" hidden="1">1.4</definedName>
    <definedName name="Z_9CD798DB_3160_4413_B851_2C69D226FC8E_.wvu.Cols" localSheetId="7" hidden="1">'AS Builts'!$D:$E</definedName>
    <definedName name="Z_9CD798DB_3160_4413_B851_2C69D226FC8E_.wvu.Cols" localSheetId="8" hidden="1">'Monthly &amp; YTD Updates'!$Q:$IT</definedName>
    <definedName name="Z_9CD798DB_3160_4413_B851_2C69D226FC8E_.wvu.Cols" localSheetId="12" hidden="1">'Seg 2 - Aggregators by Muni'!$G:$IV</definedName>
    <definedName name="Z_9CD798DB_3160_4413_B851_2C69D226FC8E_.wvu.Cols" localSheetId="11" hidden="1">'Seg 2 - Panels by Muni'!$E:$IU</definedName>
    <definedName name="Z_9CD798DB_3160_4413_B851_2C69D226FC8E_.wvu.Cols" localSheetId="9" hidden="1">'Seg 2 Performance'!$R:$IU</definedName>
    <definedName name="Z_9CD798DB_3160_4413_B851_2C69D226FC8E_.wvu.Cols" localSheetId="0" hidden="1">'Site Statistics'!$M:$IV</definedName>
    <definedName name="Z_9CD798DB_3160_4413_B851_2C69D226FC8E_.wvu.Cols" localSheetId="1" hidden="1">'Website Posting 4-20-2011'!$C:$C</definedName>
    <definedName name="Z_9CD798DB_3160_4413_B851_2C69D226FC8E_.wvu.Cols" localSheetId="10" hidden="1">'Written Summary'!$K:$IV</definedName>
    <definedName name="Z_9CD798DB_3160_4413_B851_2C69D226FC8E_.wvu.PrintArea" localSheetId="8" hidden="1">'Monthly &amp; YTD Updates'!$A$1:$N$59</definedName>
    <definedName name="Z_9CD798DB_3160_4413_B851_2C69D226FC8E_.wvu.PrintArea" localSheetId="2" hidden="1">'S4A_Capacity Schedule'!$A$1:$J$44</definedName>
    <definedName name="Z_9CD798DB_3160_4413_B851_2C69D226FC8E_.wvu.PrintArea" localSheetId="11" hidden="1">'Seg 2 - Panels by Muni'!#REF!</definedName>
    <definedName name="Z_9CD798DB_3160_4413_B851_2C69D226FC8E_.wvu.PrintArea" localSheetId="3" hidden="1">'Site Equipment'!$A$1:$L$31</definedName>
    <definedName name="Z_9CD798DB_3160_4413_B851_2C69D226FC8E_.wvu.PrintArea" localSheetId="0" hidden="1">'Site Statistics'!$1:$45</definedName>
    <definedName name="Z_9CD798DB_3160_4413_B851_2C69D226FC8E_.wvu.PrintArea" localSheetId="10" hidden="1">'Written Summary'!$A$1:$J$19</definedName>
    <definedName name="Z_9CD798DB_3160_4413_B851_2C69D226FC8E_.wvu.PrintTitles" localSheetId="12" hidden="1">'Seg 2 - Aggregators by Muni'!$3:$4</definedName>
    <definedName name="Z_9CD798DB_3160_4413_B851_2C69D226FC8E_.wvu.PrintTitles" localSheetId="11" hidden="1">'Seg 2 - Panels by Muni'!$3:$4</definedName>
    <definedName name="Z_9CD798DB_3160_4413_B851_2C69D226FC8E_.wvu.PrintTitles" localSheetId="0" hidden="1">'Site Statistics'!$A:$B,'Site Statistics'!$1:$5</definedName>
    <definedName name="Z_9CD798DB_3160_4413_B851_2C69D226FC8E_.wvu.Rows" localSheetId="7" hidden="1">'AS Builts'!$34:$79</definedName>
    <definedName name="Z_9CD798DB_3160_4413_B851_2C69D226FC8E_.wvu.Rows" localSheetId="8" hidden="1">'Monthly &amp; YTD Updates'!#REF!</definedName>
    <definedName name="Z_9CD798DB_3160_4413_B851_2C69D226FC8E_.wvu.Rows" localSheetId="5" hidden="1">'Project Contacts'!$8:$9,'Project Contacts'!$31:$32,'Project Contacts'!$35:$35</definedName>
    <definedName name="Z_9CD798DB_3160_4413_B851_2C69D226FC8E_.wvu.Rows" localSheetId="12" hidden="1">'Seg 2 - Aggregators by Muni'!$250:$65523</definedName>
    <definedName name="Z_9CD798DB_3160_4413_B851_2C69D226FC8E_.wvu.Rows" localSheetId="11" hidden="1">'Seg 2 - Panels by Muni'!$284:$65536</definedName>
    <definedName name="Z_9CD798DB_3160_4413_B851_2C69D226FC8E_.wvu.Rows" localSheetId="9" hidden="1">'Seg 2 Performance'!$44:$65529</definedName>
    <definedName name="Z_9CD798DB_3160_4413_B851_2C69D226FC8E_.wvu.Rows" localSheetId="0" hidden="1">'Site Statistics'!$88:$65536,'Site Statistics'!$49:$87</definedName>
    <definedName name="Z_9CD798DB_3160_4413_B851_2C69D226FC8E_.wvu.Rows" localSheetId="10" hidden="1">'Written Summary'!$51:$65532</definedName>
  </definedNames>
  <calcPr calcId="191029"/>
  <customWorkbookViews>
    <customWorkbookView name="Ondishin, Steven J - Personal View" guid="{9CD798DB-3160-4413-B851-2C69D226FC8E}" mergeInterval="0" personalView="1" xWindow="7" yWindow="26" windowWidth="1424" windowHeight="625" tabRatio="90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9" l="1"/>
  <c r="D30" i="9"/>
  <c r="K45" i="9"/>
  <c r="J45" i="9"/>
  <c r="F45" i="9"/>
  <c r="E45" i="9"/>
  <c r="C45" i="9"/>
  <c r="M45" i="9"/>
  <c r="D45" i="9"/>
  <c r="L45" i="9"/>
  <c r="I45" i="9"/>
  <c r="H45" i="9"/>
  <c r="G45" i="9"/>
  <c r="M36" i="9"/>
  <c r="L36" i="9"/>
  <c r="K36" i="9"/>
  <c r="J36" i="9"/>
  <c r="H36" i="9"/>
  <c r="G36" i="9"/>
  <c r="F36" i="9"/>
  <c r="E36" i="9"/>
  <c r="D36" i="9"/>
  <c r="C36" i="9"/>
  <c r="B36" i="9"/>
  <c r="M30" i="9"/>
  <c r="L30" i="9"/>
  <c r="K30" i="9"/>
  <c r="J30" i="9"/>
  <c r="I30" i="9"/>
  <c r="H30" i="9"/>
  <c r="G30" i="9"/>
  <c r="C30" i="9"/>
  <c r="F30" i="9"/>
  <c r="M21" i="9"/>
  <c r="L21" i="9"/>
  <c r="K21" i="9"/>
  <c r="J21" i="9"/>
  <c r="H21" i="9"/>
  <c r="G21" i="9"/>
  <c r="F21" i="9"/>
  <c r="E21" i="9"/>
  <c r="D21" i="9"/>
  <c r="C21" i="9"/>
  <c r="B21" i="9"/>
  <c r="M15" i="9"/>
  <c r="L15" i="9"/>
  <c r="K15" i="9"/>
  <c r="J15" i="9"/>
  <c r="I15" i="9"/>
  <c r="H15" i="9"/>
  <c r="G15" i="9"/>
  <c r="F15" i="9"/>
  <c r="E15" i="9"/>
  <c r="D15" i="9"/>
  <c r="C15" i="9"/>
  <c r="K36" i="1" l="1"/>
  <c r="K8" i="1"/>
  <c r="K29" i="1"/>
  <c r="D35" i="3"/>
  <c r="E69" i="8"/>
  <c r="E61" i="8"/>
  <c r="E53" i="8"/>
  <c r="F41" i="8"/>
  <c r="F38" i="8"/>
  <c r="F37" i="8"/>
  <c r="E32" i="8"/>
  <c r="C29" i="8"/>
  <c r="C30" i="8" s="1"/>
  <c r="C31" i="8" s="1"/>
  <c r="C32" i="8" s="1"/>
  <c r="E31" i="8"/>
  <c r="E30" i="8"/>
  <c r="E29" i="8"/>
  <c r="E28" i="8"/>
  <c r="E25" i="8"/>
  <c r="C17" i="8"/>
  <c r="C18" i="8" s="1"/>
  <c r="C19" i="8" s="1"/>
  <c r="C20" i="8" s="1"/>
  <c r="C21" i="8" s="1"/>
  <c r="C22" i="8" s="1"/>
  <c r="C23" i="8" s="1"/>
  <c r="C24" i="8" s="1"/>
  <c r="C25" i="8" s="1"/>
  <c r="E24" i="8"/>
  <c r="E23" i="8"/>
  <c r="E22" i="8"/>
  <c r="E21" i="8"/>
  <c r="E20" i="8"/>
  <c r="E19" i="8"/>
  <c r="E18" i="8"/>
  <c r="E17" i="8"/>
  <c r="E16" i="8"/>
  <c r="E13" i="8"/>
  <c r="C5" i="8"/>
  <c r="C6" i="8"/>
  <c r="C7" i="8" s="1"/>
  <c r="C8" i="8" s="1"/>
  <c r="C9" i="8" s="1"/>
  <c r="C10" i="8" s="1"/>
  <c r="C11" i="8" s="1"/>
  <c r="C12" i="8" s="1"/>
  <c r="C13" i="8" s="1"/>
  <c r="E12" i="8"/>
  <c r="E11" i="8"/>
  <c r="E10" i="8"/>
  <c r="E9" i="8"/>
  <c r="E8" i="8"/>
  <c r="E7" i="8"/>
  <c r="E6" i="8"/>
  <c r="E5" i="8"/>
  <c r="E4" i="8"/>
  <c r="F6" i="3"/>
  <c r="F10" i="5"/>
  <c r="J10" i="5" s="1"/>
  <c r="F20" i="5"/>
  <c r="R20" i="5" s="1"/>
  <c r="S20" i="5" s="1"/>
  <c r="I13" i="5"/>
  <c r="F13" i="5"/>
  <c r="R13" i="5" s="1"/>
  <c r="S13" i="5" s="1"/>
  <c r="I12" i="5"/>
  <c r="F12" i="5"/>
  <c r="R12" i="5" s="1"/>
  <c r="S12" i="5" s="1"/>
  <c r="D27" i="2"/>
  <c r="D28" i="2"/>
  <c r="D34" i="2" s="1"/>
  <c r="D20" i="2"/>
  <c r="D24" i="2" s="1"/>
  <c r="D5" i="2"/>
  <c r="D9" i="2"/>
  <c r="D16" i="2" s="1"/>
  <c r="I10" i="5"/>
  <c r="I11" i="5"/>
  <c r="F11" i="5"/>
  <c r="R11" i="5" s="1"/>
  <c r="S11" i="5" s="1"/>
  <c r="F18" i="5"/>
  <c r="R18" i="5" s="1"/>
  <c r="S18" i="5" s="1"/>
  <c r="F17" i="5"/>
  <c r="R17" i="5" s="1"/>
  <c r="S17" i="5" s="1"/>
  <c r="F25" i="3"/>
  <c r="F21" i="3"/>
  <c r="F24" i="3"/>
  <c r="I16" i="5"/>
  <c r="F16" i="5"/>
  <c r="R16" i="5" s="1"/>
  <c r="S16" i="5" s="1"/>
  <c r="F40" i="5"/>
  <c r="J40" i="5" s="1"/>
  <c r="I40" i="5"/>
  <c r="F9" i="5"/>
  <c r="R9" i="5" s="1"/>
  <c r="S9" i="5" s="1"/>
  <c r="F8" i="5"/>
  <c r="R8" i="5" s="1"/>
  <c r="S8" i="5" s="1"/>
  <c r="I9" i="5"/>
  <c r="E27" i="5"/>
  <c r="E26" i="5"/>
  <c r="E25" i="5"/>
  <c r="E24" i="5"/>
  <c r="I8" i="5"/>
  <c r="F7" i="5"/>
  <c r="F6" i="5"/>
  <c r="F5" i="5"/>
  <c r="E7" i="5"/>
  <c r="E6" i="5"/>
  <c r="E5" i="5"/>
  <c r="E4" i="5"/>
  <c r="F36" i="5"/>
  <c r="J36" i="5" s="1"/>
  <c r="I36" i="5"/>
  <c r="C28" i="3"/>
  <c r="D28" i="3" s="1"/>
  <c r="C27" i="3"/>
  <c r="D27" i="3" s="1"/>
  <c r="C25" i="3"/>
  <c r="D25" i="3" s="1"/>
  <c r="C23" i="3"/>
  <c r="D23" i="3" s="1"/>
  <c r="C22" i="3"/>
  <c r="D22" i="3" s="1"/>
  <c r="C20" i="3"/>
  <c r="D20" i="3" s="1"/>
  <c r="C19" i="3"/>
  <c r="D19" i="3" s="1"/>
  <c r="D30" i="3" s="1"/>
  <c r="A34" i="3"/>
  <c r="F32" i="5"/>
  <c r="J32" i="5" s="1"/>
  <c r="F33" i="5"/>
  <c r="J33" i="5" s="1"/>
  <c r="F37" i="5"/>
  <c r="J37" i="5" s="1"/>
  <c r="F15" i="5"/>
  <c r="J15" i="5" s="1"/>
  <c r="F39" i="5"/>
  <c r="J39" i="5" s="1"/>
  <c r="F34" i="5"/>
  <c r="J34" i="5" s="1"/>
  <c r="F35" i="5"/>
  <c r="J35" i="5" s="1"/>
  <c r="I32" i="5"/>
  <c r="I33" i="5"/>
  <c r="I37" i="5"/>
  <c r="I15" i="5"/>
  <c r="I39" i="5"/>
  <c r="I34" i="5"/>
  <c r="I35" i="5"/>
  <c r="C8" i="3"/>
  <c r="D8" i="3" s="1"/>
  <c r="C9" i="3"/>
  <c r="D9" i="3" s="1"/>
  <c r="C10" i="3"/>
  <c r="D10" i="3" s="1"/>
  <c r="C11" i="3"/>
  <c r="D11" i="3" s="1"/>
  <c r="C12" i="3"/>
  <c r="D12" i="3" s="1"/>
  <c r="C7" i="3"/>
  <c r="D7" i="3" s="1"/>
  <c r="D3" i="3"/>
  <c r="D16" i="3" s="1"/>
  <c r="D4" i="3"/>
  <c r="D5" i="3"/>
  <c r="D6" i="3"/>
  <c r="B28" i="3"/>
  <c r="B27" i="3"/>
  <c r="C33" i="3"/>
  <c r="C39" i="3" s="1"/>
  <c r="C34" i="3"/>
  <c r="C35" i="3"/>
  <c r="C36" i="3"/>
  <c r="C37" i="3"/>
  <c r="D33" i="3"/>
  <c r="D39" i="3" s="1"/>
  <c r="D34" i="3"/>
  <c r="D36" i="3"/>
  <c r="D37" i="3"/>
  <c r="C3" i="3"/>
  <c r="C16" i="3" s="1"/>
  <c r="C4" i="3"/>
  <c r="C5" i="3"/>
  <c r="C6" i="3"/>
  <c r="F37" i="3"/>
  <c r="B37" i="3"/>
  <c r="F36" i="3"/>
  <c r="B36" i="3"/>
  <c r="F35" i="3"/>
  <c r="B35" i="3"/>
  <c r="F34" i="3"/>
  <c r="B34" i="3"/>
  <c r="F33" i="3"/>
  <c r="B33" i="3"/>
  <c r="A37" i="3"/>
  <c r="A36" i="3"/>
  <c r="A35" i="3"/>
  <c r="A33" i="3"/>
  <c r="F26" i="3"/>
  <c r="F23" i="3"/>
  <c r="F20" i="3"/>
  <c r="F19" i="3"/>
  <c r="B26" i="3"/>
  <c r="B25" i="3"/>
  <c r="B24" i="3"/>
  <c r="B23" i="3"/>
  <c r="B22" i="3"/>
  <c r="B21" i="3"/>
  <c r="B20" i="3"/>
  <c r="B19" i="3"/>
  <c r="F3" i="3"/>
  <c r="F4" i="3"/>
  <c r="F5" i="3"/>
  <c r="F7" i="3"/>
  <c r="F9" i="3"/>
  <c r="F10" i="3"/>
  <c r="F11" i="3"/>
  <c r="F12" i="3"/>
  <c r="B13" i="3"/>
  <c r="B12" i="3"/>
  <c r="B11" i="3"/>
  <c r="B10" i="3"/>
  <c r="B9" i="3"/>
  <c r="B8" i="3"/>
  <c r="B7" i="3"/>
  <c r="B6" i="3"/>
  <c r="B5" i="3"/>
  <c r="B4" i="3"/>
  <c r="B3" i="3"/>
  <c r="A32" i="3"/>
  <c r="A20" i="3"/>
  <c r="A21" i="3"/>
  <c r="A22" i="3"/>
  <c r="A23" i="3"/>
  <c r="A24" i="3"/>
  <c r="A25" i="3"/>
  <c r="A26" i="3"/>
  <c r="A19" i="3"/>
  <c r="A3" i="3"/>
  <c r="A18" i="3"/>
  <c r="A12" i="3"/>
  <c r="A11" i="3"/>
  <c r="A10" i="3"/>
  <c r="A9" i="3"/>
  <c r="A8" i="3"/>
  <c r="A7" i="3"/>
  <c r="A6" i="3"/>
  <c r="A5" i="3"/>
  <c r="A4" i="3"/>
  <c r="I38" i="5"/>
  <c r="F38" i="5"/>
  <c r="J38" i="5" s="1"/>
  <c r="F4" i="5"/>
  <c r="F8" i="3"/>
  <c r="F22" i="3"/>
  <c r="C21" i="3"/>
  <c r="D21" i="3" s="1"/>
  <c r="C24" i="3"/>
  <c r="D24" i="3" s="1"/>
  <c r="E23" i="5"/>
  <c r="J11" i="5" l="1"/>
  <c r="J8" i="5"/>
  <c r="C30" i="3"/>
  <c r="J9" i="5"/>
  <c r="J16" i="5"/>
  <c r="D38" i="2"/>
  <c r="R40" i="5"/>
  <c r="S40" i="5" s="1"/>
  <c r="J12" i="5"/>
  <c r="J1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Grisolia, Albert</author>
  </authors>
  <commentList>
    <comment ref="D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A Powers:</t>
        </r>
        <r>
          <rPr>
            <sz val="8"/>
            <color indexed="81"/>
            <rFont val="Tahoma"/>
            <family val="2"/>
          </rPr>
          <t xml:space="preserve">
System size reduction based on as-built, 2/14/11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Grisolia, Albert</author>
  </authors>
  <commentList>
    <comment ref="D1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Not linked to main tab
For PJM submittal, .95 dc to ac factor used for capacity.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Grisolia, Albert</author>
  </authors>
  <commentList>
    <comment ref="F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.95 DC to AC factor used for submitting estimated MAX AC kW for WMPA submittal.  PSE&amp;G to adjust system size downward prior to executing WMPA.</t>
        </r>
      </text>
    </comment>
    <comment ref="Q3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Note on 4/20/11 PJM notified PSE&amp;G that rates for small generators which are both capacity &amp; energy resources should be based on Manual 14a, Table 3-1 and not Table 3-2 as perviously instructed.</t>
        </r>
      </text>
    </comment>
    <comment ref="E8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
</t>
        </r>
      </text>
    </comment>
    <comment ref="E9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</t>
        </r>
      </text>
    </comment>
    <comment ref="E10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  USING DC Sys size as of 4/21/11 of 0.859 MW DC and .825 factor = 0.709 MW AC is  system size  covered under V1-30.  PS can do cap mod upwards if needed in future.</t>
        </r>
      </text>
    </comment>
    <comment ref="E11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</t>
        </r>
      </text>
    </comment>
    <comment ref="E12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System size submitted for WMPA is on high side - final size not know at time of submittal to pjm</t>
        </r>
      </text>
    </comment>
    <comment ref="E15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submittal.</t>
        </r>
      </text>
    </comment>
    <comment ref="E16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</t>
        </r>
      </text>
    </comment>
    <comment ref="E17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</t>
        </r>
      </text>
    </comment>
    <comment ref="E18" authorId="0" shapeId="0" xr:uid="{00000000-0006-0000-0400-00000B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submittal to PJM.</t>
        </r>
      </text>
    </comment>
    <comment ref="E37" authorId="0" shapeId="0" xr:uid="{00000000-0006-0000-0400-00000C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submittal.
</t>
        </r>
      </text>
    </comment>
    <comment ref="E38" authorId="0" shapeId="0" xr:uid="{00000000-0006-0000-0400-00000D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
</t>
        </r>
      </text>
    </comment>
    <comment ref="E39" authorId="0" shapeId="0" xr:uid="{00000000-0006-0000-0400-00000E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submittal.</t>
        </r>
      </text>
    </comment>
    <comment ref="E40" authorId="0" shapeId="0" xr:uid="{00000000-0006-0000-0400-00000F000000}">
      <text>
        <r>
          <rPr>
            <b/>
            <sz val="8"/>
            <color indexed="81"/>
            <rFont val="Tahoma"/>
            <family val="2"/>
          </rPr>
          <t>Grisolia, Albert:</t>
        </r>
        <r>
          <rPr>
            <sz val="8"/>
            <color indexed="81"/>
            <rFont val="Tahoma"/>
            <family val="2"/>
          </rPr>
          <t xml:space="preserve">
Starting system size for pjm WMPA submittal</t>
        </r>
      </text>
    </comment>
  </commentList>
</comments>
</file>

<file path=xl/sharedStrings.xml><?xml version="1.0" encoding="utf-8"?>
<sst xmlns="http://schemas.openxmlformats.org/spreadsheetml/2006/main" count="1629" uniqueCount="860">
  <si>
    <t>Segment 1a</t>
  </si>
  <si>
    <t>Linden</t>
  </si>
  <si>
    <t>ASP</t>
  </si>
  <si>
    <t>Yardville</t>
  </si>
  <si>
    <t>ACE</t>
  </si>
  <si>
    <t>Silver Lake</t>
  </si>
  <si>
    <t>JFC</t>
  </si>
  <si>
    <t>Trenton</t>
  </si>
  <si>
    <t>SunEdison</t>
  </si>
  <si>
    <t>Central HQ</t>
  </si>
  <si>
    <t>Metro/Clifton</t>
  </si>
  <si>
    <t>Edison Training</t>
  </si>
  <si>
    <t>System Size MW-dc</t>
  </si>
  <si>
    <t>Segment 1b</t>
  </si>
  <si>
    <t>Segment 1c</t>
  </si>
  <si>
    <t>enXco</t>
  </si>
  <si>
    <t>Barringer</t>
  </si>
  <si>
    <t>Mercury</t>
  </si>
  <si>
    <t>Park</t>
  </si>
  <si>
    <t>Camden (NWK)</t>
  </si>
  <si>
    <t>ALM</t>
  </si>
  <si>
    <t>New Central</t>
  </si>
  <si>
    <t>LB Electric/EnterSolar</t>
  </si>
  <si>
    <t>Site</t>
  </si>
  <si>
    <t>EPC Contractor</t>
  </si>
  <si>
    <t>N/A</t>
  </si>
  <si>
    <t>Production (mWh/yr)</t>
  </si>
  <si>
    <t>Total</t>
  </si>
  <si>
    <t>S. DivHQ Moorestown</t>
  </si>
  <si>
    <t>System Size (MW-ac)</t>
  </si>
  <si>
    <t>Flat Rate Moving</t>
  </si>
  <si>
    <t>Gloria Solar</t>
  </si>
  <si>
    <t>Dolan - Don Bldg</t>
  </si>
  <si>
    <t xml:space="preserve">Rider </t>
  </si>
  <si>
    <t>Avenel</t>
  </si>
  <si>
    <t>Juwi</t>
  </si>
  <si>
    <t>Estimated Commercial Operation Date</t>
  </si>
  <si>
    <t>Segment</t>
  </si>
  <si>
    <t>PSE&amp;G Solar 4 All Program Contractor Contacts</t>
  </si>
  <si>
    <t>Segment 1A</t>
  </si>
  <si>
    <t>Bidder</t>
  </si>
  <si>
    <t>Contact</t>
  </si>
  <si>
    <t>Phone</t>
  </si>
  <si>
    <t>Cell</t>
  </si>
  <si>
    <t>Email</t>
  </si>
  <si>
    <t>Cox's Corner</t>
  </si>
  <si>
    <t>Central Gas Edison</t>
  </si>
  <si>
    <t>J. Fletcher Creamer &amp; Son Inc.</t>
  </si>
  <si>
    <t>Dan Urban</t>
  </si>
  <si>
    <t>908-986-5729</t>
  </si>
  <si>
    <t>609-868-3124</t>
  </si>
  <si>
    <t>durban@jfcson.com</t>
  </si>
  <si>
    <t>Brunswick Ave</t>
  </si>
  <si>
    <t>Sun Edison</t>
  </si>
  <si>
    <t>Franny Yuhas (sales)</t>
  </si>
  <si>
    <t>443-909-7200</t>
  </si>
  <si>
    <t xml:space="preserve">410-375-9420 </t>
  </si>
  <si>
    <t>fyuhas@sunedison.com</t>
  </si>
  <si>
    <t>Mike Belko (ops director)</t>
  </si>
  <si>
    <t>mbelko@sunedison.com</t>
  </si>
  <si>
    <t>American Capital Energy, Inc.</t>
  </si>
  <si>
    <t>Pat McDonald</t>
  </si>
  <si>
    <t>914-834-2863</t>
  </si>
  <si>
    <t>914-715-3966</t>
  </si>
  <si>
    <t>pmcdonald@americancapitalenergy.com</t>
  </si>
  <si>
    <t>Linden SNG</t>
  </si>
  <si>
    <t>Advanced Solar Products</t>
  </si>
  <si>
    <t>Ed Seliga</t>
  </si>
  <si>
    <t>609-466-4495</t>
  </si>
  <si>
    <t>732-672-7490</t>
  </si>
  <si>
    <t>ed@advancedsolarproducts.com</t>
  </si>
  <si>
    <t>Lyle Rawlings</t>
  </si>
  <si>
    <t>lyle@advancedsolarproducts.com</t>
  </si>
  <si>
    <t>Segment 1C</t>
  </si>
  <si>
    <t>Science Park</t>
  </si>
  <si>
    <t>Matrix</t>
  </si>
  <si>
    <t>enXco Service Corporation</t>
  </si>
  <si>
    <t>John Moran</t>
  </si>
  <si>
    <t>917-442-4574</t>
  </si>
  <si>
    <t>JMoran@enxco.com</t>
  </si>
  <si>
    <t>Mercury Solar Systems</t>
  </si>
  <si>
    <t>Matt Effler</t>
  </si>
  <si>
    <t>914-637-9700</t>
  </si>
  <si>
    <t>914-275-2831</t>
  </si>
  <si>
    <t>meffler@mercurysolarsystems.com</t>
  </si>
  <si>
    <t xml:space="preserve">Camden </t>
  </si>
  <si>
    <t>A.L.M. Electric Co., Inc</t>
  </si>
  <si>
    <t>Sham Ramnarain</t>
  </si>
  <si>
    <t>973-588-7307</t>
  </si>
  <si>
    <t>201-341-3817</t>
  </si>
  <si>
    <t>sramnarain@greensource2020.com</t>
  </si>
  <si>
    <t>St Vincent</t>
  </si>
  <si>
    <t>LB Electrical</t>
  </si>
  <si>
    <t>Leon Baptiste</t>
  </si>
  <si>
    <t>973-571-2200</t>
  </si>
  <si>
    <t>973-462-7623</t>
  </si>
  <si>
    <t>lbaptiste@lbelectricco.com</t>
  </si>
  <si>
    <t>Louis MuNoz</t>
  </si>
  <si>
    <t>May Sie Enterprise Corp.</t>
  </si>
  <si>
    <t>Aaron Gibson</t>
  </si>
  <si>
    <t>732.247.0168</t>
  </si>
  <si>
    <t>732.687.1015</t>
  </si>
  <si>
    <t>onasm@msn.com</t>
  </si>
  <si>
    <t>Segment 1B</t>
  </si>
  <si>
    <t>Dolan Buildings (2)</t>
  </si>
  <si>
    <t>Pete Farlakas</t>
  </si>
  <si>
    <t>peter.farlekas@us.gloriasolar.com</t>
  </si>
  <si>
    <t>Whitesell</t>
  </si>
  <si>
    <t>Mike Martin</t>
  </si>
  <si>
    <t>mmartin@juwisolar.com</t>
  </si>
  <si>
    <t>Rider University</t>
  </si>
  <si>
    <t>Alteris</t>
  </si>
  <si>
    <t>Andy Kern</t>
  </si>
  <si>
    <t>akern@alterisinc.com</t>
  </si>
  <si>
    <t>Bayonne</t>
  </si>
  <si>
    <t>303-440-7430</t>
  </si>
  <si>
    <t>720-320-4003</t>
  </si>
  <si>
    <t>973-860-1860</t>
  </si>
  <si>
    <t>860-227-2761</t>
  </si>
  <si>
    <t>732-308-0304</t>
  </si>
  <si>
    <t>609-529-8826</t>
  </si>
  <si>
    <t>PJM Queue #</t>
  </si>
  <si>
    <t>V1-030</t>
  </si>
  <si>
    <t>WMPA Executed</t>
  </si>
  <si>
    <t>Yes</t>
  </si>
  <si>
    <t>V3-069</t>
  </si>
  <si>
    <t>V3-065</t>
  </si>
  <si>
    <t>V3-066</t>
  </si>
  <si>
    <t>V3-067</t>
  </si>
  <si>
    <t>V3-068</t>
  </si>
  <si>
    <t>No</t>
  </si>
  <si>
    <t>Pole Attached Solar</t>
  </si>
  <si>
    <t>Segment 2</t>
  </si>
  <si>
    <t>2009 through 2012</t>
  </si>
  <si>
    <t>Scott Schultz</t>
  </si>
  <si>
    <t>908-751-5818</t>
  </si>
  <si>
    <t>scott@advancedsolarproducts.com</t>
  </si>
  <si>
    <t>1500 John Galt Way, Burlington, NJ</t>
  </si>
  <si>
    <t>1100 John Galt Way, Burlington, NJ</t>
  </si>
  <si>
    <t>84 Stemmers Lane, Westampton, NJ 08060</t>
  </si>
  <si>
    <t>1500 Rahway Avenue, Avenel, NJ</t>
  </si>
  <si>
    <t>30-100 Pulaski Street, Bayonne, NJ</t>
  </si>
  <si>
    <t>25 East Park Dr, Westampton, NJ 08060</t>
  </si>
  <si>
    <t>Rider University 2083 Lawrenceville Rd. Lawrenceville, NJ 08648</t>
  </si>
  <si>
    <t>Address</t>
  </si>
  <si>
    <t>Vincetown</t>
  </si>
  <si>
    <t>Roosevelt</t>
  </si>
  <si>
    <t>Solis (Solyndra)</t>
  </si>
  <si>
    <t>Henkle &amp; McCoy</t>
  </si>
  <si>
    <t>Vanguard</t>
  </si>
  <si>
    <t>TOTAL</t>
  </si>
  <si>
    <t>Solar Developer</t>
  </si>
  <si>
    <t>Location</t>
  </si>
  <si>
    <t>Configuration</t>
  </si>
  <si>
    <t>Distribution Information</t>
  </si>
  <si>
    <t>Juwi Haines Solar - Whitesell - 1500 John Galt Way</t>
  </si>
  <si>
    <t>Roof</t>
  </si>
  <si>
    <t>13 kV, BUS8013, 3ph, 1-awg wire (underground)</t>
  </si>
  <si>
    <t>Gloria Spire - Dolan Contractors- "Don" Bldg</t>
  </si>
  <si>
    <t>13 kV, LEV8009, 3ph (underground)</t>
  </si>
  <si>
    <t>Advanced Solar Products - Avenel</t>
  </si>
  <si>
    <t>13 kV, MIN8011</t>
  </si>
  <si>
    <t>Advanced Solar Products - WEA Texas Bayonne</t>
  </si>
  <si>
    <t>Gloria Spire - Dolan Contractors- Std Register Bldg</t>
  </si>
  <si>
    <t>13 kV, LEV8013, 3ph (underground)</t>
  </si>
  <si>
    <t>Alteris Renewables - Rider University 1334</t>
  </si>
  <si>
    <t>Ground</t>
  </si>
  <si>
    <t>Next to substation</t>
  </si>
  <si>
    <t>Mercury Solar - Roosevelt Paper</t>
  </si>
  <si>
    <t>10 Roosevelt Drive, Mt. Laurel NJ 08054</t>
  </si>
  <si>
    <t>Juwi Haines Solar - Whitesell - 1100 John Galt Way</t>
  </si>
  <si>
    <t>Site Name</t>
  </si>
  <si>
    <t>Whitesell 1500 John Galt Way</t>
  </si>
  <si>
    <t>Whitesell 1100 John Galt Way</t>
  </si>
  <si>
    <t>WEA Texas Bayonne</t>
  </si>
  <si>
    <t>Dolan - Standard Register Bldg</t>
  </si>
  <si>
    <t>1500 Rahway - Avenel</t>
  </si>
  <si>
    <t>Roosevelt Paper</t>
  </si>
  <si>
    <t>20% dc</t>
  </si>
  <si>
    <t>20% ac</t>
  </si>
  <si>
    <t>ALM  Vincetown</t>
  </si>
  <si>
    <t>Vincetown Farm</t>
  </si>
  <si>
    <t>214 Buddtown Road, Vincetown, NJ</t>
  </si>
  <si>
    <t xml:space="preserve">13kV, SOH8032 </t>
  </si>
  <si>
    <t>Matrix Bldg</t>
  </si>
  <si>
    <t>New Central HS</t>
  </si>
  <si>
    <t>WMPA Capacity MW -AC)</t>
  </si>
  <si>
    <t>WMPA Attachment N Submitted</t>
  </si>
  <si>
    <t>HOLD</t>
  </si>
  <si>
    <t>Submitted - Withdrawn</t>
  </si>
  <si>
    <t>04/13/2010 - Withdrawn</t>
  </si>
  <si>
    <t>Combined</t>
  </si>
  <si>
    <t xml:space="preserve">90 Parker St, Newark, NJ 07104            </t>
  </si>
  <si>
    <t>120 Manchester Place, Newark, NJ 07104-1704</t>
  </si>
  <si>
    <t>281 Camden Street Newark, New Jersey 07103</t>
  </si>
  <si>
    <t>246 18th Ave, Newark, NJ 07108</t>
  </si>
  <si>
    <t>South Wood Avenue, Linden, NJ</t>
  </si>
  <si>
    <t>Broad Street, Hamilton, NJ</t>
  </si>
  <si>
    <t>410 Silver Lake Avenue, Edison, NJ</t>
  </si>
  <si>
    <t>500-520 Brunswick Avenue, Trenton, NJ</t>
  </si>
  <si>
    <t>W1-099</t>
  </si>
  <si>
    <t>W1-098</t>
  </si>
  <si>
    <t>W1-100</t>
  </si>
  <si>
    <t>W1-101</t>
  </si>
  <si>
    <t>REST OF PS</t>
  </si>
  <si>
    <t>PS NORTH</t>
  </si>
  <si>
    <t>Locational Deliverability Area (LDA)  PS- NORTH / REST OF PS</t>
  </si>
  <si>
    <t>1000 and 1050 Amboy Ave, Perth Amboy, NJ</t>
  </si>
  <si>
    <t>Pro-Tech</t>
  </si>
  <si>
    <t>Thorofare</t>
  </si>
  <si>
    <t>TBD</t>
  </si>
  <si>
    <t>6/02/10 - Withdrawn</t>
  </si>
  <si>
    <t>Transmission</t>
  </si>
  <si>
    <t>Circuit</t>
  </si>
  <si>
    <t>Levittown Sub 138 kV</t>
  </si>
  <si>
    <t>Circuit Levittown 8014</t>
  </si>
  <si>
    <t>Circuit Minue 8023</t>
  </si>
  <si>
    <t>Minue Street Sub 230 kV</t>
  </si>
  <si>
    <t>Bayonne Sub 131 kV</t>
  </si>
  <si>
    <t>Circuit Bayonne 8008</t>
  </si>
  <si>
    <t>Submitted - Withdrawn W1-102</t>
  </si>
  <si>
    <t>PJM / PSE&amp;G Scoping Meeting Date</t>
  </si>
  <si>
    <t>Pending Submittal to PJM</t>
  </si>
  <si>
    <t>Project Proposal Review</t>
  </si>
  <si>
    <t>Project Dropped</t>
  </si>
  <si>
    <t>Project on Hold</t>
  </si>
  <si>
    <t>*W1-102</t>
  </si>
  <si>
    <t>1B</t>
  </si>
  <si>
    <t>1A</t>
  </si>
  <si>
    <t>Central Division HQ</t>
  </si>
  <si>
    <t>472 Weston Canal Road, Somerset, NJ 08873</t>
  </si>
  <si>
    <t>Planned Date Of Commercial Operation</t>
  </si>
  <si>
    <r>
      <t xml:space="preserve">Application Fee </t>
    </r>
    <r>
      <rPr>
        <b/>
        <sz val="8"/>
        <rFont val="Arial"/>
        <family val="2"/>
      </rPr>
      <t>(Small Gen 3rd Month Queue $200 / MW AC)</t>
    </r>
  </si>
  <si>
    <t>Total Fee</t>
  </si>
  <si>
    <t>Application Fee (Small Gen &lt;2MW 1,2, or 3rd Month Queue)</t>
  </si>
  <si>
    <t>W2-035</t>
  </si>
  <si>
    <t>472 Weston Canal Road, Franklin, NJ 08873</t>
  </si>
  <si>
    <t>13 kV</t>
  </si>
  <si>
    <t xml:space="preserve">Polhemus Lane Substation </t>
  </si>
  <si>
    <t>234 Pierson Avenue, Edison, NJ 08837</t>
  </si>
  <si>
    <t>Roof/Ground/Raised Array</t>
  </si>
  <si>
    <t>1C</t>
  </si>
  <si>
    <t>4 kV, Clay Street</t>
  </si>
  <si>
    <t>4 kV, Norfolk Street</t>
  </si>
  <si>
    <t>13.8 kV, Cook Road</t>
  </si>
  <si>
    <t>13 kV, Woodbridge</t>
  </si>
  <si>
    <t>W2-036</t>
  </si>
  <si>
    <t>Techta</t>
  </si>
  <si>
    <t>234 Moonachie Road, Moonachie, NJ 07074</t>
  </si>
  <si>
    <t xml:space="preserve">13kV, RFL 8014 and RFL 8042 </t>
  </si>
  <si>
    <t>W2-052</t>
  </si>
  <si>
    <t>Size MW-dc</t>
  </si>
  <si>
    <t>Size MW-ac</t>
  </si>
  <si>
    <t>234 Moonachie Corp</t>
  </si>
  <si>
    <t>W3-004</t>
  </si>
  <si>
    <t>TOTAL (under development)</t>
  </si>
  <si>
    <t>Sent 9/14/10 to PJM</t>
  </si>
  <si>
    <t>Sent 8/13/10 to PJM</t>
  </si>
  <si>
    <t>500-520 Brunswick Avenue, Trenton, NJ 08638</t>
  </si>
  <si>
    <t>PSE&amp;G / PSE&amp;G Interconnection Agreement (IA) executed</t>
  </si>
  <si>
    <t xml:space="preserve">WMPA Received back with all Signatures </t>
  </si>
  <si>
    <t xml:space="preserve">Alteris </t>
  </si>
  <si>
    <t>45 Stults Rd, 'South Brunswick, NJ 08810</t>
  </si>
  <si>
    <t>99 Evergreen St, Newark, NJ 07102</t>
  </si>
  <si>
    <t>W3-124</t>
  </si>
  <si>
    <t>13 kV Devils Brook</t>
  </si>
  <si>
    <t>Hackensak</t>
  </si>
  <si>
    <t>Matrix Bldg A</t>
  </si>
  <si>
    <t>Matrix Bldg B</t>
  </si>
  <si>
    <t>Solar Facility Equipment / Manufacturer's List</t>
  </si>
  <si>
    <t>Inverters</t>
  </si>
  <si>
    <t>PV Module</t>
  </si>
  <si>
    <t xml:space="preserve">Mounting / Racking </t>
  </si>
  <si>
    <t>Combiner Boxes</t>
  </si>
  <si>
    <t>Re-Combiner Boxes</t>
  </si>
  <si>
    <t>Mfr.</t>
  </si>
  <si>
    <t>Model(s)</t>
  </si>
  <si>
    <t>Qty.</t>
  </si>
  <si>
    <t>Model</t>
  </si>
  <si>
    <t>SMA</t>
  </si>
  <si>
    <t>Sunny Central 500-HE-US</t>
  </si>
  <si>
    <t>Suntech</t>
  </si>
  <si>
    <t>STP280-24/Vd</t>
  </si>
  <si>
    <t>Advanced Solar</t>
  </si>
  <si>
    <t>Solstice Mounting System</t>
  </si>
  <si>
    <t>Advanced Energy</t>
  </si>
  <si>
    <t>Solaron Inverter 250kW, 500 kW</t>
  </si>
  <si>
    <t>STP 275-24/Vb-1, STP 280-24/Vb-1</t>
  </si>
  <si>
    <t>Unirac</t>
  </si>
  <si>
    <t>ISYS Ground Mount System</t>
  </si>
  <si>
    <t>Sunny Central  SC 250U, SC 500U</t>
  </si>
  <si>
    <t>Sharp</t>
  </si>
  <si>
    <t>ND-224UC1, ND-U235F1</t>
  </si>
  <si>
    <t>Satcon</t>
  </si>
  <si>
    <t>PowerGate Plus 135 kW, 500 kW</t>
  </si>
  <si>
    <t>Yingli Solar</t>
  </si>
  <si>
    <t>YL 230 Pb-2/1650x990 Series</t>
  </si>
  <si>
    <t>RBT mounting system</t>
  </si>
  <si>
    <t>SolarBOS</t>
  </si>
  <si>
    <t>CS150-24-15-N3</t>
  </si>
  <si>
    <t>Central</t>
  </si>
  <si>
    <t>PowerGate Plus 250 kW</t>
  </si>
  <si>
    <t xml:space="preserve">Solyndra </t>
  </si>
  <si>
    <t>SL-001-182</t>
  </si>
  <si>
    <t>Amtec Solar</t>
  </si>
  <si>
    <t>Prominence 24</t>
  </si>
  <si>
    <t>Equinox 2000</t>
  </si>
  <si>
    <t>Solar World</t>
  </si>
  <si>
    <t>Sunmodule 245W</t>
  </si>
  <si>
    <t>TLH High Profile Tilt Legs</t>
  </si>
  <si>
    <t>Edison</t>
  </si>
  <si>
    <t>GSM6-225D-E1</t>
  </si>
  <si>
    <t>Solar Flexrack</t>
  </si>
  <si>
    <t>Ground Mount 2x7</t>
  </si>
  <si>
    <t>500U</t>
  </si>
  <si>
    <t>Hyundai</t>
  </si>
  <si>
    <t>227W, 230 W</t>
  </si>
  <si>
    <t>Trina</t>
  </si>
  <si>
    <t>220 W</t>
  </si>
  <si>
    <t>Standard Register</t>
  </si>
  <si>
    <t>PowerGate 500kw, PowerGate 50kw</t>
  </si>
  <si>
    <t>GSM6-230D-E1</t>
  </si>
  <si>
    <t>SunLink</t>
  </si>
  <si>
    <t>Photovoltaic (PV) Module Mounting System (MMS)</t>
  </si>
  <si>
    <t>Don</t>
  </si>
  <si>
    <t xml:space="preserve">PowerGate 500kw,  PowerGate 375kw
</t>
  </si>
  <si>
    <t>Solaran 500 kW</t>
  </si>
  <si>
    <t>SunModule</t>
  </si>
  <si>
    <t>SW-245</t>
  </si>
  <si>
    <t>RMS</t>
  </si>
  <si>
    <t xml:space="preserve">Shoals Technologies </t>
  </si>
  <si>
    <t>Rider</t>
  </si>
  <si>
    <t xml:space="preserve">333.33 kW Inverter Solaron 333 </t>
  </si>
  <si>
    <t>Equinox 750</t>
  </si>
  <si>
    <t>PowerGate Plus 135 kW, 250 kW</t>
  </si>
  <si>
    <t>STP280-24/Vb-1</t>
  </si>
  <si>
    <t>PowerGate Plus 75 kW, 100 kW, 375 kW</t>
  </si>
  <si>
    <t>Unirac (Raised Solar)</t>
  </si>
  <si>
    <t>Solar Mount HD</t>
  </si>
  <si>
    <t>Prominence 24, Prominence 36, Prominence 52</t>
  </si>
  <si>
    <t xml:space="preserve">SunPower Corporation </t>
  </si>
  <si>
    <t>305 Solar Panel</t>
  </si>
  <si>
    <t>Sunpower (Roof Mount)</t>
  </si>
  <si>
    <t>Power Guard w/Light Guard</t>
  </si>
  <si>
    <t>Camden</t>
  </si>
  <si>
    <t xml:space="preserve">500 kW Inverter Solaron 500,  333.33 kW Inverter Solaron 333 </t>
  </si>
  <si>
    <t>ET Solar Group Limited</t>
  </si>
  <si>
    <t>ET-P672280</t>
  </si>
  <si>
    <t>Sunlink</t>
  </si>
  <si>
    <t>PowerGate Plus 100kW</t>
  </si>
  <si>
    <t>STP 270-24/Vb-1</t>
  </si>
  <si>
    <t>CSM1-08-15-4XF</t>
  </si>
  <si>
    <t>Solstice 100kw</t>
  </si>
  <si>
    <t>Source:  URS document prepared for O&amp;M SOW 12/15/10</t>
  </si>
  <si>
    <t>NJMC Landfill</t>
  </si>
  <si>
    <t>Sundurance</t>
  </si>
  <si>
    <t>Matrix Field</t>
  </si>
  <si>
    <t>signed PS &amp; PS  12/22/10</t>
  </si>
  <si>
    <t>99 Evergreen Ave, Newark, NJ 07114</t>
  </si>
  <si>
    <t>2083 Lawrenceville Road, Lawrenceville NJ 08648</t>
  </si>
  <si>
    <t>Jessup Road, Thorofare, NJ 08086</t>
  </si>
  <si>
    <t>150 Circle Ave, Clifton, NJ 07011</t>
  </si>
  <si>
    <t>Metro Div HQ / Clifton Gas</t>
  </si>
  <si>
    <t xml:space="preserve">W4-048 </t>
  </si>
  <si>
    <t>W4-058</t>
  </si>
  <si>
    <t>W4-059</t>
  </si>
  <si>
    <t>Solar Plant Insurance Information</t>
  </si>
  <si>
    <t>Segment 1A - PSE&amp;G Owned Property</t>
  </si>
  <si>
    <t>Solar Plant Name:</t>
  </si>
  <si>
    <t>Linden Solar Farm</t>
  </si>
  <si>
    <t>Location:</t>
  </si>
  <si>
    <t>System Size (watts-dc):</t>
  </si>
  <si>
    <t>Solar Plant Value:</t>
  </si>
  <si>
    <t>Silver Lake Solar Farm</t>
  </si>
  <si>
    <t>Trenton Solar Farm</t>
  </si>
  <si>
    <t>Central Division Headquarters</t>
  </si>
  <si>
    <t>Edison Training Center</t>
  </si>
  <si>
    <t>Segment 1B - Third Party Owned Property</t>
  </si>
  <si>
    <t xml:space="preserve">WEA Bayonne Solar </t>
  </si>
  <si>
    <t>Segment 1C - Third Party Owned Property (UEZ)</t>
  </si>
  <si>
    <t>New Central High School</t>
  </si>
  <si>
    <t>Barringer High School</t>
  </si>
  <si>
    <t>Park Elementary School</t>
  </si>
  <si>
    <t>PSE&amp;G Linden Solar Farm</t>
  </si>
  <si>
    <t>PSE&amp;G Yardville Solar Farm</t>
  </si>
  <si>
    <t>PSE&amp;G Silver Lake Solar Farm</t>
  </si>
  <si>
    <t>PSE&amp;G Trenton Solar Farm</t>
  </si>
  <si>
    <t>PSE&amp;G Central Division HQ Roof Solar</t>
  </si>
  <si>
    <t>PSE&amp;G Edison Training Center Roof, Land &amp; Car Port Solar</t>
  </si>
  <si>
    <t>In Service</t>
  </si>
  <si>
    <t>WEA Roof Solar (Bayonne)</t>
  </si>
  <si>
    <t>0.7 MW in service, remainder under construction</t>
  </si>
  <si>
    <t>Permitting</t>
  </si>
  <si>
    <t>In Construction</t>
  </si>
  <si>
    <t>Engineering</t>
  </si>
  <si>
    <t>TOTAL*</t>
  </si>
  <si>
    <r>
      <t>PSE&amp;G Solar 4 All</t>
    </r>
    <r>
      <rPr>
        <vertAlign val="superscript"/>
        <sz val="10"/>
        <rFont val="Arial"/>
        <family val="2"/>
      </rPr>
      <t>TM</t>
    </r>
    <r>
      <rPr>
        <sz val="14"/>
        <rFont val="Arial"/>
        <family val="2"/>
      </rPr>
      <t xml:space="preserve"> Program Centralized Solar Program Capacity</t>
    </r>
  </si>
  <si>
    <t>Rider University Solar Farm</t>
  </si>
  <si>
    <t>Matrix (Stults Road, Dayton) Roof Solar</t>
  </si>
  <si>
    <t>Flat Rate Moving Roof Solar</t>
  </si>
  <si>
    <t>Matrix Bldg A (Perth Amboy) Roof Solar</t>
  </si>
  <si>
    <t>Matrix Bldg B (Perth Amboy) Roof Solar</t>
  </si>
  <si>
    <t>Newark Public Schools Barringer HS Roof Solar</t>
  </si>
  <si>
    <t>Newark Public Schools Park Avenue Elementary School Roof and Car Port Solar</t>
  </si>
  <si>
    <t>Newark Public Schools Camden Street Schools Roof and Car Port Solar</t>
  </si>
  <si>
    <t>Newark Public Schools New Central HS Roof Solar</t>
  </si>
  <si>
    <t>LB Electric</t>
  </si>
  <si>
    <t>PSE&amp;G Thorofare Solar Farm</t>
  </si>
  <si>
    <t>* The remaining capacity under the 40 MW program in Segment 1 is in negotiation</t>
  </si>
  <si>
    <t>Roof/Raised Array</t>
  </si>
  <si>
    <t>360 New Albany Road, Moorestown, NJ 08057</t>
  </si>
  <si>
    <t>Irick Road, Westampton, NJ 08060</t>
  </si>
  <si>
    <t>194-210 South River Street, Hackensack NJ 07601</t>
  </si>
  <si>
    <t>PSE&amp;G Hackensack Solar Farm</t>
  </si>
  <si>
    <t>PSE&amp;G Metro HQ; BIPV &amp; Car Port Solar</t>
  </si>
  <si>
    <t>PSE&amp;G Moorestown HQ; BIPV &amp; Car Port Solar</t>
  </si>
  <si>
    <t>Status as of 4-20-2011</t>
  </si>
  <si>
    <t>X1-072</t>
  </si>
  <si>
    <t>X1-071</t>
  </si>
  <si>
    <t>X1-070</t>
  </si>
  <si>
    <t>Levittown 138kV  </t>
  </si>
  <si>
    <t>Cinnaminson 138kV  </t>
  </si>
  <si>
    <t>Bergen 138kV  </t>
  </si>
  <si>
    <t>Solar 4 All</t>
  </si>
  <si>
    <t>AS-BUILTS/Final Doc. Inventory</t>
  </si>
  <si>
    <t>AS-BUILTS ON DISC</t>
  </si>
  <si>
    <t>Hard Copies</t>
  </si>
  <si>
    <t>Segment 1 A</t>
  </si>
  <si>
    <t>O &amp; M manual</t>
  </si>
  <si>
    <t>Original from EPC, 2 copies, copy on M-drive</t>
  </si>
  <si>
    <t>O&amp;M Manual, QA/QC Docs.</t>
  </si>
  <si>
    <t>Project Documents</t>
  </si>
  <si>
    <t>O &amp; M manual, QA Testing</t>
  </si>
  <si>
    <t>T-Line Right of Way</t>
  </si>
  <si>
    <t>Segment 1 B</t>
  </si>
  <si>
    <t>Segment 1 C</t>
  </si>
  <si>
    <t>O &amp; M manual, Installation manual</t>
  </si>
  <si>
    <t>Close out documents</t>
  </si>
  <si>
    <t>IN SERVICE - Investment $'s</t>
  </si>
  <si>
    <t>Total 1A &amp; 1B</t>
  </si>
  <si>
    <t>Total 1C</t>
  </si>
  <si>
    <t>IN SERVICE - Investment $'s by Asset Class</t>
  </si>
  <si>
    <t>Panels</t>
  </si>
  <si>
    <t>Communication Equipment</t>
  </si>
  <si>
    <t>Meters</t>
  </si>
  <si>
    <t>Other (InterConnection)</t>
  </si>
  <si>
    <t>Total Segment 1A</t>
  </si>
  <si>
    <t>Total Segment 1b</t>
  </si>
  <si>
    <t>Total Segment 1c</t>
  </si>
  <si>
    <t>Combined 1a &amp; 1b</t>
  </si>
  <si>
    <t>Total Segment 1a+b</t>
  </si>
  <si>
    <t>as-built final docs. Inventory</t>
  </si>
  <si>
    <t>last tab, Forecast</t>
  </si>
  <si>
    <t>project cancelled</t>
  </si>
  <si>
    <t>Circiut Cinnaminson 8006 13 kv</t>
  </si>
  <si>
    <t>Circiut Hackensack 4005/4013 4 kV</t>
  </si>
  <si>
    <t>Circiut Devils Brook 13 kV</t>
  </si>
  <si>
    <t>Devil's Brook</t>
  </si>
  <si>
    <t>Circuit Pierson Ave 8021 13 kV</t>
  </si>
  <si>
    <t xml:space="preserve">Pierson Ave </t>
  </si>
  <si>
    <t>Mill Creek</t>
  </si>
  <si>
    <t>Matrix - Stults Rd</t>
  </si>
  <si>
    <t>Circiut Levittown 8016 13 kV</t>
  </si>
  <si>
    <t>BlackRock-Matrix</t>
  </si>
  <si>
    <t>Matrix - 45 Stultz Rd</t>
  </si>
  <si>
    <t>45 Stultz Rd, South Brunswick, NJ</t>
  </si>
  <si>
    <t>Hackensack</t>
  </si>
  <si>
    <t>Food Bank</t>
  </si>
  <si>
    <t>Property Owner</t>
  </si>
  <si>
    <t>Site Location Address</t>
  </si>
  <si>
    <t xml:space="preserve">Owner location </t>
  </si>
  <si>
    <t xml:space="preserve">Type of customer </t>
  </si>
  <si>
    <t>Status of the installation</t>
  </si>
  <si>
    <t>J Fletcher Creamer</t>
  </si>
  <si>
    <t>Silver Lake - contract date 12/24/9 (Contract Finish 11/23/10)</t>
  </si>
  <si>
    <t>NVT Licenses (SunEd)</t>
  </si>
  <si>
    <t>watts</t>
  </si>
  <si>
    <t>Trenton - contract date 12/10/9 (Contract Finish 9/20/10)</t>
  </si>
  <si>
    <t>Contract Amt (per CO_2)</t>
  </si>
  <si>
    <t>Linden - contract date 12/29/9 (Contract Finish 2/10/11)</t>
  </si>
  <si>
    <t>Solis</t>
  </si>
  <si>
    <t>Central HQ - contract date (may 2010)</t>
  </si>
  <si>
    <t>Henkel &amp; McCoy</t>
  </si>
  <si>
    <t>EDISON TRAINING CTR</t>
  </si>
  <si>
    <t>THOROFARE</t>
  </si>
  <si>
    <t>METRO HEADQUATERS</t>
  </si>
  <si>
    <t>S. Division/Moorestown - contract date ??</t>
  </si>
  <si>
    <t>GLORIA SOLAR</t>
  </si>
  <si>
    <t>Dolan - Standard Register Bldg (Contract Finish 12/22/10)</t>
  </si>
  <si>
    <t>Dolan - Don Bldg (Contract Finish 12/22/10)</t>
  </si>
  <si>
    <t>ADVANCED SOLAR PRODUCTS</t>
  </si>
  <si>
    <t>MATRIX FIELD</t>
  </si>
  <si>
    <t>WEA - Bayonne</t>
  </si>
  <si>
    <t>PRO-TECH</t>
  </si>
  <si>
    <t>MATRIX</t>
  </si>
  <si>
    <t>ALTERIS RENEWABLES</t>
  </si>
  <si>
    <t>RIDER UNIVERSITY</t>
  </si>
  <si>
    <t>MILLS CREEK</t>
  </si>
  <si>
    <t>Project Total</t>
  </si>
  <si>
    <t>MERCURY SOLAR</t>
  </si>
  <si>
    <t>FLAT RATE MOVING</t>
  </si>
  <si>
    <t>Park - contract date 2/15/10 (Contract Finish 9/16/10)</t>
  </si>
  <si>
    <t>Barringer -  contract date 2/15/10 (Contract Finish 8/25/10)</t>
  </si>
  <si>
    <t>New Central - contract date 2/23/10 (Contract Finish 10/12/10)</t>
  </si>
  <si>
    <t>A.L.M. Electric</t>
  </si>
  <si>
    <t>Camden - contract date 2/23/10 (Contract Finish 12/17/10)</t>
  </si>
  <si>
    <t>Matrix Bldg - contract date (Contract Finish ??)</t>
  </si>
  <si>
    <t>PSE&amp;G</t>
  </si>
  <si>
    <t>South Wood Avenue, Linden, NJ 07036</t>
  </si>
  <si>
    <t>Broad Street, Hamilton, NJ 08611</t>
  </si>
  <si>
    <t>410 Silver Lake Avenue, Edison, NJ 08817</t>
  </si>
  <si>
    <t>360 New Albany Road, Moorestown, NJ</t>
  </si>
  <si>
    <t>30-100 Pulaski Street, Bayonne, NJ 07002</t>
  </si>
  <si>
    <t>2083 Lawrenceville Road, Lawrenceville, NJ 08648</t>
  </si>
  <si>
    <t>932 Bellville Turnpike, Kearny, Hudson County NJ 07032</t>
  </si>
  <si>
    <t>45 Fernwood Avenue and 110 Fieldcrest Avenue, Edison, NJ 08818</t>
  </si>
  <si>
    <t>140 Docks Corner Road, South Brunswick, NJ 08810</t>
  </si>
  <si>
    <t>Utility</t>
  </si>
  <si>
    <t>Warehouse</t>
  </si>
  <si>
    <t>Landfill</t>
  </si>
  <si>
    <t>Public Schools</t>
  </si>
  <si>
    <t>Commercial Operation</t>
  </si>
  <si>
    <t>Pole-Attached</t>
  </si>
  <si>
    <t>1000 &amp; 1050 Amboy Ave, Perth Amboy, NJ 08861</t>
  </si>
  <si>
    <t xml:space="preserve">Solar 4 All Year-to-Date Activity Report </t>
  </si>
  <si>
    <t>YTD Program Total</t>
  </si>
  <si>
    <t>Energy  Produced 
(MWh AC)</t>
  </si>
  <si>
    <t>Capacity Sold 
(MW-days)</t>
  </si>
  <si>
    <t>Private Landowner</t>
  </si>
  <si>
    <t>Notes:</t>
  </si>
  <si>
    <t>Net Capacity Sales
($)</t>
  </si>
  <si>
    <t>SREC Revenue 
($)</t>
  </si>
  <si>
    <t>Investment 
($)</t>
  </si>
  <si>
    <t>Pole-attached Units Communicating</t>
  </si>
  <si>
    <t xml:space="preserve">Solar 4 All Program-to-Date Activity Report </t>
  </si>
  <si>
    <t>Projects Completed / Seg 2 Panels Installed</t>
  </si>
  <si>
    <t>MW Installed</t>
  </si>
  <si>
    <t>CenterPoint Properties</t>
  </si>
  <si>
    <t>Matrix Development Group</t>
  </si>
  <si>
    <t>NJ Meadowland Commission</t>
  </si>
  <si>
    <t>Judith Tucci</t>
  </si>
  <si>
    <t>Community Food Bank of NJ</t>
  </si>
  <si>
    <t>Summit Associates Inc.</t>
  </si>
  <si>
    <t>Matrix Development</t>
  </si>
  <si>
    <t>Newark Public Schools</t>
  </si>
  <si>
    <t>Matrix Bldg A &amp; B</t>
  </si>
  <si>
    <t>Granite South Brunswick, LLC</t>
  </si>
  <si>
    <t>80 Park Plaza, Newark, NJ 07102</t>
  </si>
  <si>
    <t>1808 Swift Drive, Oak Brook, IL 60523-1501</t>
  </si>
  <si>
    <t>Forsgate Drive CN 4000, Cranbury, NJ 08512</t>
  </si>
  <si>
    <t>2083 Lawrenceville Road, Lawrenceville, NJ 08548</t>
  </si>
  <si>
    <t>One DeKorte Park Plaza, Lyndhurst, NJ 07071</t>
  </si>
  <si>
    <t>4 St. Albans Place, Haworth, NJ 07641</t>
  </si>
  <si>
    <t>31 Evans Terminal Rd, Hillside, New Jersey 07250</t>
  </si>
  <si>
    <t>31 Evans Terminal, Hillside, NJ 07250</t>
  </si>
  <si>
    <t>Raritan Plaza I, Edison, NJ 08818</t>
  </si>
  <si>
    <t>BlackRock, 40 E. 52nd Street, New York, NY 10022</t>
  </si>
  <si>
    <t>Newark Public Schools, 2 Cedar Street, Newark NJ 07102-3051</t>
  </si>
  <si>
    <t>281 &amp; 321 Camden Street Newark, New Jersey 07103</t>
  </si>
  <si>
    <t>600 Irick Road, Westampton, NJ 08060</t>
  </si>
  <si>
    <t>Equipment installed (Inverters; Panels)</t>
  </si>
  <si>
    <t>Five Solaron 3159500-1001AD inverters; 12,684 Kyocera K0235GX-LPB panels</t>
  </si>
  <si>
    <t>CPP Bayonne</t>
  </si>
  <si>
    <t>Seg2 (Pole Attached Solar):</t>
  </si>
  <si>
    <t>Municipality</t>
  </si>
  <si>
    <t>Allentown Boro</t>
  </si>
  <si>
    <t>Audubon Boro</t>
  </si>
  <si>
    <t>Barrington Boro</t>
  </si>
  <si>
    <t>Bayonne City</t>
  </si>
  <si>
    <t>Bellmawr Boro</t>
  </si>
  <si>
    <t>Belleville Twp</t>
  </si>
  <si>
    <t>Bergenfield Boro</t>
  </si>
  <si>
    <t>Beverly City</t>
  </si>
  <si>
    <t>Bloomfield Twp</t>
  </si>
  <si>
    <t>Bogota Boro</t>
  </si>
  <si>
    <t>Bordentown City</t>
  </si>
  <si>
    <t>Bordentown Twp</t>
  </si>
  <si>
    <t>Bound Brook Boro</t>
  </si>
  <si>
    <t>Bridgewater Twp</t>
  </si>
  <si>
    <t>Brooklawn Boro</t>
  </si>
  <si>
    <t>Burlington City</t>
  </si>
  <si>
    <t>Burlington Twp</t>
  </si>
  <si>
    <t>Caldwell Boro</t>
  </si>
  <si>
    <t>Camden City</t>
  </si>
  <si>
    <t>Carlstadt Boro</t>
  </si>
  <si>
    <t>Carteret Boro</t>
  </si>
  <si>
    <t>Cedar Grove Twp</t>
  </si>
  <si>
    <t>Cherry Hill Twp</t>
  </si>
  <si>
    <t>Chesterfield Twp</t>
  </si>
  <si>
    <t>Cinnaminson Twp</t>
  </si>
  <si>
    <t>Clark Twp</t>
  </si>
  <si>
    <t>Cliffside Park Boro</t>
  </si>
  <si>
    <t>Clifton City</t>
  </si>
  <si>
    <t>Collingswood Boro</t>
  </si>
  <si>
    <t>Cranbury Twp</t>
  </si>
  <si>
    <t>Cranford Twp</t>
  </si>
  <si>
    <t>Delanco Twp</t>
  </si>
  <si>
    <t>Delran Twp</t>
  </si>
  <si>
    <t>Deptford Twp</t>
  </si>
  <si>
    <t>Dunellen Boro</t>
  </si>
  <si>
    <t>East Brunswick Twp</t>
  </si>
  <si>
    <t>Eastampton Twp</t>
  </si>
  <si>
    <t>East Newark Boro</t>
  </si>
  <si>
    <t>East Orange City</t>
  </si>
  <si>
    <t>Edgewater Park Twp</t>
  </si>
  <si>
    <t>Edison Twp</t>
  </si>
  <si>
    <t>Elizabeth City</t>
  </si>
  <si>
    <t>Elmwood Park Boro</t>
  </si>
  <si>
    <t>Emerson Boro</t>
  </si>
  <si>
    <t>Englewood City</t>
  </si>
  <si>
    <t>Evesham Twp</t>
  </si>
  <si>
    <t>Ewing Twp</t>
  </si>
  <si>
    <t>Fairfield Twp Ess</t>
  </si>
  <si>
    <t>Fair Lawn Boro</t>
  </si>
  <si>
    <t>Fairview Boro</t>
  </si>
  <si>
    <t>Fanwood Boro</t>
  </si>
  <si>
    <t>Fieldsboro Boro</t>
  </si>
  <si>
    <t>Florence Twp</t>
  </si>
  <si>
    <t>Fort Lee Boro</t>
  </si>
  <si>
    <t>Franklin Twp Som</t>
  </si>
  <si>
    <t>Garfield City</t>
  </si>
  <si>
    <t>Garwood Boro</t>
  </si>
  <si>
    <t>Glen Rock Boro</t>
  </si>
  <si>
    <t>Gloucester City</t>
  </si>
  <si>
    <t>Gloucester Twp</t>
  </si>
  <si>
    <t>Green Brook Twp</t>
  </si>
  <si>
    <t>Hackensack City</t>
  </si>
  <si>
    <t>Haddon Heights Boro</t>
  </si>
  <si>
    <t>Haddon Twp</t>
  </si>
  <si>
    <t>Haddonfield Boro</t>
  </si>
  <si>
    <t>Hainesport Twp</t>
  </si>
  <si>
    <t>Haledon Boro</t>
  </si>
  <si>
    <t>Hamilton Twp Mer</t>
  </si>
  <si>
    <t>Harrison Town</t>
  </si>
  <si>
    <t>Hasbrouck Heights</t>
  </si>
  <si>
    <t>Haworth Boro</t>
  </si>
  <si>
    <t>Hawthorne Boro</t>
  </si>
  <si>
    <t>Highland Park Boro</t>
  </si>
  <si>
    <t>Hillsborough Twp</t>
  </si>
  <si>
    <t>Hillside Twp</t>
  </si>
  <si>
    <t>Hi-Nella Boro</t>
  </si>
  <si>
    <t>Hoboken City</t>
  </si>
  <si>
    <t>Hohokus Boro</t>
  </si>
  <si>
    <t>Hopewell Boro</t>
  </si>
  <si>
    <t>Hopewell Twp Mer</t>
  </si>
  <si>
    <t>Irvington Town</t>
  </si>
  <si>
    <t>Jersey City</t>
  </si>
  <si>
    <t>Kearny Town</t>
  </si>
  <si>
    <t>Kenilworth Boro</t>
  </si>
  <si>
    <t>Lawnside Boro</t>
  </si>
  <si>
    <t>Lawrence Twp Mer</t>
  </si>
  <si>
    <t>Linden City</t>
  </si>
  <si>
    <t>Little Falls Twp</t>
  </si>
  <si>
    <t>Little Ferry Boro</t>
  </si>
  <si>
    <t>Livingston Twp</t>
  </si>
  <si>
    <t>Lodi Boro</t>
  </si>
  <si>
    <t>Lumberton Twp</t>
  </si>
  <si>
    <t>Lyndhurst Twp</t>
  </si>
  <si>
    <t>Magnolia Boro</t>
  </si>
  <si>
    <t>Mansfield Twp Bur</t>
  </si>
  <si>
    <t>Manville Boro</t>
  </si>
  <si>
    <t>Maple Shade Twp</t>
  </si>
  <si>
    <t>Maplewood Twp</t>
  </si>
  <si>
    <t>Medford Lakes Boro</t>
  </si>
  <si>
    <t>Medford Twp</t>
  </si>
  <si>
    <t>Merchantville Boro</t>
  </si>
  <si>
    <t>Metuchen Boro</t>
  </si>
  <si>
    <t>Midland Park Boro</t>
  </si>
  <si>
    <t>Millstone Boro</t>
  </si>
  <si>
    <t>Montclair Twp</t>
  </si>
  <si>
    <t>Montgomery Twp</t>
  </si>
  <si>
    <t>Moonachie Boro</t>
  </si>
  <si>
    <t>Moorestown Twp</t>
  </si>
  <si>
    <t>Mount Ephraim Boro</t>
  </si>
  <si>
    <t>Mount Holly Twp</t>
  </si>
  <si>
    <t>Mount Laurel Twp</t>
  </si>
  <si>
    <t>Mountainside Boro</t>
  </si>
  <si>
    <t>National Park Boro</t>
  </si>
  <si>
    <t>New Brunswick City</t>
  </si>
  <si>
    <t>Newark City</t>
  </si>
  <si>
    <t>New Milford Boro</t>
  </si>
  <si>
    <t>North Arlington Boro</t>
  </si>
  <si>
    <t>North Bergen Twp</t>
  </si>
  <si>
    <t>North Brunswick Twp</t>
  </si>
  <si>
    <t>North Caldwell Twp</t>
  </si>
  <si>
    <t>North Haledon Boro</t>
  </si>
  <si>
    <t>North Plainfield Boro</t>
  </si>
  <si>
    <t>Nutley Town</t>
  </si>
  <si>
    <t>Oaklyn Boro</t>
  </si>
  <si>
    <t>Oradell Boro</t>
  </si>
  <si>
    <t>Orange City</t>
  </si>
  <si>
    <t>Palisades Park Boro</t>
  </si>
  <si>
    <t>Palmyra Boro</t>
  </si>
  <si>
    <t>Paramus Boro</t>
  </si>
  <si>
    <t>Passaic City</t>
  </si>
  <si>
    <t>Paterson City</t>
  </si>
  <si>
    <t>Pemberton Twp</t>
  </si>
  <si>
    <t>Pennington Boro</t>
  </si>
  <si>
    <t>Pennsauken Twp</t>
  </si>
  <si>
    <t>Perth Amboy City</t>
  </si>
  <si>
    <t>Piscataway Twp</t>
  </si>
  <si>
    <t>Plainfield City</t>
  </si>
  <si>
    <t>Plainsboro Twp</t>
  </si>
  <si>
    <t>Princeton Twp</t>
  </si>
  <si>
    <t>Prospect Park Boro</t>
  </si>
  <si>
    <t>Rahway City</t>
  </si>
  <si>
    <t>Raritan Boro</t>
  </si>
  <si>
    <t>Ridgefield Boro</t>
  </si>
  <si>
    <t>Ridgewood Village</t>
  </si>
  <si>
    <t>River Edge Boro</t>
  </si>
  <si>
    <t>Riverton Boro</t>
  </si>
  <si>
    <t>River Vale Twp</t>
  </si>
  <si>
    <t>Rochelle Park Twp</t>
  </si>
  <si>
    <t>Roseland Boro</t>
  </si>
  <si>
    <t>Roselle Boro</t>
  </si>
  <si>
    <t>Roselle Park Boro</t>
  </si>
  <si>
    <t>Runnemede Boro</t>
  </si>
  <si>
    <t>Rutherford Boro</t>
  </si>
  <si>
    <t>Saddle Brook Twp</t>
  </si>
  <si>
    <t>Scotch Plains Twp</t>
  </si>
  <si>
    <t>Secaucus Town</t>
  </si>
  <si>
    <t>Somerdale Boro</t>
  </si>
  <si>
    <t>Somerville Boro</t>
  </si>
  <si>
    <t>South Bound Brook Boro</t>
  </si>
  <si>
    <t>South Brunswick Twp</t>
  </si>
  <si>
    <t>South Hackensack Twp</t>
  </si>
  <si>
    <t>South Plainfield Boro</t>
  </si>
  <si>
    <t>Southampton Twp</t>
  </si>
  <si>
    <t>Springfield Twp Bur</t>
  </si>
  <si>
    <t>Teaneck Twp</t>
  </si>
  <si>
    <t>Tenafly Boro</t>
  </si>
  <si>
    <t>Teterboro Boro</t>
  </si>
  <si>
    <t>Totowa Boro</t>
  </si>
  <si>
    <t>Trenton City</t>
  </si>
  <si>
    <t>Union Twp Uni</t>
  </si>
  <si>
    <t>Upper Freehold Twp</t>
  </si>
  <si>
    <t>Voorhees Twp</t>
  </si>
  <si>
    <t>Waldwick Boro</t>
  </si>
  <si>
    <t>Wallington Boro</t>
  </si>
  <si>
    <t>Warren Twp</t>
  </si>
  <si>
    <t>Washington Twp Ber</t>
  </si>
  <si>
    <t>Washington Twp Glo</t>
  </si>
  <si>
    <t>Washington Twp Mer</t>
  </si>
  <si>
    <t>Watchung Boro</t>
  </si>
  <si>
    <t>Wayne Twp</t>
  </si>
  <si>
    <t>West Caldwell Twp</t>
  </si>
  <si>
    <t>West Deptford Twp</t>
  </si>
  <si>
    <t>West Orange Twp</t>
  </si>
  <si>
    <t>West Paterson Boro</t>
  </si>
  <si>
    <t>West Windsor Twp</t>
  </si>
  <si>
    <t>Westwood Boro</t>
  </si>
  <si>
    <t>Westampton Twp</t>
  </si>
  <si>
    <t>Westfield Town</t>
  </si>
  <si>
    <t>Westville Boro</t>
  </si>
  <si>
    <t>Willingboro Twp</t>
  </si>
  <si>
    <t>Woodbridge Twp</t>
  </si>
  <si>
    <t>Woodbury City</t>
  </si>
  <si>
    <t>Woodbury Heights Boro</t>
  </si>
  <si>
    <t>Woodlynne Boro</t>
  </si>
  <si>
    <t>Wood-Ridge Boro</t>
  </si>
  <si>
    <t>Cost per Project
($k)</t>
  </si>
  <si>
    <t>NPV of 20 Year Lease Cost ($k)</t>
  </si>
  <si>
    <t>Capacity of Project
(MW-DC)</t>
  </si>
  <si>
    <t>Various</t>
  </si>
  <si>
    <t>Riggs-Distler</t>
  </si>
  <si>
    <t>University</t>
  </si>
  <si>
    <t>Program Expenses
($)</t>
  </si>
  <si>
    <t>Net Energy Sales ($)</t>
  </si>
  <si>
    <t>Seven Advanced Energy Solaron inverters 2x500kW, 3x333kW, 2x250kW; 12,506 Kyocera  KD240GX-LFB panels</t>
  </si>
  <si>
    <t>Program-to-date Total</t>
  </si>
  <si>
    <t>Hillsdale Boro</t>
  </si>
  <si>
    <t>Ridgefield Park Village</t>
  </si>
  <si>
    <t>Raritan Center</t>
  </si>
  <si>
    <t>NJMC / Kearny Landfill</t>
  </si>
  <si>
    <t>Edgewater Boro</t>
  </si>
  <si>
    <t>Five AE Solaron 3159000-1001AJ inverters; 12,376 Upsolar UP-M240P panels</t>
  </si>
  <si>
    <t xml:space="preserve">     Capacity specified in certain previously filed capacity reports represented gross installed capacity.  The values shown in the table above account for net installed capacity (total installs minus total removals).</t>
  </si>
  <si>
    <t>Four Satcon Powergate Plus PVS-75, two PVS-135 inverters; 3,122 Gloria Solar GSM6-235D-E1 panels</t>
  </si>
  <si>
    <t>"Cost per Project" corresponds to projects that have been placed in service.</t>
  </si>
  <si>
    <t>"NPV of 20 Year Lease Cost" is derived using an annual discount rate of 5.07%</t>
  </si>
  <si>
    <t>Regarding Segment 2 (Pole-attached): Riggs Distler is the installation contractor, not an EPC contractor</t>
  </si>
  <si>
    <t>Suntech STP200-18/UB-1, STP205-18/UD, STP210-18/UB-1, STP215-20/WD, STP220-20/WD, STP225-20/WD, Trina Solar TSM-220PA05, TSM-225PA05, TSM-235PA05, TSM-240PA05</t>
  </si>
  <si>
    <t>Program Total</t>
  </si>
  <si>
    <t>Princeton Boro</t>
  </si>
  <si>
    <t>South Orange Village Twp</t>
  </si>
  <si>
    <t>Wyckoff Twp</t>
  </si>
  <si>
    <t>Rocky Hill Boro</t>
  </si>
  <si>
    <t>Union City</t>
  </si>
  <si>
    <t>Essex Fells Twp</t>
  </si>
  <si>
    <t>West New York Town</t>
  </si>
  <si>
    <t>Business Interruption Insurance Recovery ($)</t>
  </si>
  <si>
    <t>Old Tappan Boro</t>
  </si>
  <si>
    <t>Guttenberg Town</t>
  </si>
  <si>
    <t>Audubon Park Boro</t>
  </si>
  <si>
    <t>Branchburg Twp</t>
  </si>
  <si>
    <t>East Amwell Twp</t>
  </si>
  <si>
    <t>Glen Ridge Boro</t>
  </si>
  <si>
    <t>Lincoln Park Boro</t>
  </si>
  <si>
    <t>Millburn Twp</t>
  </si>
  <si>
    <t>Milltown Boro</t>
  </si>
  <si>
    <t>Monroe Twp Mid</t>
  </si>
  <si>
    <t>Park Ridge Boro</t>
  </si>
  <si>
    <t>Saddle River Boro</t>
  </si>
  <si>
    <t>Springfield Twp Uni</t>
  </si>
  <si>
    <t>Weehawken Twp</t>
  </si>
  <si>
    <t>Winfield Twp</t>
  </si>
  <si>
    <t>Total kWdc</t>
  </si>
  <si>
    <t>Cresskill Boro</t>
  </si>
  <si>
    <t>North Hanover Twp</t>
  </si>
  <si>
    <t>Paulsboro Boro</t>
  </si>
  <si>
    <t>Tavistock Boro</t>
  </si>
  <si>
    <t>Berkeley Heights Twp</t>
  </si>
  <si>
    <t>Middlesex Boro</t>
  </si>
  <si>
    <t>Dumont Boro</t>
  </si>
  <si>
    <t>East Rutherford Boro</t>
  </si>
  <si>
    <t>Leonia Boro</t>
  </si>
  <si>
    <t>Riverside Twp</t>
  </si>
  <si>
    <t>Woodcliff Lake Boro</t>
  </si>
  <si>
    <t>Verona Boro</t>
  </si>
  <si>
    <t xml:space="preserve">2)  Monthly "Pole-attached Units Installed" &amp; "Pole-attached MW Installed" are preliminary estimates and subject to change.  Adjustments to prior months will be reflected in YTD values.  </t>
  </si>
  <si>
    <r>
      <t xml:space="preserve">3) "Pole Attached Units Communicating" represents the </t>
    </r>
    <r>
      <rPr>
        <i/>
        <sz val="10"/>
        <rFont val="Arial"/>
        <family val="2"/>
      </rPr>
      <t>average, daily</t>
    </r>
    <r>
      <rPr>
        <sz val="10"/>
        <rFont val="Arial"/>
        <family val="2"/>
      </rPr>
      <t xml:space="preserve"> number of panels that communicated during the month.</t>
    </r>
  </si>
  <si>
    <t>4) The columns "Energy Produced" and "SRECs Sold" do not sync because of the timing of SREC auctions, through which SRECs are sold.</t>
  </si>
  <si>
    <t>5) Business interruption insurance recovery received for lost energy sales and SREC sales due to Superstorm Sandy</t>
  </si>
  <si>
    <t>Total S4A Fleet Performance:</t>
  </si>
  <si>
    <t>Maywood Boro</t>
  </si>
  <si>
    <t>SREC's Sold</t>
  </si>
  <si>
    <r>
      <t>·</t>
    </r>
    <r>
      <rPr>
        <sz val="7"/>
        <color indexed="56"/>
        <rFont val="Times New Roman"/>
        <family val="1"/>
      </rPr>
      <t> </t>
    </r>
    <r>
      <rPr>
        <sz val="11"/>
        <color indexed="56"/>
        <rFont val="Calibri"/>
        <family val="2"/>
      </rPr>
      <t>Ongoing maintenance of existing installations continues.</t>
    </r>
  </si>
  <si>
    <t xml:space="preserve"> </t>
  </si>
  <si>
    <t>10 SMA Tripower 15kw inverters, 29 SMA Tripower 20kw Inverters; 4,180 Solyndra SL-001-182U, 648 Solar World SW240MONO panels</t>
  </si>
  <si>
    <t>7 50kw SMA Tripower inverters, 1 30kw SMA Inverter, 4 24kw SMA Inverter, 10 15kw SMA Inverter; 3,164 Gloria Solar GSM6-225D-E1 panels</t>
  </si>
  <si>
    <t>121 ProHarvest HiQ Inverters; 4,667 Trina Solar TSM-230PA05 panels</t>
  </si>
  <si>
    <t>235 ProHarvest HiQ inverters;  7,098 Hyundai HIS-M230SG, 2,604 HIS-M227SG panels</t>
  </si>
  <si>
    <t>300 ProHarvest HiQ inverters; 10,395 Suntech STP275-24VD panels</t>
  </si>
  <si>
    <t>73 ProHarvest HiQ inverters; 2,310 Suntech STP280-24VB-1 panels</t>
  </si>
  <si>
    <t>One Satcon PowerGate Plus PVS-375, 8 ProHarvest HiQ inverters; 1,440 Sunpower PL-SUN-SPR-305-U, 264 Suntech STP270-24/VB-1 panels</t>
  </si>
  <si>
    <t>101 ProHarvest HiQ Inverters; 3,264 ET Solar ET-P672280 panels</t>
  </si>
  <si>
    <t>58 ProHarvest HiQ inverters; 1,857 Suntech STP270-24/VB-1 panels</t>
  </si>
  <si>
    <t>15 SolarEdge SE100KUS inverters and three SolarEdge SE33.3KUS inverters; 7,730 Trina Solar TSM-220PA05 panels</t>
  </si>
  <si>
    <t>1) "SREC's Sold" and "SREC Revenue" includes vintage year 2011 through 2021 SRECs</t>
  </si>
  <si>
    <t>Englewood Cliffs Boro</t>
  </si>
  <si>
    <t>Thirty nine SMA Core 1 inverters; 5,496 Yingli Solar YL230b-29b panels</t>
  </si>
  <si>
    <t>Sixteen Chint power system inverters; 2,618 SunTech STP275-24Vd panels</t>
  </si>
  <si>
    <t>Fifty five Chint power system inverters; 5,640 Suntech STP270-24/VD, 4,368 STP275-24/VD, 1,512 STP280-24/VD panels</t>
  </si>
  <si>
    <t>Forty seven Chint power system inverters; 3,514 Sharp ND-224UC1, 5,236 ND-U235F1</t>
  </si>
  <si>
    <t>Twenty nine Chint system inverters . 4,563 MX60-235 panels</t>
  </si>
  <si>
    <t>Sixteen Chint system inverters; 2,640 Suntech STP-280 panels</t>
  </si>
  <si>
    <t>Thirty SMA Core 1 inverters, 4,472 MX Solar MX-60-235 panels</t>
  </si>
  <si>
    <t>Three Sunny Central 1000-US inverters; 7,766 Suntech STP280-24/Vd, 3,718 STP275-24/Vd panels</t>
  </si>
  <si>
    <t>Fifteen SMA Core 1 33 inverters and 3 SMA Sunny Central 1000-US inverters; 29,400 Solar Frontier SF-130-L panels</t>
  </si>
  <si>
    <t>Grand Totals:</t>
  </si>
  <si>
    <t>Grand Total:</t>
  </si>
  <si>
    <t>"Cost per Project" includes AFUDC</t>
  </si>
  <si>
    <t>Solar 4 All Monthly Activity Report - January 2024</t>
  </si>
  <si>
    <t>January 2024 Monthly Update</t>
  </si>
  <si>
    <t>Year-to-Date Update through January 2024</t>
  </si>
  <si>
    <t>Program-to-Date through January 2024</t>
  </si>
  <si>
    <t xml:space="preserve">January weather conditions were unfavorable for solar production. </t>
  </si>
  <si>
    <t>PSE&amp;G Pole-Attached -- Summary by Municipality -- January 2024</t>
  </si>
  <si>
    <t>PSE&amp;G Pole-Attached -- Count of Aggregators by Municipality - January 2024</t>
  </si>
  <si>
    <t>Count of Aggregators Installed through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</si>
</sst>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"/>
    <numFmt numFmtId="166" formatCode="_(* #,##0.0_);_(* \(#,##0.0\);_(* &quot;-&quot;??_);_(@_)"/>
    <numFmt numFmtId="167" formatCode="_(* #,##0_);_(* \(#,##0\);_(* &quot;-&quot;??_);_(@_)"/>
    <numFmt numFmtId="168" formatCode="0.000"/>
    <numFmt numFmtId="169" formatCode="_(* #,##0.000_);_(* \(#,##0.000\);_(* &quot;-&quot;??_);_(@_)"/>
    <numFmt numFmtId="170" formatCode="[$-409]mmm\-yy;@"/>
    <numFmt numFmtId="171" formatCode="_(* #,##0.0_);_(* \(#,##0.0\);_(* &quot;-&quot;?_);_(@_)"/>
    <numFmt numFmtId="172" formatCode="_(* #,##0.0000_);_(* \(#,##0.0000\);_(* &quot;-&quot;??_);_(@_)"/>
    <numFmt numFmtId="173" formatCode="_(* #,##0.00000_);_(* \(#,##0.00000\);_(* &quot;-&quot;??_);_(@_)"/>
    <numFmt numFmtId="174" formatCode="_(* #,##0.000000_);_(* \(#,##0.000000\);_(* &quot;-&quot;??_);_(@_)"/>
    <numFmt numFmtId="175" formatCode="_(* #,##0.000_);_(* \(#,##0.000\);_(* &quot;-&quot;?_);_(@_)"/>
    <numFmt numFmtId="176" formatCode="_(&quot;$&quot;* #,##0_);_(&quot;$&quot;* \(#,##0\);_(&quot;$&quot;* &quot;-&quot;??_);_(@_)"/>
    <numFmt numFmtId="177" formatCode="_(* #,##0.0000000_);_(* \(#,##0.0000000\);_(* &quot;-&quot;??_);_(@_)"/>
    <numFmt numFmtId="178" formatCode="0.00000"/>
    <numFmt numFmtId="179" formatCode="#,##0.000_);\(#,##0.000\)"/>
  </numFmts>
  <fonts count="8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sz val="14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6"/>
      <color indexed="1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1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5"/>
      <name val="MS Sans Serif"/>
      <family val="2"/>
    </font>
    <font>
      <sz val="5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b/>
      <sz val="10"/>
      <color indexed="18"/>
      <name val="Arial"/>
      <family val="2"/>
    </font>
    <font>
      <b/>
      <sz val="6"/>
      <color indexed="18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indexed="56"/>
      <name val="Calibri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1"/>
      <color indexed="56"/>
      <name val="Symbol"/>
      <family val="1"/>
      <charset val="2"/>
    </font>
    <font>
      <sz val="11"/>
      <color indexed="56"/>
      <name val="Courier New"/>
      <family val="3"/>
    </font>
    <font>
      <b/>
      <sz val="11"/>
      <color indexed="56"/>
      <name val="Calibri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sz val="11"/>
      <color rgb="FF003366"/>
      <name val="Calibri"/>
      <family val="2"/>
      <scheme val="minor"/>
    </font>
    <font>
      <b/>
      <sz val="10"/>
      <color theme="9" tint="-0.249977111117893"/>
      <name val="Arial"/>
      <family val="2"/>
    </font>
    <font>
      <sz val="11"/>
      <color rgb="FF003366"/>
      <name val="Symbol"/>
      <family val="1"/>
      <charset val="2"/>
    </font>
    <font>
      <sz val="11"/>
      <color rgb="FF003366"/>
      <name val="Calibri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7"/>
      <color indexed="56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lightGray"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1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top"/>
    </xf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8" fillId="0" borderId="0"/>
    <xf numFmtId="0" fontId="28" fillId="0" borderId="0">
      <alignment vertical="top"/>
    </xf>
    <xf numFmtId="0" fontId="66" fillId="0" borderId="0">
      <alignment vertical="top"/>
    </xf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28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5" fillId="0" borderId="0">
      <alignment vertical="top"/>
    </xf>
    <xf numFmtId="0" fontId="77" fillId="0" borderId="0">
      <alignment vertical="top"/>
    </xf>
    <xf numFmtId="0" fontId="78" fillId="0" borderId="0">
      <alignment vertical="top"/>
    </xf>
    <xf numFmtId="43" fontId="7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79" fillId="0" borderId="0" applyFont="0" applyFill="0" applyBorder="0" applyAlignment="0" applyProtection="0"/>
    <xf numFmtId="0" fontId="2" fillId="0" borderId="0"/>
    <xf numFmtId="0" fontId="81" fillId="0" borderId="0">
      <alignment vertical="top"/>
    </xf>
  </cellStyleXfs>
  <cellXfs count="62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0" xfId="0" applyBorder="1"/>
    <xf numFmtId="0" fontId="4" fillId="0" borderId="0" xfId="0" applyFont="1"/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169" fontId="0" fillId="0" borderId="0" xfId="1" applyNumberFormat="1" applyFont="1"/>
    <xf numFmtId="14" fontId="0" fillId="0" borderId="0" xfId="0" applyNumberFormat="1"/>
    <xf numFmtId="170" fontId="0" fillId="0" borderId="0" xfId="0" applyNumberFormat="1"/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 wrapText="1"/>
    </xf>
    <xf numFmtId="0" fontId="0" fillId="0" borderId="0" xfId="0" applyAlignment="1">
      <alignment wrapText="1"/>
    </xf>
    <xf numFmtId="169" fontId="9" fillId="3" borderId="0" xfId="1" applyNumberFormat="1" applyFont="1" applyFill="1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3" fontId="10" fillId="0" borderId="0" xfId="0" applyNumberFormat="1" applyFont="1" applyFill="1" applyBorder="1" applyAlignment="1">
      <alignment horizontal="center" vertical="top"/>
    </xf>
    <xf numFmtId="3" fontId="11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Alignment="1"/>
    <xf numFmtId="3" fontId="12" fillId="0" borderId="0" xfId="0" applyNumberFormat="1" applyFont="1" applyFill="1" applyBorder="1" applyAlignment="1">
      <alignment horizontal="center" vertical="top"/>
    </xf>
    <xf numFmtId="3" fontId="11" fillId="0" borderId="0" xfId="0" applyNumberFormat="1" applyFont="1" applyFill="1" applyBorder="1" applyAlignment="1">
      <alignment horizontal="center" vertical="top"/>
    </xf>
    <xf numFmtId="3" fontId="14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/>
    <xf numFmtId="3" fontId="14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4" fillId="0" borderId="0" xfId="0" applyNumberFormat="1" applyFont="1" applyFill="1" applyBorder="1" applyAlignment="1">
      <alignment horizontal="left" vertical="top"/>
    </xf>
    <xf numFmtId="3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/>
    <xf numFmtId="0" fontId="14" fillId="0" borderId="0" xfId="0" applyFont="1" applyAlignment="1"/>
    <xf numFmtId="0" fontId="15" fillId="0" borderId="0" xfId="0" applyFont="1"/>
    <xf numFmtId="0" fontId="6" fillId="0" borderId="0" xfId="4" applyAlignment="1" applyProtection="1"/>
    <xf numFmtId="0" fontId="4" fillId="2" borderId="1" xfId="0" quotePrefix="1" applyFont="1" applyFill="1" applyBorder="1" applyAlignment="1">
      <alignment horizontal="left" vertical="center"/>
    </xf>
    <xf numFmtId="0" fontId="6" fillId="0" borderId="0" xfId="4" applyAlignment="1" applyProtection="1">
      <alignment horizontal="left"/>
    </xf>
    <xf numFmtId="0" fontId="5" fillId="0" borderId="3" xfId="0" applyFont="1" applyFill="1" applyBorder="1"/>
    <xf numFmtId="0" fontId="5" fillId="0" borderId="3" xfId="0" applyFont="1" applyBorder="1"/>
    <xf numFmtId="0" fontId="0" fillId="0" borderId="4" xfId="0" applyFill="1" applyBorder="1"/>
    <xf numFmtId="0" fontId="0" fillId="0" borderId="3" xfId="0" applyFill="1" applyBorder="1"/>
    <xf numFmtId="167" fontId="0" fillId="0" borderId="0" xfId="1" applyNumberFormat="1" applyFont="1" applyFill="1" applyBorder="1"/>
    <xf numFmtId="167" fontId="0" fillId="0" borderId="0" xfId="1" applyNumberFormat="1" applyFont="1" applyBorder="1"/>
    <xf numFmtId="6" fontId="15" fillId="0" borderId="0" xfId="0" applyNumberFormat="1" applyFont="1"/>
    <xf numFmtId="0" fontId="0" fillId="0" borderId="0" xfId="0" applyFill="1"/>
    <xf numFmtId="0" fontId="0" fillId="2" borderId="0" xfId="0" applyFill="1"/>
    <xf numFmtId="0" fontId="0" fillId="0" borderId="5" xfId="0" applyBorder="1"/>
    <xf numFmtId="167" fontId="0" fillId="0" borderId="5" xfId="0" applyNumberFormat="1" applyBorder="1"/>
    <xf numFmtId="169" fontId="5" fillId="0" borderId="0" xfId="1" applyNumberFormat="1" applyFont="1" applyFill="1"/>
    <xf numFmtId="169" fontId="9" fillId="0" borderId="0" xfId="1" applyNumberFormat="1" applyFont="1" applyFill="1"/>
    <xf numFmtId="169" fontId="0" fillId="0" borderId="0" xfId="1" applyNumberFormat="1" applyFont="1" applyFill="1"/>
    <xf numFmtId="170" fontId="0" fillId="0" borderId="0" xfId="0" applyNumberFormat="1" applyFill="1"/>
    <xf numFmtId="0" fontId="0" fillId="0" borderId="0" xfId="0" applyFill="1" applyBorder="1"/>
    <xf numFmtId="169" fontId="0" fillId="0" borderId="0" xfId="1" applyNumberFormat="1" applyFont="1" applyFill="1" applyBorder="1"/>
    <xf numFmtId="169" fontId="9" fillId="0" borderId="0" xfId="1" applyNumberFormat="1" applyFont="1" applyFill="1" applyBorder="1"/>
    <xf numFmtId="170" fontId="0" fillId="0" borderId="0" xfId="0" quotePrefix="1" applyNumberFormat="1" applyAlignment="1">
      <alignment horizontal="left"/>
    </xf>
    <xf numFmtId="169" fontId="0" fillId="0" borderId="0" xfId="0" applyNumberFormat="1"/>
    <xf numFmtId="169" fontId="5" fillId="0" borderId="0" xfId="1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170" fontId="0" fillId="0" borderId="0" xfId="0" applyNumberFormat="1" applyAlignment="1">
      <alignment horizontal="center"/>
    </xf>
    <xf numFmtId="170" fontId="0" fillId="0" borderId="0" xfId="0" applyNumberFormat="1" applyFill="1" applyAlignment="1">
      <alignment horizontal="center"/>
    </xf>
    <xf numFmtId="170" fontId="0" fillId="0" borderId="0" xfId="0" applyNumberFormat="1" applyFill="1" applyBorder="1" applyAlignment="1">
      <alignment horizontal="center"/>
    </xf>
    <xf numFmtId="0" fontId="5" fillId="0" borderId="6" xfId="0" applyFont="1" applyFill="1" applyBorder="1" applyAlignment="1">
      <alignment vertical="center"/>
    </xf>
    <xf numFmtId="3" fontId="0" fillId="0" borderId="0" xfId="0" applyNumberFormat="1" applyBorder="1"/>
    <xf numFmtId="0" fontId="5" fillId="0" borderId="0" xfId="0" applyFont="1" applyBorder="1"/>
    <xf numFmtId="0" fontId="4" fillId="4" borderId="0" xfId="0" applyFont="1" applyFill="1" applyBorder="1"/>
    <xf numFmtId="0" fontId="4" fillId="4" borderId="0" xfId="0" applyFont="1" applyFill="1" applyBorder="1" applyAlignment="1">
      <alignment wrapText="1"/>
    </xf>
    <xf numFmtId="0" fontId="4" fillId="4" borderId="0" xfId="0" quotePrefix="1" applyFont="1" applyFill="1" applyBorder="1" applyAlignment="1">
      <alignment horizontal="left" wrapText="1"/>
    </xf>
    <xf numFmtId="0" fontId="5" fillId="0" borderId="0" xfId="0" applyFont="1" applyFill="1" applyBorder="1"/>
    <xf numFmtId="171" fontId="0" fillId="0" borderId="0" xfId="0" applyNumberFormat="1" applyBorder="1"/>
    <xf numFmtId="14" fontId="0" fillId="0" borderId="0" xfId="0" quotePrefix="1" applyNumberFormat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quotePrefix="1" applyBorder="1" applyAlignment="1">
      <alignment horizontal="left"/>
    </xf>
    <xf numFmtId="14" fontId="0" fillId="0" borderId="0" xfId="0" applyNumberFormat="1" applyFill="1"/>
    <xf numFmtId="44" fontId="0" fillId="0" borderId="0" xfId="3" applyFont="1" applyFill="1"/>
    <xf numFmtId="14" fontId="0" fillId="0" borderId="0" xfId="0" applyNumberForma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4" fillId="4" borderId="0" xfId="0" quotePrefix="1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wrapText="1"/>
    </xf>
    <xf numFmtId="0" fontId="0" fillId="0" borderId="0" xfId="0" quotePrefix="1" applyFill="1" applyBorder="1" applyAlignment="1">
      <alignment horizontal="center"/>
    </xf>
    <xf numFmtId="44" fontId="0" fillId="0" borderId="0" xfId="3" applyFont="1"/>
    <xf numFmtId="175" fontId="0" fillId="0" borderId="0" xfId="0" applyNumberFormat="1" applyBorder="1"/>
    <xf numFmtId="0" fontId="5" fillId="0" borderId="0" xfId="0" applyFont="1"/>
    <xf numFmtId="14" fontId="5" fillId="0" borderId="0" xfId="0" applyNumberFormat="1" applyFont="1" applyBorder="1" applyAlignment="1">
      <alignment horizontal="center"/>
    </xf>
    <xf numFmtId="14" fontId="5" fillId="0" borderId="0" xfId="0" applyNumberFormat="1" applyFont="1"/>
    <xf numFmtId="169" fontId="0" fillId="0" borderId="0" xfId="1" applyNumberFormat="1" applyFont="1" applyBorder="1"/>
    <xf numFmtId="169" fontId="5" fillId="0" borderId="0" xfId="1" applyNumberFormat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18" fillId="0" borderId="0" xfId="0" applyFont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8" xfId="0" applyBorder="1"/>
    <xf numFmtId="2" fontId="0" fillId="0" borderId="8" xfId="0" applyNumberForma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4" fillId="2" borderId="0" xfId="0" applyFont="1" applyFill="1" applyBorder="1" applyAlignment="1">
      <alignment vertical="center"/>
    </xf>
    <xf numFmtId="164" fontId="0" fillId="0" borderId="0" xfId="0" applyNumberFormat="1" applyBorder="1" applyAlignment="1">
      <alignment horizontal="right" vertical="center"/>
    </xf>
    <xf numFmtId="0" fontId="5" fillId="0" borderId="0" xfId="0" quotePrefix="1" applyFont="1" applyAlignment="1">
      <alignment horizontal="left"/>
    </xf>
    <xf numFmtId="0" fontId="15" fillId="0" borderId="0" xfId="0" quotePrefix="1" applyFont="1" applyAlignment="1">
      <alignment horizontal="left"/>
    </xf>
    <xf numFmtId="0" fontId="18" fillId="0" borderId="0" xfId="0" applyFont="1"/>
    <xf numFmtId="0" fontId="5" fillId="0" borderId="0" xfId="0" applyFont="1" applyAlignment="1">
      <alignment horizont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textRotation="90" wrapText="1"/>
    </xf>
    <xf numFmtId="0" fontId="4" fillId="2" borderId="12" xfId="0" applyFont="1" applyFill="1" applyBorder="1" applyAlignment="1">
      <alignment vertical="center" wrapText="1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20" fillId="0" borderId="16" xfId="0" applyFont="1" applyBorder="1" applyAlignment="1">
      <alignment vertical="top" wrapText="1"/>
    </xf>
    <xf numFmtId="0" fontId="20" fillId="0" borderId="16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5" borderId="18" xfId="0" applyFont="1" applyFill="1" applyBorder="1" applyAlignment="1">
      <alignment horizontal="center" vertical="top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6" xfId="0" applyFont="1" applyFill="1" applyBorder="1" applyAlignment="1">
      <alignment horizontal="left" vertical="top" wrapText="1"/>
    </xf>
    <xf numFmtId="0" fontId="20" fillId="0" borderId="2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20" fillId="0" borderId="20" xfId="0" applyFont="1" applyBorder="1" applyAlignment="1">
      <alignment vertical="top" wrapText="1"/>
    </xf>
    <xf numFmtId="0" fontId="20" fillId="0" borderId="20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0" fontId="20" fillId="0" borderId="18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5" xfId="0" applyFont="1" applyFill="1" applyBorder="1" applyAlignment="1">
      <alignment horizontal="left" vertical="top" wrapText="1"/>
    </xf>
    <xf numFmtId="0" fontId="20" fillId="0" borderId="26" xfId="0" applyFont="1" applyFill="1" applyBorder="1" applyAlignment="1">
      <alignment horizontal="center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24" xfId="0" applyFont="1" applyFill="1" applyBorder="1" applyAlignment="1">
      <alignment horizontal="left" vertical="top" wrapText="1"/>
    </xf>
    <xf numFmtId="0" fontId="20" fillId="0" borderId="26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0" fillId="0" borderId="0" xfId="0" applyFill="1" applyAlignment="1">
      <alignment vertical="top"/>
    </xf>
    <xf numFmtId="0" fontId="4" fillId="0" borderId="0" xfId="0" applyFont="1" applyFill="1" applyAlignment="1">
      <alignment vertical="top"/>
    </xf>
    <xf numFmtId="164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20" fillId="0" borderId="18" xfId="0" applyFont="1" applyFill="1" applyBorder="1" applyAlignment="1">
      <alignment horizontal="center" vertical="top" wrapText="1"/>
    </xf>
    <xf numFmtId="0" fontId="20" fillId="0" borderId="25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21" fillId="2" borderId="27" xfId="0" applyFont="1" applyFill="1" applyBorder="1" applyAlignment="1">
      <alignment vertical="center" wrapText="1"/>
    </xf>
    <xf numFmtId="0" fontId="22" fillId="2" borderId="12" xfId="0" applyFont="1" applyFill="1" applyBorder="1" applyAlignment="1">
      <alignment horizontal="left" vertical="center"/>
    </xf>
    <xf numFmtId="0" fontId="22" fillId="2" borderId="28" xfId="0" applyFont="1" applyFill="1" applyBorder="1" applyAlignment="1">
      <alignment horizontal="left" vertical="center"/>
    </xf>
    <xf numFmtId="0" fontId="22" fillId="2" borderId="29" xfId="0" applyFont="1" applyFill="1" applyBorder="1" applyAlignment="1">
      <alignment horizontal="center" vertical="top"/>
    </xf>
    <xf numFmtId="0" fontId="22" fillId="2" borderId="13" xfId="0" applyFont="1" applyFill="1" applyBorder="1" applyAlignment="1">
      <alignment horizontal="left" vertical="center"/>
    </xf>
    <xf numFmtId="0" fontId="22" fillId="2" borderId="15" xfId="0" applyFont="1" applyFill="1" applyBorder="1" applyAlignment="1">
      <alignment horizontal="left" vertical="center"/>
    </xf>
    <xf numFmtId="0" fontId="22" fillId="2" borderId="14" xfId="0" applyFont="1" applyFill="1" applyBorder="1" applyAlignment="1">
      <alignment horizontal="left" vertical="center"/>
    </xf>
    <xf numFmtId="0" fontId="20" fillId="0" borderId="30" xfId="0" applyFont="1" applyBorder="1" applyAlignment="1">
      <alignment vertical="top" wrapText="1"/>
    </xf>
    <xf numFmtId="0" fontId="20" fillId="0" borderId="31" xfId="0" applyFont="1" applyFill="1" applyBorder="1" applyAlignment="1">
      <alignment horizontal="left" vertical="top" wrapText="1"/>
    </xf>
    <xf numFmtId="0" fontId="20" fillId="0" borderId="20" xfId="0" applyFont="1" applyFill="1" applyBorder="1" applyAlignment="1">
      <alignment horizontal="center" vertical="top" wrapText="1"/>
    </xf>
    <xf numFmtId="0" fontId="20" fillId="0" borderId="25" xfId="0" applyFont="1" applyBorder="1" applyAlignment="1">
      <alignment horizontal="left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20" fillId="0" borderId="0" xfId="0" applyFont="1"/>
    <xf numFmtId="0" fontId="19" fillId="0" borderId="0" xfId="0" applyFont="1" applyFill="1" applyAlignment="1">
      <alignment wrapText="1"/>
    </xf>
    <xf numFmtId="0" fontId="18" fillId="0" borderId="0" xfId="0" applyFont="1" applyAlignment="1">
      <alignment wrapText="1"/>
    </xf>
    <xf numFmtId="0" fontId="20" fillId="0" borderId="0" xfId="0" quotePrefix="1" applyFont="1" applyAlignment="1">
      <alignment horizontal="left" wrapText="1"/>
    </xf>
    <xf numFmtId="0" fontId="0" fillId="2" borderId="0" xfId="0" applyFill="1" applyAlignment="1">
      <alignment horizontal="center"/>
    </xf>
    <xf numFmtId="0" fontId="23" fillId="0" borderId="0" xfId="0" applyFont="1"/>
    <xf numFmtId="168" fontId="0" fillId="0" borderId="0" xfId="0" applyNumberFormat="1"/>
    <xf numFmtId="14" fontId="5" fillId="0" borderId="0" xfId="0" quotePrefix="1" applyNumberFormat="1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170" fontId="2" fillId="0" borderId="35" xfId="0" quotePrefix="1" applyNumberFormat="1" applyFont="1" applyBorder="1" applyAlignment="1">
      <alignment horizontal="left" vertical="center"/>
    </xf>
    <xf numFmtId="167" fontId="2" fillId="0" borderId="35" xfId="1" applyNumberFormat="1" applyFont="1" applyFill="1" applyBorder="1" applyAlignment="1">
      <alignment vertical="center"/>
    </xf>
    <xf numFmtId="0" fontId="2" fillId="0" borderId="36" xfId="0" applyFont="1" applyBorder="1" applyAlignment="1">
      <alignment vertical="center"/>
    </xf>
    <xf numFmtId="176" fontId="2" fillId="0" borderId="37" xfId="3" applyNumberFormat="1" applyFont="1" applyBorder="1" applyAlignment="1">
      <alignment vertical="center"/>
    </xf>
    <xf numFmtId="170" fontId="2" fillId="0" borderId="35" xfId="0" applyNumberFormat="1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40" xfId="0" applyFont="1" applyBorder="1" applyAlignment="1">
      <alignment vertical="center"/>
    </xf>
    <xf numFmtId="176" fontId="2" fillId="0" borderId="41" xfId="3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4" fillId="2" borderId="0" xfId="0" applyFont="1" applyFill="1" applyAlignment="1">
      <alignment wrapText="1"/>
    </xf>
    <xf numFmtId="0" fontId="0" fillId="0" borderId="8" xfId="0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4" fillId="0" borderId="0" xfId="0" applyFont="1" applyAlignment="1"/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 wrapText="1"/>
    </xf>
    <xf numFmtId="2" fontId="0" fillId="0" borderId="45" xfId="0" applyNumberFormat="1" applyBorder="1" applyAlignment="1">
      <alignment horizontal="center" vertical="center"/>
    </xf>
    <xf numFmtId="0" fontId="0" fillId="0" borderId="46" xfId="0" applyBorder="1" applyAlignment="1">
      <alignment vertical="center" wrapText="1"/>
    </xf>
    <xf numFmtId="2" fontId="0" fillId="0" borderId="47" xfId="0" applyNumberFormat="1" applyBorder="1" applyAlignment="1">
      <alignment horizontal="center" vertical="center"/>
    </xf>
    <xf numFmtId="0" fontId="5" fillId="0" borderId="42" xfId="0" applyFont="1" applyFill="1" applyBorder="1" applyAlignment="1">
      <alignment vertical="center" wrapText="1"/>
    </xf>
    <xf numFmtId="0" fontId="5" fillId="0" borderId="43" xfId="0" applyFont="1" applyFill="1" applyBorder="1" applyAlignment="1">
      <alignment vertical="center"/>
    </xf>
    <xf numFmtId="2" fontId="0" fillId="0" borderId="48" xfId="0" applyNumberFormat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vertical="center"/>
    </xf>
    <xf numFmtId="0" fontId="0" fillId="0" borderId="51" xfId="0" applyBorder="1" applyAlignment="1">
      <alignment vertical="center" wrapText="1"/>
    </xf>
    <xf numFmtId="0" fontId="0" fillId="0" borderId="50" xfId="0" applyBorder="1" applyAlignment="1">
      <alignment vertical="center" shrinkToFit="1"/>
    </xf>
    <xf numFmtId="0" fontId="27" fillId="0" borderId="7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43" fontId="27" fillId="0" borderId="2" xfId="1" applyFont="1" applyBorder="1" applyAlignment="1">
      <alignment horizontal="center" vertical="center"/>
    </xf>
    <xf numFmtId="0" fontId="27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27" fillId="0" borderId="2" xfId="0" applyFont="1" applyBorder="1" applyAlignment="1">
      <alignment vertical="center" shrinkToFit="1"/>
    </xf>
    <xf numFmtId="43" fontId="27" fillId="0" borderId="2" xfId="1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2" fillId="0" borderId="0" xfId="9"/>
    <xf numFmtId="0" fontId="29" fillId="0" borderId="0" xfId="9" applyFont="1"/>
    <xf numFmtId="0" fontId="2" fillId="0" borderId="0" xfId="9" applyFont="1"/>
    <xf numFmtId="0" fontId="2" fillId="0" borderId="0" xfId="9" applyFont="1" applyFill="1"/>
    <xf numFmtId="0" fontId="2" fillId="0" borderId="0" xfId="9" applyFill="1"/>
    <xf numFmtId="0" fontId="13" fillId="0" borderId="0" xfId="9" applyFont="1"/>
    <xf numFmtId="0" fontId="18" fillId="0" borderId="0" xfId="9" applyFont="1"/>
    <xf numFmtId="0" fontId="15" fillId="0" borderId="1" xfId="9" applyFont="1" applyBorder="1"/>
    <xf numFmtId="0" fontId="30" fillId="0" borderId="1" xfId="9" applyFont="1" applyBorder="1"/>
    <xf numFmtId="176" fontId="31" fillId="0" borderId="1" xfId="3" applyNumberFormat="1" applyFont="1" applyBorder="1"/>
    <xf numFmtId="43" fontId="32" fillId="0" borderId="1" xfId="1" applyNumberFormat="1" applyFont="1" applyBorder="1"/>
    <xf numFmtId="0" fontId="31" fillId="0" borderId="36" xfId="9" applyFont="1" applyFill="1" applyBorder="1" applyAlignment="1">
      <alignment horizontal="left"/>
    </xf>
    <xf numFmtId="167" fontId="31" fillId="0" borderId="19" xfId="9" applyNumberFormat="1" applyFont="1" applyFill="1" applyBorder="1"/>
    <xf numFmtId="167" fontId="31" fillId="0" borderId="1" xfId="1" applyNumberFormat="1" applyFont="1" applyFill="1" applyBorder="1"/>
    <xf numFmtId="167" fontId="18" fillId="0" borderId="0" xfId="1" applyNumberFormat="1" applyFont="1" applyFill="1" applyBorder="1"/>
    <xf numFmtId="0" fontId="18" fillId="0" borderId="0" xfId="9" applyFont="1" applyFill="1"/>
    <xf numFmtId="0" fontId="31" fillId="0" borderId="36" xfId="9" applyNumberFormat="1" applyFont="1" applyFill="1" applyBorder="1" applyAlignment="1">
      <alignment horizontal="left"/>
    </xf>
    <xf numFmtId="0" fontId="15" fillId="0" borderId="5" xfId="9" applyFont="1" applyBorder="1"/>
    <xf numFmtId="0" fontId="30" fillId="0" borderId="5" xfId="9" applyFont="1" applyBorder="1"/>
    <xf numFmtId="176" fontId="31" fillId="0" borderId="5" xfId="3" applyNumberFormat="1" applyFont="1" applyBorder="1"/>
    <xf numFmtId="43" fontId="32" fillId="0" borderId="5" xfId="1" applyNumberFormat="1" applyFont="1" applyBorder="1"/>
    <xf numFmtId="0" fontId="31" fillId="0" borderId="52" xfId="9" applyFont="1" applyFill="1" applyBorder="1" applyAlignment="1">
      <alignment horizontal="left"/>
    </xf>
    <xf numFmtId="167" fontId="31" fillId="0" borderId="17" xfId="9" applyNumberFormat="1" applyFont="1" applyFill="1" applyBorder="1"/>
    <xf numFmtId="167" fontId="31" fillId="0" borderId="5" xfId="1" applyNumberFormat="1" applyFont="1" applyFill="1" applyBorder="1"/>
    <xf numFmtId="167" fontId="18" fillId="0" borderId="0" xfId="1" quotePrefix="1" applyNumberFormat="1" applyFont="1" applyFill="1" applyBorder="1"/>
    <xf numFmtId="0" fontId="5" fillId="0" borderId="0" xfId="3" applyNumberFormat="1" applyFont="1" applyFill="1"/>
    <xf numFmtId="0" fontId="33" fillId="0" borderId="0" xfId="9" applyFont="1" applyFill="1"/>
    <xf numFmtId="176" fontId="18" fillId="0" borderId="0" xfId="3" applyNumberFormat="1" applyFont="1" applyFill="1"/>
    <xf numFmtId="43" fontId="3" fillId="0" borderId="0" xfId="1" applyNumberFormat="1" applyFont="1" applyFill="1"/>
    <xf numFmtId="0" fontId="18" fillId="0" borderId="53" xfId="9" applyNumberFormat="1" applyFont="1" applyFill="1" applyBorder="1" applyAlignment="1">
      <alignment horizontal="left"/>
    </xf>
    <xf numFmtId="167" fontId="18" fillId="0" borderId="54" xfId="9" applyNumberFormat="1" applyFont="1" applyFill="1" applyBorder="1"/>
    <xf numFmtId="167" fontId="18" fillId="0" borderId="0" xfId="1" applyNumberFormat="1" applyFont="1" applyFill="1"/>
    <xf numFmtId="0" fontId="5" fillId="0" borderId="0" xfId="3" applyNumberFormat="1" applyFont="1"/>
    <xf numFmtId="0" fontId="33" fillId="0" borderId="0" xfId="9" applyFont="1"/>
    <xf numFmtId="176" fontId="18" fillId="0" borderId="0" xfId="3" applyNumberFormat="1" applyFont="1"/>
    <xf numFmtId="43" fontId="3" fillId="0" borderId="0" xfId="1" applyNumberFormat="1" applyFont="1"/>
    <xf numFmtId="0" fontId="2" fillId="0" borderId="53" xfId="9" applyBorder="1"/>
    <xf numFmtId="0" fontId="2" fillId="0" borderId="54" xfId="9" applyFill="1" applyBorder="1"/>
    <xf numFmtId="166" fontId="2" fillId="0" borderId="0" xfId="1" applyNumberFormat="1" applyFont="1" applyFill="1"/>
    <xf numFmtId="167" fontId="2" fillId="0" borderId="54" xfId="9" applyNumberFormat="1" applyFill="1" applyBorder="1"/>
    <xf numFmtId="0" fontId="5" fillId="0" borderId="0" xfId="9" applyFont="1"/>
    <xf numFmtId="0" fontId="18" fillId="0" borderId="53" xfId="9" applyFont="1" applyBorder="1"/>
    <xf numFmtId="167" fontId="18" fillId="0" borderId="0" xfId="9" applyNumberFormat="1" applyFont="1" applyFill="1"/>
    <xf numFmtId="0" fontId="5" fillId="0" borderId="0" xfId="9" applyFont="1" applyFill="1"/>
    <xf numFmtId="0" fontId="18" fillId="0" borderId="53" xfId="9" applyNumberFormat="1" applyFont="1" applyFill="1" applyBorder="1"/>
    <xf numFmtId="0" fontId="15" fillId="0" borderId="5" xfId="9" applyFont="1" applyFill="1" applyBorder="1"/>
    <xf numFmtId="0" fontId="31" fillId="0" borderId="52" xfId="9" applyNumberFormat="1" applyFont="1" applyFill="1" applyBorder="1"/>
    <xf numFmtId="0" fontId="19" fillId="0" borderId="53" xfId="9" applyNumberFormat="1" applyFont="1" applyFill="1" applyBorder="1" applyAlignment="1">
      <alignment horizontal="right"/>
    </xf>
    <xf numFmtId="2" fontId="4" fillId="0" borderId="54" xfId="9" applyNumberFormat="1" applyFont="1" applyFill="1" applyBorder="1"/>
    <xf numFmtId="2" fontId="4" fillId="0" borderId="0" xfId="9" applyNumberFormat="1" applyFont="1" applyFill="1"/>
    <xf numFmtId="167" fontId="3" fillId="0" borderId="0" xfId="1" applyNumberFormat="1" applyFont="1" applyFill="1" applyBorder="1"/>
    <xf numFmtId="0" fontId="31" fillId="0" borderId="52" xfId="9" applyFont="1" applyBorder="1" applyAlignment="1">
      <alignment horizontal="left"/>
    </xf>
    <xf numFmtId="43" fontId="31" fillId="0" borderId="5" xfId="1" applyNumberFormat="1" applyFont="1" applyFill="1" applyBorder="1"/>
    <xf numFmtId="0" fontId="5" fillId="0" borderId="1" xfId="9" applyFont="1" applyBorder="1"/>
    <xf numFmtId="0" fontId="33" fillId="0" borderId="1" xfId="9" applyFont="1" applyBorder="1"/>
    <xf numFmtId="176" fontId="18" fillId="0" borderId="1" xfId="3" applyNumberFormat="1" applyFont="1" applyBorder="1"/>
    <xf numFmtId="43" fontId="3" fillId="0" borderId="1" xfId="1" applyNumberFormat="1" applyFont="1" applyBorder="1"/>
    <xf numFmtId="0" fontId="18" fillId="0" borderId="36" xfId="9" applyFont="1" applyBorder="1" applyAlignment="1">
      <alignment horizontal="left"/>
    </xf>
    <xf numFmtId="167" fontId="18" fillId="0" borderId="19" xfId="9" applyNumberFormat="1" applyFont="1" applyFill="1" applyBorder="1"/>
    <xf numFmtId="43" fontId="31" fillId="0" borderId="1" xfId="1" applyNumberFormat="1" applyFont="1" applyFill="1" applyBorder="1"/>
    <xf numFmtId="167" fontId="2" fillId="0" borderId="0" xfId="9" applyNumberFormat="1" applyFill="1"/>
    <xf numFmtId="0" fontId="34" fillId="0" borderId="19" xfId="9" applyFont="1" applyFill="1" applyBorder="1" applyAlignment="1">
      <alignment horizontal="center"/>
    </xf>
    <xf numFmtId="0" fontId="13" fillId="0" borderId="55" xfId="9" applyFont="1" applyFill="1" applyBorder="1" applyAlignment="1">
      <alignment horizontal="center"/>
    </xf>
    <xf numFmtId="0" fontId="4" fillId="0" borderId="56" xfId="9" applyFont="1" applyFill="1" applyBorder="1" applyAlignment="1">
      <alignment horizontal="center"/>
    </xf>
    <xf numFmtId="170" fontId="35" fillId="0" borderId="56" xfId="9" quotePrefix="1" applyNumberFormat="1" applyFont="1" applyFill="1" applyBorder="1" applyAlignment="1">
      <alignment horizontal="center"/>
    </xf>
    <xf numFmtId="170" fontId="35" fillId="0" borderId="57" xfId="9" quotePrefix="1" applyNumberFormat="1" applyFont="1" applyFill="1" applyBorder="1" applyAlignment="1">
      <alignment horizontal="center"/>
    </xf>
    <xf numFmtId="0" fontId="2" fillId="0" borderId="33" xfId="9" applyFont="1" applyFill="1" applyBorder="1" applyAlignment="1">
      <alignment horizontal="center"/>
    </xf>
    <xf numFmtId="0" fontId="34" fillId="0" borderId="58" xfId="9" applyFont="1" applyFill="1" applyBorder="1" applyAlignment="1">
      <alignment horizontal="center"/>
    </xf>
    <xf numFmtId="0" fontId="2" fillId="0" borderId="58" xfId="9" applyFont="1" applyFill="1" applyBorder="1" applyAlignment="1">
      <alignment horizontal="center"/>
    </xf>
    <xf numFmtId="0" fontId="2" fillId="0" borderId="59" xfId="9" applyBorder="1"/>
    <xf numFmtId="0" fontId="2" fillId="0" borderId="0" xfId="9" applyFill="1" applyBorder="1"/>
    <xf numFmtId="0" fontId="2" fillId="0" borderId="60" xfId="9" applyFill="1" applyBorder="1"/>
    <xf numFmtId="0" fontId="2" fillId="0" borderId="61" xfId="9" applyFill="1" applyBorder="1"/>
    <xf numFmtId="0" fontId="36" fillId="0" borderId="59" xfId="9" applyFont="1" applyBorder="1" applyAlignment="1">
      <alignment horizontal="right"/>
    </xf>
    <xf numFmtId="43" fontId="2" fillId="0" borderId="0" xfId="1" applyFont="1" applyFill="1" applyBorder="1"/>
    <xf numFmtId="167" fontId="34" fillId="0" borderId="0" xfId="9" applyNumberFormat="1" applyFont="1" applyFill="1" applyBorder="1"/>
    <xf numFmtId="167" fontId="34" fillId="0" borderId="60" xfId="9" applyNumberFormat="1" applyFont="1" applyFill="1" applyBorder="1"/>
    <xf numFmtId="167" fontId="2" fillId="0" borderId="61" xfId="9" applyNumberFormat="1" applyFill="1" applyBorder="1"/>
    <xf numFmtId="167" fontId="37" fillId="0" borderId="54" xfId="1" applyNumberFormat="1" applyFont="1" applyFill="1" applyBorder="1"/>
    <xf numFmtId="174" fontId="2" fillId="0" borderId="0" xfId="1" applyNumberFormat="1" applyFont="1" applyFill="1"/>
    <xf numFmtId="167" fontId="37" fillId="0" borderId="54" xfId="9" applyNumberFormat="1" applyFont="1" applyFill="1" applyBorder="1"/>
    <xf numFmtId="0" fontId="38" fillId="7" borderId="59" xfId="9" applyFont="1" applyFill="1" applyBorder="1" applyAlignment="1">
      <alignment horizontal="right"/>
    </xf>
    <xf numFmtId="43" fontId="38" fillId="0" borderId="0" xfId="1" applyFont="1" applyFill="1" applyBorder="1"/>
    <xf numFmtId="167" fontId="38" fillId="0" borderId="0" xfId="9" applyNumberFormat="1" applyFont="1" applyFill="1" applyBorder="1"/>
    <xf numFmtId="167" fontId="38" fillId="0" borderId="60" xfId="9" applyNumberFormat="1" applyFont="1" applyFill="1" applyBorder="1"/>
    <xf numFmtId="167" fontId="38" fillId="0" borderId="61" xfId="9" applyNumberFormat="1" applyFont="1" applyFill="1" applyBorder="1"/>
    <xf numFmtId="167" fontId="38" fillId="0" borderId="54" xfId="9" applyNumberFormat="1" applyFont="1" applyFill="1" applyBorder="1"/>
    <xf numFmtId="172" fontId="2" fillId="0" borderId="0" xfId="1" applyNumberFormat="1" applyFont="1" applyFill="1"/>
    <xf numFmtId="0" fontId="2" fillId="0" borderId="59" xfId="9" applyFont="1" applyBorder="1" applyAlignment="1">
      <alignment horizontal="right"/>
    </xf>
    <xf numFmtId="0" fontId="37" fillId="0" borderId="54" xfId="9" applyFont="1" applyFill="1" applyBorder="1"/>
    <xf numFmtId="173" fontId="2" fillId="0" borderId="0" xfId="1" applyNumberFormat="1" applyFont="1" applyFill="1"/>
    <xf numFmtId="0" fontId="38" fillId="7" borderId="62" xfId="9" applyFont="1" applyFill="1" applyBorder="1" applyAlignment="1">
      <alignment horizontal="right"/>
    </xf>
    <xf numFmtId="0" fontId="2" fillId="0" borderId="63" xfId="9" applyFill="1" applyBorder="1"/>
    <xf numFmtId="167" fontId="38" fillId="0" borderId="63" xfId="9" applyNumberFormat="1" applyFont="1" applyFill="1" applyBorder="1"/>
    <xf numFmtId="167" fontId="38" fillId="0" borderId="64" xfId="9" applyNumberFormat="1" applyFont="1" applyFill="1" applyBorder="1"/>
    <xf numFmtId="167" fontId="38" fillId="0" borderId="37" xfId="9" applyNumberFormat="1" applyFont="1" applyFill="1" applyBorder="1"/>
    <xf numFmtId="167" fontId="38" fillId="0" borderId="19" xfId="9" applyNumberFormat="1" applyFont="1" applyFill="1" applyBorder="1"/>
    <xf numFmtId="167" fontId="2" fillId="0" borderId="19" xfId="9" applyNumberFormat="1" applyFill="1" applyBorder="1"/>
    <xf numFmtId="0" fontId="11" fillId="0" borderId="65" xfId="9" applyFont="1" applyFill="1" applyBorder="1" applyAlignment="1">
      <alignment horizontal="center"/>
    </xf>
    <xf numFmtId="0" fontId="2" fillId="0" borderId="66" xfId="9" applyFill="1" applyBorder="1"/>
    <xf numFmtId="170" fontId="35" fillId="0" borderId="66" xfId="9" quotePrefix="1" applyNumberFormat="1" applyFont="1" applyFill="1" applyBorder="1" applyAlignment="1">
      <alignment horizontal="center"/>
    </xf>
    <xf numFmtId="0" fontId="14" fillId="0" borderId="0" xfId="9" applyFont="1"/>
    <xf numFmtId="10" fontId="39" fillId="0" borderId="0" xfId="10" applyNumberFormat="1" applyFont="1"/>
    <xf numFmtId="0" fontId="3" fillId="0" borderId="0" xfId="0" applyFont="1"/>
    <xf numFmtId="167" fontId="40" fillId="0" borderId="0" xfId="1" applyNumberFormat="1" applyFont="1" applyFill="1"/>
    <xf numFmtId="10" fontId="40" fillId="0" borderId="0" xfId="10" applyNumberFormat="1" applyFont="1"/>
    <xf numFmtId="0" fontId="16" fillId="0" borderId="0" xfId="0" applyFont="1" applyAlignment="1">
      <alignment horizontal="right"/>
    </xf>
    <xf numFmtId="167" fontId="16" fillId="0" borderId="67" xfId="1" applyNumberFormat="1" applyFont="1" applyFill="1" applyBorder="1"/>
    <xf numFmtId="167" fontId="41" fillId="0" borderId="0" xfId="0" applyNumberFormat="1" applyFont="1" applyFill="1"/>
    <xf numFmtId="167" fontId="42" fillId="0" borderId="0" xfId="9" applyNumberFormat="1" applyFont="1" applyFill="1"/>
    <xf numFmtId="0" fontId="43" fillId="0" borderId="0" xfId="9" applyFont="1"/>
    <xf numFmtId="0" fontId="3" fillId="7" borderId="0" xfId="0" applyFont="1" applyFill="1"/>
    <xf numFmtId="167" fontId="40" fillId="0" borderId="0" xfId="9" applyNumberFormat="1" applyFont="1" applyFill="1"/>
    <xf numFmtId="0" fontId="16" fillId="7" borderId="0" xfId="0" applyFont="1" applyFill="1" applyAlignment="1">
      <alignment horizontal="right"/>
    </xf>
    <xf numFmtId="167" fontId="44" fillId="0" borderId="67" xfId="1" applyNumberFormat="1" applyFont="1" applyFill="1" applyBorder="1"/>
    <xf numFmtId="0" fontId="45" fillId="0" borderId="1" xfId="9" applyFont="1" applyBorder="1"/>
    <xf numFmtId="0" fontId="46" fillId="0" borderId="1" xfId="9" applyFont="1" applyBorder="1"/>
    <xf numFmtId="176" fontId="47" fillId="0" borderId="1" xfId="3" applyNumberFormat="1" applyFont="1" applyBorder="1"/>
    <xf numFmtId="43" fontId="48" fillId="0" borderId="1" xfId="1" applyNumberFormat="1" applyFont="1" applyBorder="1"/>
    <xf numFmtId="0" fontId="47" fillId="0" borderId="36" xfId="9" applyFont="1" applyFill="1" applyBorder="1" applyAlignment="1">
      <alignment horizontal="left"/>
    </xf>
    <xf numFmtId="167" fontId="47" fillId="0" borderId="19" xfId="9" applyNumberFormat="1" applyFont="1" applyFill="1" applyBorder="1"/>
    <xf numFmtId="167" fontId="47" fillId="0" borderId="1" xfId="1" applyNumberFormat="1" applyFont="1" applyFill="1" applyBorder="1"/>
    <xf numFmtId="167" fontId="19" fillId="0" borderId="0" xfId="1" applyNumberFormat="1" applyFont="1" applyFill="1" applyBorder="1"/>
    <xf numFmtId="0" fontId="19" fillId="0" borderId="0" xfId="9" applyFont="1" applyFill="1"/>
    <xf numFmtId="0" fontId="19" fillId="0" borderId="0" xfId="9" applyFont="1"/>
    <xf numFmtId="0" fontId="45" fillId="0" borderId="5" xfId="9" applyFont="1" applyBorder="1"/>
    <xf numFmtId="0" fontId="46" fillId="0" borderId="5" xfId="9" applyFont="1" applyBorder="1"/>
    <xf numFmtId="176" fontId="47" fillId="0" borderId="5" xfId="3" applyNumberFormat="1" applyFont="1" applyBorder="1"/>
    <xf numFmtId="43" fontId="48" fillId="0" borderId="5" xfId="1" applyNumberFormat="1" applyFont="1" applyBorder="1"/>
    <xf numFmtId="0" fontId="47" fillId="0" borderId="52" xfId="9" applyFont="1" applyFill="1" applyBorder="1" applyAlignment="1">
      <alignment horizontal="left"/>
    </xf>
    <xf numFmtId="167" fontId="47" fillId="0" borderId="17" xfId="9" applyNumberFormat="1" applyFont="1" applyFill="1" applyBorder="1"/>
    <xf numFmtId="167" fontId="47" fillId="0" borderId="5" xfId="1" applyNumberFormat="1" applyFont="1" applyFill="1" applyBorder="1"/>
    <xf numFmtId="167" fontId="19" fillId="0" borderId="0" xfId="1" quotePrefix="1" applyNumberFormat="1" applyFont="1" applyFill="1" applyBorder="1"/>
    <xf numFmtId="0" fontId="45" fillId="0" borderId="1" xfId="3" applyNumberFormat="1" applyFont="1" applyBorder="1"/>
    <xf numFmtId="0" fontId="47" fillId="0" borderId="36" xfId="9" applyNumberFormat="1" applyFont="1" applyFill="1" applyBorder="1" applyAlignment="1">
      <alignment horizontal="left"/>
    </xf>
    <xf numFmtId="0" fontId="45" fillId="0" borderId="68" xfId="9" applyFont="1" applyBorder="1"/>
    <xf numFmtId="0" fontId="46" fillId="0" borderId="68" xfId="9" applyFont="1" applyBorder="1"/>
    <xf numFmtId="176" fontId="47" fillId="0" borderId="68" xfId="3" applyNumberFormat="1" applyFont="1" applyBorder="1"/>
    <xf numFmtId="43" fontId="48" fillId="0" borderId="68" xfId="1" applyNumberFormat="1" applyFont="1" applyBorder="1"/>
    <xf numFmtId="0" fontId="47" fillId="0" borderId="32" xfId="9" applyFont="1" applyBorder="1" applyAlignment="1">
      <alignment horizontal="left"/>
    </xf>
    <xf numFmtId="167" fontId="47" fillId="0" borderId="58" xfId="9" applyNumberFormat="1" applyFont="1" applyFill="1" applyBorder="1"/>
    <xf numFmtId="167" fontId="47" fillId="0" borderId="17" xfId="1" applyNumberFormat="1" applyFont="1" applyFill="1" applyBorder="1"/>
    <xf numFmtId="0" fontId="21" fillId="0" borderId="0" xfId="9" applyFont="1" applyFill="1"/>
    <xf numFmtId="0" fontId="21" fillId="0" borderId="0" xfId="9" applyFont="1"/>
    <xf numFmtId="167" fontId="47" fillId="0" borderId="19" xfId="1" applyNumberFormat="1" applyFont="1" applyFill="1" applyBorder="1"/>
    <xf numFmtId="0" fontId="0" fillId="0" borderId="0" xfId="0" applyFill="1" applyBorder="1" applyAlignment="1">
      <alignment horizontal="left"/>
    </xf>
    <xf numFmtId="0" fontId="0" fillId="0" borderId="39" xfId="0" applyBorder="1" applyAlignment="1">
      <alignment vertical="center"/>
    </xf>
    <xf numFmtId="0" fontId="0" fillId="0" borderId="35" xfId="0" applyFill="1" applyBorder="1" applyAlignment="1">
      <alignment vertical="center"/>
    </xf>
    <xf numFmtId="0" fontId="27" fillId="0" borderId="69" xfId="0" applyFont="1" applyFill="1" applyBorder="1" applyAlignment="1">
      <alignment vertical="center"/>
    </xf>
    <xf numFmtId="0" fontId="49" fillId="0" borderId="0" xfId="0" applyFont="1" applyAlignment="1">
      <alignment horizontal="center" textRotation="90"/>
    </xf>
    <xf numFmtId="0" fontId="17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5" fillId="8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18" fillId="0" borderId="7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3" fontId="27" fillId="0" borderId="2" xfId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43" fontId="18" fillId="0" borderId="2" xfId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1" fillId="0" borderId="0" xfId="0" applyFont="1"/>
    <xf numFmtId="0" fontId="0" fillId="9" borderId="0" xfId="0" applyFill="1" applyAlignment="1">
      <alignment horizontal="center"/>
    </xf>
    <xf numFmtId="44" fontId="5" fillId="0" borderId="0" xfId="3" applyFont="1" applyFill="1" applyAlignment="1">
      <alignment horizontal="right"/>
    </xf>
    <xf numFmtId="167" fontId="0" fillId="0" borderId="17" xfId="1" applyNumberFormat="1" applyFont="1" applyBorder="1" applyAlignment="1">
      <alignment horizontal="right"/>
    </xf>
    <xf numFmtId="0" fontId="0" fillId="0" borderId="17" xfId="0" applyBorder="1" applyAlignment="1">
      <alignment horizontal="right"/>
    </xf>
    <xf numFmtId="0" fontId="4" fillId="6" borderId="17" xfId="0" applyFont="1" applyFill="1" applyBorder="1" applyAlignment="1">
      <alignment vertical="center"/>
    </xf>
    <xf numFmtId="0" fontId="0" fillId="0" borderId="17" xfId="0" applyBorder="1"/>
    <xf numFmtId="167" fontId="0" fillId="0" borderId="17" xfId="1" applyNumberFormat="1" applyFont="1" applyBorder="1"/>
    <xf numFmtId="0" fontId="4" fillId="10" borderId="17" xfId="0" applyFont="1" applyFill="1" applyBorder="1" applyAlignment="1">
      <alignment horizontal="right" vertical="center"/>
    </xf>
    <xf numFmtId="0" fontId="53" fillId="0" borderId="0" xfId="0" applyFont="1"/>
    <xf numFmtId="0" fontId="54" fillId="0" borderId="0" xfId="0" applyFont="1" applyAlignment="1">
      <alignment horizontal="right"/>
    </xf>
    <xf numFmtId="6" fontId="4" fillId="6" borderId="17" xfId="3" applyNumberFormat="1" applyFont="1" applyFill="1" applyBorder="1" applyAlignment="1">
      <alignment horizontal="right" vertical="center"/>
    </xf>
    <xf numFmtId="6" fontId="0" fillId="0" borderId="17" xfId="3" applyNumberFormat="1" applyFont="1" applyBorder="1"/>
    <xf numFmtId="2" fontId="19" fillId="0" borderId="0" xfId="0" applyNumberFormat="1" applyFont="1" applyAlignment="1">
      <alignment horizontal="right"/>
    </xf>
    <xf numFmtId="0" fontId="0" fillId="7" borderId="0" xfId="0" applyFill="1"/>
    <xf numFmtId="167" fontId="0" fillId="0" borderId="0" xfId="1" applyNumberFormat="1" applyFont="1"/>
    <xf numFmtId="0" fontId="4" fillId="6" borderId="17" xfId="0" applyFont="1" applyFill="1" applyBorder="1" applyAlignment="1">
      <alignment horizontal="right" vertical="center"/>
    </xf>
    <xf numFmtId="0" fontId="0" fillId="11" borderId="17" xfId="0" applyFill="1" applyBorder="1" applyAlignment="1">
      <alignment horizontal="right"/>
    </xf>
    <xf numFmtId="0" fontId="0" fillId="11" borderId="17" xfId="0" applyFill="1" applyBorder="1"/>
    <xf numFmtId="0" fontId="18" fillId="0" borderId="70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165" fontId="4" fillId="6" borderId="17" xfId="0" applyNumberFormat="1" applyFont="1" applyFill="1" applyBorder="1" applyAlignment="1">
      <alignment horizontal="right" vertical="center"/>
    </xf>
    <xf numFmtId="165" fontId="0" fillId="11" borderId="17" xfId="0" applyNumberFormat="1" applyFill="1" applyBorder="1"/>
    <xf numFmtId="165" fontId="0" fillId="0" borderId="17" xfId="0" applyNumberFormat="1" applyBorder="1"/>
    <xf numFmtId="0" fontId="28" fillId="0" borderId="0" xfId="6">
      <alignment vertical="top"/>
    </xf>
    <xf numFmtId="0" fontId="18" fillId="0" borderId="2" xfId="0" applyFont="1" applyBorder="1" applyAlignment="1">
      <alignment vertical="center" shrinkToFit="1"/>
    </xf>
    <xf numFmtId="0" fontId="18" fillId="0" borderId="70" xfId="0" applyFont="1" applyFill="1" applyBorder="1" applyAlignment="1">
      <alignment horizontal="left" vertical="center"/>
    </xf>
    <xf numFmtId="0" fontId="64" fillId="0" borderId="0" xfId="0" applyFont="1" applyFill="1" applyAlignment="1">
      <alignment horizontal="center"/>
    </xf>
    <xf numFmtId="0" fontId="18" fillId="0" borderId="43" xfId="0" applyFont="1" applyBorder="1" applyAlignment="1">
      <alignment vertical="center"/>
    </xf>
    <xf numFmtId="43" fontId="27" fillId="0" borderId="43" xfId="1" applyFont="1" applyBorder="1" applyAlignment="1">
      <alignment horizontal="center" vertical="center"/>
    </xf>
    <xf numFmtId="43" fontId="18" fillId="0" borderId="43" xfId="1" applyFont="1" applyFill="1" applyBorder="1" applyAlignment="1">
      <alignment horizontal="center" vertical="center"/>
    </xf>
    <xf numFmtId="0" fontId="54" fillId="8" borderId="17" xfId="0" applyFont="1" applyFill="1" applyBorder="1" applyAlignment="1">
      <alignment horizontal="right"/>
    </xf>
    <xf numFmtId="167" fontId="4" fillId="8" borderId="17" xfId="1" applyNumberFormat="1" applyFont="1" applyFill="1" applyBorder="1" applyAlignment="1">
      <alignment horizontal="right" vertical="center"/>
    </xf>
    <xf numFmtId="166" fontId="4" fillId="8" borderId="17" xfId="1" applyNumberFormat="1" applyFont="1" applyFill="1" applyBorder="1" applyAlignment="1">
      <alignment horizontal="right" vertical="center"/>
    </xf>
    <xf numFmtId="6" fontId="4" fillId="8" borderId="17" xfId="3" applyNumberFormat="1" applyFont="1" applyFill="1" applyBorder="1" applyAlignment="1">
      <alignment horizontal="right" vertical="center"/>
    </xf>
    <xf numFmtId="165" fontId="4" fillId="8" borderId="17" xfId="0" applyNumberFormat="1" applyFont="1" applyFill="1" applyBorder="1" applyAlignment="1">
      <alignment horizontal="right" vertical="center"/>
    </xf>
    <xf numFmtId="0" fontId="54" fillId="9" borderId="17" xfId="0" applyFont="1" applyFill="1" applyBorder="1" applyAlignment="1">
      <alignment horizontal="right"/>
    </xf>
    <xf numFmtId="167" fontId="4" fillId="9" borderId="17" xfId="1" applyNumberFormat="1" applyFont="1" applyFill="1" applyBorder="1" applyAlignment="1">
      <alignment horizontal="right" vertical="center"/>
    </xf>
    <xf numFmtId="166" fontId="4" fillId="9" borderId="17" xfId="1" applyNumberFormat="1" applyFont="1" applyFill="1" applyBorder="1" applyAlignment="1">
      <alignment horizontal="right" vertical="center"/>
    </xf>
    <xf numFmtId="6" fontId="4" fillId="9" borderId="17" xfId="3" applyNumberFormat="1" applyFont="1" applyFill="1" applyBorder="1" applyAlignment="1">
      <alignment horizontal="right" vertical="center"/>
    </xf>
    <xf numFmtId="0" fontId="54" fillId="7" borderId="17" xfId="0" applyFont="1" applyFill="1" applyBorder="1" applyAlignment="1">
      <alignment horizontal="right"/>
    </xf>
    <xf numFmtId="167" fontId="4" fillId="7" borderId="17" xfId="1" applyNumberFormat="1" applyFont="1" applyFill="1" applyBorder="1" applyAlignment="1">
      <alignment horizontal="right" vertical="center"/>
    </xf>
    <xf numFmtId="166" fontId="4" fillId="7" borderId="17" xfId="1" applyNumberFormat="1" applyFont="1" applyFill="1" applyBorder="1" applyAlignment="1">
      <alignment horizontal="right" vertical="center"/>
    </xf>
    <xf numFmtId="6" fontId="4" fillId="7" borderId="17" xfId="3" applyNumberFormat="1" applyFont="1" applyFill="1" applyBorder="1" applyAlignment="1">
      <alignment horizontal="right" vertical="center"/>
    </xf>
    <xf numFmtId="0" fontId="65" fillId="0" borderId="0" xfId="0" applyFont="1"/>
    <xf numFmtId="167" fontId="4" fillId="6" borderId="17" xfId="1" applyNumberFormat="1" applyFont="1" applyFill="1" applyBorder="1" applyAlignment="1">
      <alignment horizontal="right" vertical="center"/>
    </xf>
    <xf numFmtId="0" fontId="62" fillId="0" borderId="0" xfId="8" applyFont="1"/>
    <xf numFmtId="0" fontId="5" fillId="0" borderId="0" xfId="8"/>
    <xf numFmtId="0" fontId="56" fillId="0" borderId="0" xfId="8" applyFont="1"/>
    <xf numFmtId="0" fontId="60" fillId="0" borderId="0" xfId="8" applyFont="1" applyAlignment="1">
      <alignment horizontal="left" indent="2"/>
    </xf>
    <xf numFmtId="0" fontId="61" fillId="0" borderId="0" xfId="8" applyFont="1" applyAlignment="1">
      <alignment horizontal="left" indent="6"/>
    </xf>
    <xf numFmtId="165" fontId="0" fillId="11" borderId="17" xfId="0" applyNumberFormat="1" applyFill="1" applyBorder="1" applyAlignment="1">
      <alignment horizontal="right"/>
    </xf>
    <xf numFmtId="165" fontId="0" fillId="0" borderId="17" xfId="0" applyNumberFormat="1" applyBorder="1" applyAlignment="1">
      <alignment horizontal="right"/>
    </xf>
    <xf numFmtId="0" fontId="2" fillId="0" borderId="0" xfId="0" applyFont="1"/>
    <xf numFmtId="5" fontId="4" fillId="6" borderId="17" xfId="0" applyNumberFormat="1" applyFont="1" applyFill="1" applyBorder="1" applyAlignment="1">
      <alignment horizontal="right" vertical="center"/>
    </xf>
    <xf numFmtId="5" fontId="0" fillId="0" borderId="17" xfId="0" applyNumberFormat="1" applyBorder="1" applyAlignment="1">
      <alignment horizontal="right"/>
    </xf>
    <xf numFmtId="5" fontId="4" fillId="8" borderId="17" xfId="0" applyNumberFormat="1" applyFont="1" applyFill="1" applyBorder="1" applyAlignment="1">
      <alignment horizontal="right" vertical="center"/>
    </xf>
    <xf numFmtId="5" fontId="0" fillId="0" borderId="17" xfId="0" applyNumberFormat="1" applyBorder="1"/>
    <xf numFmtId="5" fontId="4" fillId="9" borderId="17" xfId="0" applyNumberFormat="1" applyFont="1" applyFill="1" applyBorder="1" applyAlignment="1">
      <alignment horizontal="right" vertical="center"/>
    </xf>
    <xf numFmtId="5" fontId="4" fillId="7" borderId="17" xfId="3" applyNumberFormat="1" applyFont="1" applyFill="1" applyBorder="1" applyAlignment="1">
      <alignment horizontal="right" vertical="center"/>
    </xf>
    <xf numFmtId="44" fontId="5" fillId="0" borderId="0" xfId="3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/>
    </xf>
    <xf numFmtId="167" fontId="5" fillId="0" borderId="0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70" fillId="0" borderId="0" xfId="8" applyFont="1"/>
    <xf numFmtId="0" fontId="2" fillId="0" borderId="0" xfId="8" applyFont="1"/>
    <xf numFmtId="0" fontId="2" fillId="8" borderId="0" xfId="0" applyFont="1" applyFill="1" applyAlignment="1">
      <alignment horizontal="center"/>
    </xf>
    <xf numFmtId="177" fontId="0" fillId="0" borderId="0" xfId="0" applyNumberFormat="1"/>
    <xf numFmtId="0" fontId="4" fillId="8" borderId="0" xfId="0" applyFont="1" applyFill="1" applyAlignment="1">
      <alignment horizontal="left"/>
    </xf>
    <xf numFmtId="0" fontId="4" fillId="9" borderId="0" xfId="0" applyFont="1" applyFill="1" applyAlignment="1">
      <alignment horizontal="left"/>
    </xf>
    <xf numFmtId="0" fontId="4" fillId="7" borderId="0" xfId="0" applyFont="1" applyFill="1" applyAlignment="1">
      <alignment horizontal="left"/>
    </xf>
    <xf numFmtId="0" fontId="2" fillId="9" borderId="0" xfId="0" applyFont="1" applyFill="1" applyAlignment="1">
      <alignment horizontal="center"/>
    </xf>
    <xf numFmtId="178" fontId="0" fillId="0" borderId="0" xfId="0" applyNumberFormat="1"/>
    <xf numFmtId="5" fontId="0" fillId="0" borderId="0" xfId="0" applyNumberFormat="1"/>
    <xf numFmtId="0" fontId="0" fillId="0" borderId="0" xfId="0" applyBorder="1" applyAlignment="1">
      <alignment vertical="top"/>
    </xf>
    <xf numFmtId="0" fontId="69" fillId="0" borderId="0" xfId="0" applyFont="1" applyAlignment="1">
      <alignment vertical="top"/>
    </xf>
    <xf numFmtId="0" fontId="73" fillId="0" borderId="0" xfId="8" applyFont="1"/>
    <xf numFmtId="0" fontId="72" fillId="0" borderId="0" xfId="8" applyFont="1" applyAlignment="1">
      <alignment horizontal="left" indent="2"/>
    </xf>
    <xf numFmtId="0" fontId="58" fillId="0" borderId="17" xfId="0" applyFont="1" applyBorder="1" applyAlignment="1">
      <alignment vertical="top"/>
    </xf>
    <xf numFmtId="0" fontId="58" fillId="0" borderId="17" xfId="0" applyFont="1" applyBorder="1" applyAlignment="1">
      <alignment horizontal="center" vertical="top"/>
    </xf>
    <xf numFmtId="0" fontId="28" fillId="0" borderId="17" xfId="0" applyFont="1" applyBorder="1" applyAlignment="1">
      <alignment vertical="top"/>
    </xf>
    <xf numFmtId="3" fontId="0" fillId="0" borderId="17" xfId="0" applyNumberFormat="1" applyBorder="1" applyAlignment="1">
      <alignment vertical="top"/>
    </xf>
    <xf numFmtId="4" fontId="0" fillId="0" borderId="17" xfId="0" applyNumberFormat="1" applyBorder="1" applyAlignment="1">
      <alignment vertical="top"/>
    </xf>
    <xf numFmtId="0" fontId="28" fillId="0" borderId="0" xfId="6">
      <alignment vertical="top"/>
    </xf>
    <xf numFmtId="167" fontId="18" fillId="0" borderId="17" xfId="1" applyNumberFormat="1" applyFont="1" applyFill="1" applyBorder="1" applyAlignment="1">
      <alignment horizontal="right" vertical="center"/>
    </xf>
    <xf numFmtId="6" fontId="18" fillId="0" borderId="17" xfId="3" applyNumberFormat="1" applyFont="1" applyFill="1" applyBorder="1" applyAlignment="1">
      <alignment horizontal="right" vertical="center"/>
    </xf>
    <xf numFmtId="167" fontId="18" fillId="0" borderId="17" xfId="1" applyNumberFormat="1" applyFont="1" applyFill="1" applyBorder="1" applyAlignment="1">
      <alignment vertical="center"/>
    </xf>
    <xf numFmtId="166" fontId="18" fillId="0" borderId="17" xfId="1" applyNumberFormat="1" applyFont="1" applyFill="1" applyBorder="1" applyAlignment="1">
      <alignment vertical="center"/>
    </xf>
    <xf numFmtId="6" fontId="18" fillId="0" borderId="17" xfId="3" applyNumberFormat="1" applyFont="1" applyFill="1" applyBorder="1" applyAlignment="1">
      <alignment vertical="center"/>
    </xf>
    <xf numFmtId="5" fontId="18" fillId="0" borderId="17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5" fontId="27" fillId="0" borderId="7" xfId="3" applyNumberFormat="1" applyFont="1" applyBorder="1" applyAlignment="1">
      <alignment horizontal="center" vertical="center"/>
    </xf>
    <xf numFmtId="5" fontId="18" fillId="0" borderId="7" xfId="3" applyNumberFormat="1" applyFont="1" applyBorder="1" applyAlignment="1">
      <alignment horizontal="center" vertical="center"/>
    </xf>
    <xf numFmtId="5" fontId="0" fillId="0" borderId="0" xfId="3" applyNumberFormat="1" applyFont="1" applyAlignment="1">
      <alignment horizontal="center"/>
    </xf>
    <xf numFmtId="5" fontId="4" fillId="6" borderId="1" xfId="3" applyNumberFormat="1" applyFont="1" applyFill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28" fillId="0" borderId="0" xfId="6" applyAlignment="1">
      <alignment horizontal="center" vertical="top"/>
    </xf>
    <xf numFmtId="0" fontId="28" fillId="0" borderId="0" xfId="6" applyFont="1" applyAlignment="1">
      <alignment horizontal="center" vertical="top"/>
    </xf>
    <xf numFmtId="166" fontId="69" fillId="0" borderId="0" xfId="2" applyNumberFormat="1" applyFont="1" applyBorder="1" applyAlignment="1">
      <alignment horizontal="center"/>
    </xf>
    <xf numFmtId="0" fontId="0" fillId="0" borderId="0" xfId="0" applyAlignment="1">
      <alignment horizontal="center" vertical="top"/>
    </xf>
    <xf numFmtId="0" fontId="5" fillId="0" borderId="0" xfId="8" applyAlignment="1">
      <alignment horizontal="center"/>
    </xf>
    <xf numFmtId="167" fontId="4" fillId="6" borderId="17" xfId="1" applyNumberFormat="1" applyFont="1" applyFill="1" applyBorder="1" applyAlignment="1">
      <alignment horizontal="center" vertical="center"/>
    </xf>
    <xf numFmtId="167" fontId="0" fillId="0" borderId="17" xfId="1" applyNumberFormat="1" applyFont="1" applyBorder="1" applyAlignment="1">
      <alignment horizontal="center"/>
    </xf>
    <xf numFmtId="167" fontId="4" fillId="8" borderId="17" xfId="1" applyNumberFormat="1" applyFont="1" applyFill="1" applyBorder="1" applyAlignment="1">
      <alignment horizontal="center" vertical="center"/>
    </xf>
    <xf numFmtId="167" fontId="4" fillId="9" borderId="17" xfId="1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0" borderId="17" xfId="0" applyBorder="1" applyAlignment="1">
      <alignment horizontal="center"/>
    </xf>
    <xf numFmtId="167" fontId="4" fillId="7" borderId="17" xfId="1" applyNumberFormat="1" applyFont="1" applyFill="1" applyBorder="1" applyAlignment="1">
      <alignment horizontal="center" vertical="center"/>
    </xf>
    <xf numFmtId="7" fontId="52" fillId="0" borderId="0" xfId="3" applyNumberFormat="1" applyFont="1" applyFill="1" applyAlignment="1">
      <alignment horizontal="center"/>
    </xf>
    <xf numFmtId="167" fontId="52" fillId="0" borderId="0" xfId="1" applyNumberFormat="1" applyFont="1" applyFill="1" applyAlignment="1">
      <alignment horizontal="center"/>
    </xf>
    <xf numFmtId="8" fontId="52" fillId="0" borderId="0" xfId="3" applyNumberFormat="1" applyFont="1" applyFill="1" applyAlignment="1">
      <alignment horizontal="center"/>
    </xf>
    <xf numFmtId="5" fontId="4" fillId="6" borderId="1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top"/>
    </xf>
    <xf numFmtId="43" fontId="0" fillId="0" borderId="0" xfId="0" applyNumberFormat="1" applyAlignment="1">
      <alignment horizontal="center" vertical="top"/>
    </xf>
    <xf numFmtId="0" fontId="2" fillId="0" borderId="0" xfId="8" applyFont="1" applyAlignment="1">
      <alignment horizontal="center"/>
    </xf>
    <xf numFmtId="167" fontId="0" fillId="0" borderId="0" xfId="0" applyNumberFormat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/>
    </xf>
    <xf numFmtId="165" fontId="80" fillId="11" borderId="17" xfId="0" applyNumberFormat="1" applyFont="1" applyFill="1" applyBorder="1"/>
    <xf numFmtId="37" fontId="4" fillId="9" borderId="17" xfId="0" applyNumberFormat="1" applyFont="1" applyFill="1" applyBorder="1" applyAlignment="1">
      <alignment horizontal="right" vertical="center"/>
    </xf>
    <xf numFmtId="37" fontId="4" fillId="7" borderId="17" xfId="3" applyNumberFormat="1" applyFont="1" applyFill="1" applyBorder="1" applyAlignment="1">
      <alignment horizontal="right" vertical="center"/>
    </xf>
    <xf numFmtId="0" fontId="0" fillId="0" borderId="17" xfId="0" applyBorder="1" applyAlignment="1">
      <alignment vertical="top"/>
    </xf>
    <xf numFmtId="167" fontId="0" fillId="0" borderId="0" xfId="0" applyNumberFormat="1"/>
    <xf numFmtId="0" fontId="0" fillId="13" borderId="0" xfId="0" applyFill="1" applyAlignment="1">
      <alignment horizontal="center"/>
    </xf>
    <xf numFmtId="0" fontId="0" fillId="13" borderId="0" xfId="0" applyFill="1"/>
    <xf numFmtId="37" fontId="4" fillId="8" borderId="17" xfId="0" applyNumberFormat="1" applyFont="1" applyFill="1" applyBorder="1" applyAlignment="1">
      <alignment horizontal="right" vertical="center"/>
    </xf>
    <xf numFmtId="176" fontId="4" fillId="6" borderId="17" xfId="3" applyNumberFormat="1" applyFont="1" applyFill="1" applyBorder="1" applyAlignment="1">
      <alignment horizontal="right" vertical="center"/>
    </xf>
    <xf numFmtId="176" fontId="0" fillId="0" borderId="17" xfId="3" applyNumberFormat="1" applyFont="1" applyBorder="1" applyAlignment="1">
      <alignment horizontal="right"/>
    </xf>
    <xf numFmtId="176" fontId="18" fillId="0" borderId="17" xfId="1" applyNumberFormat="1" applyFont="1" applyFill="1" applyBorder="1" applyAlignment="1">
      <alignment horizontal="right" vertical="center"/>
    </xf>
    <xf numFmtId="176" fontId="4" fillId="8" borderId="17" xfId="3" applyNumberFormat="1" applyFont="1" applyFill="1" applyBorder="1" applyAlignment="1">
      <alignment horizontal="right" vertical="center"/>
    </xf>
    <xf numFmtId="44" fontId="5" fillId="0" borderId="0" xfId="3" applyFont="1" applyFill="1" applyAlignment="1">
      <alignment horizontal="center"/>
    </xf>
    <xf numFmtId="176" fontId="0" fillId="0" borderId="17" xfId="3" applyNumberFormat="1" applyFont="1" applyBorder="1"/>
    <xf numFmtId="176" fontId="18" fillId="0" borderId="17" xfId="1" applyNumberFormat="1" applyFont="1" applyFill="1" applyBorder="1" applyAlignment="1">
      <alignment vertical="center"/>
    </xf>
    <xf numFmtId="176" fontId="4" fillId="9" borderId="17" xfId="3" applyNumberFormat="1" applyFont="1" applyFill="1" applyBorder="1" applyAlignment="1">
      <alignment horizontal="right" vertic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76" fontId="0" fillId="0" borderId="0" xfId="0" applyNumberFormat="1" applyFill="1"/>
    <xf numFmtId="37" fontId="0" fillId="0" borderId="0" xfId="0" applyNumberFormat="1" applyFill="1" applyAlignment="1">
      <alignment horizontal="center"/>
    </xf>
    <xf numFmtId="176" fontId="0" fillId="0" borderId="0" xfId="0" applyNumberFormat="1" applyAlignment="1">
      <alignment horizontal="center"/>
    </xf>
    <xf numFmtId="168" fontId="4" fillId="6" borderId="17" xfId="0" applyNumberFormat="1" applyFont="1" applyFill="1" applyBorder="1" applyAlignment="1">
      <alignment horizontal="right" vertical="center"/>
    </xf>
    <xf numFmtId="179" fontId="4" fillId="8" borderId="17" xfId="0" applyNumberFormat="1" applyFont="1" applyFill="1" applyBorder="1" applyAlignment="1">
      <alignment horizontal="right" vertical="center"/>
    </xf>
    <xf numFmtId="6" fontId="0" fillId="0" borderId="0" xfId="0" applyNumberFormat="1"/>
    <xf numFmtId="0" fontId="0" fillId="0" borderId="0" xfId="0" applyAlignment="1">
      <alignment horizontal="center"/>
    </xf>
    <xf numFmtId="166" fontId="4" fillId="0" borderId="17" xfId="1" applyNumberFormat="1" applyFont="1" applyFill="1" applyBorder="1" applyAlignment="1">
      <alignment horizontal="right" vertical="center"/>
    </xf>
    <xf numFmtId="167" fontId="28" fillId="0" borderId="17" xfId="2" applyNumberFormat="1" applyFont="1" applyBorder="1">
      <alignment vertical="top"/>
    </xf>
    <xf numFmtId="166" fontId="4" fillId="6" borderId="17" xfId="1" applyNumberFormat="1" applyFont="1" applyFill="1" applyBorder="1" applyAlignment="1">
      <alignment horizontal="right" vertical="center"/>
    </xf>
    <xf numFmtId="166" fontId="0" fillId="0" borderId="17" xfId="1" applyNumberFormat="1" applyFont="1" applyBorder="1" applyAlignment="1">
      <alignment horizontal="right"/>
    </xf>
    <xf numFmtId="0" fontId="2" fillId="0" borderId="17" xfId="0" applyFont="1" applyBorder="1" applyAlignment="1">
      <alignment vertical="top"/>
    </xf>
    <xf numFmtId="37" fontId="2" fillId="0" borderId="17" xfId="1" applyNumberFormat="1" applyFont="1" applyBorder="1" applyAlignment="1">
      <alignment vertical="top"/>
    </xf>
    <xf numFmtId="0" fontId="4" fillId="14" borderId="1" xfId="0" applyFont="1" applyFill="1" applyBorder="1" applyAlignment="1">
      <alignment horizontal="center" vertical="center"/>
    </xf>
    <xf numFmtId="5" fontId="4" fillId="14" borderId="1" xfId="3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vertical="center"/>
    </xf>
    <xf numFmtId="5" fontId="4" fillId="14" borderId="1" xfId="0" applyNumberFormat="1" applyFont="1" applyFill="1" applyBorder="1" applyAlignment="1">
      <alignment horizontal="center" vertical="center"/>
    </xf>
    <xf numFmtId="5" fontId="18" fillId="15" borderId="7" xfId="3" applyNumberFormat="1" applyFont="1" applyFill="1" applyBorder="1" applyAlignment="1">
      <alignment horizontal="center" vertical="center"/>
    </xf>
    <xf numFmtId="0" fontId="0" fillId="15" borderId="0" xfId="0" applyFill="1" applyAlignment="1">
      <alignment horizontal="center"/>
    </xf>
    <xf numFmtId="5" fontId="0" fillId="15" borderId="0" xfId="3" applyNumberFormat="1" applyFont="1" applyFill="1" applyAlignment="1">
      <alignment horizontal="center"/>
    </xf>
    <xf numFmtId="0" fontId="18" fillId="15" borderId="7" xfId="0" applyFont="1" applyFill="1" applyBorder="1" applyAlignment="1">
      <alignment horizontal="center" vertical="center"/>
    </xf>
    <xf numFmtId="0" fontId="72" fillId="0" borderId="0" xfId="8" applyFont="1" applyAlignment="1">
      <alignment horizontal="left" vertical="top" indent="2"/>
    </xf>
    <xf numFmtId="167" fontId="0" fillId="12" borderId="0" xfId="0" applyNumberFormat="1" applyFill="1" applyAlignment="1">
      <alignment horizontal="center"/>
    </xf>
    <xf numFmtId="0" fontId="4" fillId="0" borderId="17" xfId="0" applyFont="1" applyBorder="1" applyAlignment="1">
      <alignment vertical="top"/>
    </xf>
    <xf numFmtId="0" fontId="3" fillId="0" borderId="0" xfId="0" applyFont="1" applyAlignment="1">
      <alignment horizontal="center"/>
    </xf>
    <xf numFmtId="167" fontId="2" fillId="12" borderId="0" xfId="0" applyNumberFormat="1" applyFont="1" applyFill="1" applyAlignment="1">
      <alignment horizontal="center"/>
    </xf>
    <xf numFmtId="43" fontId="4" fillId="0" borderId="17" xfId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8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50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18" fillId="0" borderId="17" xfId="0" applyFont="1" applyBorder="1" applyAlignment="1">
      <alignment horizontal="center" vertical="center"/>
    </xf>
    <xf numFmtId="5" fontId="18" fillId="0" borderId="17" xfId="0" applyNumberFormat="1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5" fontId="18" fillId="0" borderId="17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76" fontId="0" fillId="0" borderId="0" xfId="0" applyNumberFormat="1"/>
    <xf numFmtId="0" fontId="50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horizontal="right" vertical="center"/>
    </xf>
    <xf numFmtId="0" fontId="20" fillId="0" borderId="23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0" fontId="20" fillId="5" borderId="23" xfId="0" applyFont="1" applyFill="1" applyBorder="1" applyAlignment="1">
      <alignment horizontal="center" vertical="top"/>
    </xf>
    <xf numFmtId="0" fontId="20" fillId="5" borderId="21" xfId="0" applyFont="1" applyFill="1" applyBorder="1" applyAlignment="1">
      <alignment horizontal="center" vertical="top"/>
    </xf>
    <xf numFmtId="0" fontId="20" fillId="0" borderId="73" xfId="0" applyFont="1" applyBorder="1" applyAlignment="1">
      <alignment horizontal="left" vertical="top" wrapText="1"/>
    </xf>
    <xf numFmtId="0" fontId="20" fillId="0" borderId="76" xfId="0" applyFont="1" applyBorder="1" applyAlignment="1">
      <alignment horizontal="left" vertical="top" wrapText="1"/>
    </xf>
    <xf numFmtId="0" fontId="20" fillId="0" borderId="58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65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" fillId="0" borderId="66" xfId="0" applyFont="1" applyBorder="1" applyAlignment="1">
      <alignment horizontal="center"/>
    </xf>
    <xf numFmtId="0" fontId="20" fillId="0" borderId="7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22" xfId="0" applyFont="1" applyFill="1" applyBorder="1" applyAlignment="1">
      <alignment horizontal="left" vertical="top" wrapText="1"/>
    </xf>
    <xf numFmtId="0" fontId="20" fillId="0" borderId="16" xfId="0" applyFont="1" applyFill="1" applyBorder="1" applyAlignment="1">
      <alignment horizontal="left" vertical="top" wrapText="1"/>
    </xf>
    <xf numFmtId="0" fontId="20" fillId="0" borderId="71" xfId="0" applyFont="1" applyBorder="1" applyAlignment="1">
      <alignment horizontal="left" vertical="top" wrapText="1"/>
    </xf>
    <xf numFmtId="0" fontId="20" fillId="0" borderId="72" xfId="0" applyFont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0" fontId="20" fillId="0" borderId="21" xfId="0" applyFont="1" applyFill="1" applyBorder="1" applyAlignment="1">
      <alignment horizontal="left" vertical="top" wrapText="1"/>
    </xf>
    <xf numFmtId="3" fontId="10" fillId="0" borderId="0" xfId="0" applyNumberFormat="1" applyFont="1" applyFill="1" applyBorder="1" applyAlignment="1">
      <alignment horizontal="center" vertical="top"/>
    </xf>
    <xf numFmtId="3" fontId="13" fillId="0" borderId="0" xfId="0" applyNumberFormat="1" applyFont="1" applyFill="1" applyBorder="1" applyAlignment="1">
      <alignment horizontal="center" vertical="top"/>
    </xf>
    <xf numFmtId="0" fontId="13" fillId="0" borderId="0" xfId="0" applyFont="1" applyAlignment="1">
      <alignment horizontal="center"/>
    </xf>
    <xf numFmtId="0" fontId="70" fillId="0" borderId="0" xfId="8" applyFont="1" applyFill="1" applyAlignment="1">
      <alignment horizontal="left" vertical="top" wrapText="1" indent="2"/>
    </xf>
    <xf numFmtId="0" fontId="57" fillId="0" borderId="32" xfId="0" applyFont="1" applyBorder="1" applyAlignment="1">
      <alignment horizontal="center" vertical="top"/>
    </xf>
    <xf numFmtId="0" fontId="57" fillId="0" borderId="68" xfId="0" applyFont="1" applyBorder="1" applyAlignment="1">
      <alignment horizontal="center" vertical="top"/>
    </xf>
    <xf numFmtId="0" fontId="57" fillId="0" borderId="33" xfId="0" applyFont="1" applyBorder="1" applyAlignment="1">
      <alignment horizontal="center" vertical="top"/>
    </xf>
    <xf numFmtId="0" fontId="57" fillId="0" borderId="36" xfId="0" applyFont="1" applyBorder="1" applyAlignment="1">
      <alignment horizontal="center" vertical="top"/>
    </xf>
    <xf numFmtId="0" fontId="57" fillId="0" borderId="1" xfId="0" applyFont="1" applyBorder="1" applyAlignment="1">
      <alignment horizontal="center" vertical="top"/>
    </xf>
    <xf numFmtId="0" fontId="57" fillId="0" borderId="37" xfId="0" applyFont="1" applyBorder="1" applyAlignment="1">
      <alignment horizontal="center" vertical="top"/>
    </xf>
    <xf numFmtId="0" fontId="57" fillId="0" borderId="0" xfId="6" applyFont="1" applyAlignment="1">
      <alignment horizontal="left" vertical="top" wrapText="1"/>
    </xf>
    <xf numFmtId="0" fontId="57" fillId="0" borderId="0" xfId="6" applyFont="1" applyBorder="1" applyAlignment="1">
      <alignment horizontal="left" vertical="top" wrapText="1"/>
    </xf>
    <xf numFmtId="0" fontId="58" fillId="0" borderId="17" xfId="6" applyFont="1" applyBorder="1" applyAlignment="1">
      <alignment horizontal="center" vertical="center"/>
    </xf>
    <xf numFmtId="0" fontId="59" fillId="0" borderId="17" xfId="6" applyFont="1" applyBorder="1" applyAlignment="1">
      <alignment horizontal="center" vertical="top" wrapText="1" shrinkToFit="1"/>
    </xf>
  </cellXfs>
  <cellStyles count="24">
    <cellStyle name="Comma" xfId="1" builtinId="3"/>
    <cellStyle name="Comma 2" xfId="2" xr:uid="{00000000-0005-0000-0000-000001000000}"/>
    <cellStyle name="Comma 2 2" xfId="20" xr:uid="{00000000-0005-0000-0000-000002000000}"/>
    <cellStyle name="Comma 3" xfId="13" xr:uid="{00000000-0005-0000-0000-000003000000}"/>
    <cellStyle name="Comma 4" xfId="19" xr:uid="{00000000-0005-0000-0000-000004000000}"/>
    <cellStyle name="Currency" xfId="3" builtinId="4"/>
    <cellStyle name="Currency 2" xfId="21" xr:uid="{00000000-0005-0000-0000-000006000000}"/>
    <cellStyle name="Hyperlink" xfId="4" builtinId="8"/>
    <cellStyle name="Hyperlink 2" xfId="14" xr:uid="{00000000-0005-0000-0000-000008000000}"/>
    <cellStyle name="Normal" xfId="0" builtinId="0"/>
    <cellStyle name="Normal 10" xfId="23" xr:uid="{00000000-0005-0000-0000-00000A000000}"/>
    <cellStyle name="Normal 2" xfId="5" xr:uid="{00000000-0005-0000-0000-00000B000000}"/>
    <cellStyle name="Normal 2 2" xfId="22" xr:uid="{00000000-0005-0000-0000-00000C000000}"/>
    <cellStyle name="Normal 3" xfId="6" xr:uid="{00000000-0005-0000-0000-00000D000000}"/>
    <cellStyle name="Normal 4" xfId="7" xr:uid="{00000000-0005-0000-0000-00000E000000}"/>
    <cellStyle name="Normal 4 2" xfId="11" xr:uid="{00000000-0005-0000-0000-00000F000000}"/>
    <cellStyle name="Normal 5" xfId="8" xr:uid="{00000000-0005-0000-0000-000010000000}"/>
    <cellStyle name="Normal 6" xfId="12" xr:uid="{00000000-0005-0000-0000-000011000000}"/>
    <cellStyle name="Normal 7" xfId="16" xr:uid="{00000000-0005-0000-0000-000012000000}"/>
    <cellStyle name="Normal 8" xfId="17" xr:uid="{00000000-0005-0000-0000-000013000000}"/>
    <cellStyle name="Normal 9" xfId="18" xr:uid="{00000000-0005-0000-0000-000014000000}"/>
    <cellStyle name="Normal_Projects" xfId="9" xr:uid="{00000000-0005-0000-0000-000015000000}"/>
    <cellStyle name="Percent" xfId="10" builtinId="5"/>
    <cellStyle name="Percent 2" xfId="15" xr:uid="{00000000-0005-0000-0000-000017000000}"/>
  </cellStyles>
  <dxfs count="0"/>
  <tableStyles count="0" defaultTableStyle="TableStyleMedium9" defaultPivotStyle="PivotStyleLight16"/>
  <colors>
    <mruColors>
      <color rgb="FF969696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PSE&amp;G Pole-Attached Solar: Quarterly Performance vs. PV Watts</a:t>
            </a:r>
            <a:endParaRPr lang="en-US"/>
          </a:p>
        </c:rich>
      </c:tx>
      <c:layout>
        <c:manualLayout>
          <c:xMode val="edge"/>
          <c:yMode val="edge"/>
          <c:x val="0.20390415781812879"/>
          <c:y val="3.5274067854227445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8.5935591189139363E-2"/>
          <c:y val="0.11709851608920499"/>
          <c:w val="0.83315525330660423"/>
          <c:h val="0.63480367031137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'[1]Seg 2'!$AC$2</c:f>
              <c:strCache>
                <c:ptCount val="1"/>
                <c:pt idx="0">
                  <c:v>Actual Quarterly Production MWh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'[1]Seg 2'!$AB$3:$AB$59</c:f>
              <c:strCache>
                <c:ptCount val="57"/>
                <c:pt idx="0">
                  <c:v>Sep - Dec '09</c:v>
                </c:pt>
                <c:pt idx="1">
                  <c:v>Jan - Mar '10</c:v>
                </c:pt>
                <c:pt idx="2">
                  <c:v>Apr - Jun '10</c:v>
                </c:pt>
                <c:pt idx="3">
                  <c:v>Jul - Sep '10</c:v>
                </c:pt>
                <c:pt idx="4">
                  <c:v>Oct - Dec '10</c:v>
                </c:pt>
                <c:pt idx="5">
                  <c:v>Jan - Mar '11</c:v>
                </c:pt>
                <c:pt idx="6">
                  <c:v>Apr - Jun '11</c:v>
                </c:pt>
                <c:pt idx="7">
                  <c:v>Jul - Sep '11</c:v>
                </c:pt>
                <c:pt idx="8">
                  <c:v>Oct - Dec '11</c:v>
                </c:pt>
                <c:pt idx="9">
                  <c:v>Jan - Mar '12</c:v>
                </c:pt>
                <c:pt idx="10">
                  <c:v>Apr - Jun '12</c:v>
                </c:pt>
                <c:pt idx="11">
                  <c:v>Jul - Sep '12</c:v>
                </c:pt>
                <c:pt idx="12">
                  <c:v>Oct - Dec '12</c:v>
                </c:pt>
                <c:pt idx="13">
                  <c:v>Jan - Mar '13</c:v>
                </c:pt>
                <c:pt idx="14">
                  <c:v>Apr - Jun '13</c:v>
                </c:pt>
                <c:pt idx="15">
                  <c:v>Jul - Sep '13</c:v>
                </c:pt>
                <c:pt idx="16">
                  <c:v>Oct - Dec '13</c:v>
                </c:pt>
                <c:pt idx="17">
                  <c:v>Jan - Mar '14</c:v>
                </c:pt>
                <c:pt idx="18">
                  <c:v>Apr - Jun '14</c:v>
                </c:pt>
                <c:pt idx="19">
                  <c:v>Jul - Sep '14</c:v>
                </c:pt>
                <c:pt idx="20">
                  <c:v>Oct - Dec '14</c:v>
                </c:pt>
                <c:pt idx="21">
                  <c:v>Jan-Mar '15</c:v>
                </c:pt>
                <c:pt idx="22">
                  <c:v>Apr-Jun '15</c:v>
                </c:pt>
                <c:pt idx="23">
                  <c:v>Jul-Sep '15</c:v>
                </c:pt>
                <c:pt idx="24">
                  <c:v>Oct-Dec '15</c:v>
                </c:pt>
                <c:pt idx="25">
                  <c:v>Jan-Mar '16</c:v>
                </c:pt>
                <c:pt idx="26">
                  <c:v>Apr-Jun '16</c:v>
                </c:pt>
                <c:pt idx="27">
                  <c:v>Jul-Sep '16</c:v>
                </c:pt>
                <c:pt idx="28">
                  <c:v>Oct-Dec '16</c:v>
                </c:pt>
                <c:pt idx="29">
                  <c:v>Jan-Mar '17</c:v>
                </c:pt>
                <c:pt idx="30">
                  <c:v>Apr-Jun '17</c:v>
                </c:pt>
                <c:pt idx="31">
                  <c:v>Jul-Sep '17</c:v>
                </c:pt>
                <c:pt idx="32">
                  <c:v>Oct-Dec '17</c:v>
                </c:pt>
                <c:pt idx="33">
                  <c:v>Jan-Mar '18</c:v>
                </c:pt>
                <c:pt idx="34">
                  <c:v>Apr-Jun '18</c:v>
                </c:pt>
                <c:pt idx="35">
                  <c:v>Jul-Sep '18</c:v>
                </c:pt>
                <c:pt idx="36">
                  <c:v>Oct-Dec '18</c:v>
                </c:pt>
                <c:pt idx="37">
                  <c:v>Jan-Mar '19</c:v>
                </c:pt>
                <c:pt idx="38">
                  <c:v>Apr-Jun '19</c:v>
                </c:pt>
                <c:pt idx="39">
                  <c:v>Jul-Sep '19</c:v>
                </c:pt>
                <c:pt idx="40">
                  <c:v>Oct-Dec '19</c:v>
                </c:pt>
                <c:pt idx="41">
                  <c:v>Jan-Mar '20</c:v>
                </c:pt>
                <c:pt idx="42">
                  <c:v>Apr-Jun '20</c:v>
                </c:pt>
                <c:pt idx="43">
                  <c:v>Jul-Sep '20</c:v>
                </c:pt>
                <c:pt idx="44">
                  <c:v>Oct-Dec '20</c:v>
                </c:pt>
                <c:pt idx="45">
                  <c:v>Jan-Mar '21</c:v>
                </c:pt>
                <c:pt idx="46">
                  <c:v>Apr-Jun '21</c:v>
                </c:pt>
                <c:pt idx="47">
                  <c:v>Jul-Sep '21</c:v>
                </c:pt>
                <c:pt idx="48">
                  <c:v>Oct-Dec '21</c:v>
                </c:pt>
                <c:pt idx="49">
                  <c:v>Jan-Mar '22</c:v>
                </c:pt>
                <c:pt idx="50">
                  <c:v>Apr-Jun '22</c:v>
                </c:pt>
                <c:pt idx="51">
                  <c:v>Jul-Sep '22</c:v>
                </c:pt>
                <c:pt idx="52">
                  <c:v>Oct-Dec '22</c:v>
                </c:pt>
                <c:pt idx="53">
                  <c:v>Jan-Mar '23</c:v>
                </c:pt>
                <c:pt idx="54">
                  <c:v>Apr-Jun '23</c:v>
                </c:pt>
                <c:pt idx="55">
                  <c:v>Jul-Sep '23</c:v>
                </c:pt>
                <c:pt idx="56">
                  <c:v>Oct-Dec '23</c:v>
                </c:pt>
              </c:strCache>
            </c:strRef>
          </c:cat>
          <c:val>
            <c:numRef>
              <c:f>'[1]Seg 2'!$AC$3:$AC$59</c:f>
              <c:numCache>
                <c:formatCode>General</c:formatCode>
                <c:ptCount val="57"/>
                <c:pt idx="0">
                  <c:v>41.904000000000003</c:v>
                </c:pt>
                <c:pt idx="1">
                  <c:v>451.51100000000002</c:v>
                </c:pt>
                <c:pt idx="2">
                  <c:v>1496.1179379385487</c:v>
                </c:pt>
                <c:pt idx="3">
                  <c:v>2952.9007779489284</c:v>
                </c:pt>
                <c:pt idx="4">
                  <c:v>2700.592419471222</c:v>
                </c:pt>
                <c:pt idx="5">
                  <c:v>4172.149640729438</c:v>
                </c:pt>
                <c:pt idx="6">
                  <c:v>6103.9067583414353</c:v>
                </c:pt>
                <c:pt idx="7">
                  <c:v>6849.9674204849562</c:v>
                </c:pt>
                <c:pt idx="8">
                  <c:v>5658.0092833051722</c:v>
                </c:pt>
                <c:pt idx="9">
                  <c:v>7155.5267769465636</c:v>
                </c:pt>
                <c:pt idx="10">
                  <c:v>10012.672181461674</c:v>
                </c:pt>
                <c:pt idx="11">
                  <c:v>10660.617093933321</c:v>
                </c:pt>
                <c:pt idx="12">
                  <c:v>6238.682465595225</c:v>
                </c:pt>
                <c:pt idx="13">
                  <c:v>8319.8832715123026</c:v>
                </c:pt>
                <c:pt idx="14">
                  <c:v>13302.760971733311</c:v>
                </c:pt>
                <c:pt idx="15">
                  <c:v>12852.486506499999</c:v>
                </c:pt>
                <c:pt idx="16">
                  <c:v>8185.1865530113128</c:v>
                </c:pt>
                <c:pt idx="17">
                  <c:v>9265.6063085788028</c:v>
                </c:pt>
                <c:pt idx="18">
                  <c:v>13367.723989639819</c:v>
                </c:pt>
                <c:pt idx="19">
                  <c:v>13175.825735557224</c:v>
                </c:pt>
                <c:pt idx="20">
                  <c:v>7356.6635683504737</c:v>
                </c:pt>
                <c:pt idx="21">
                  <c:v>9395.6709749035017</c:v>
                </c:pt>
                <c:pt idx="22">
                  <c:v>12918.724847915171</c:v>
                </c:pt>
                <c:pt idx="23">
                  <c:v>13603.88670556465</c:v>
                </c:pt>
                <c:pt idx="24">
                  <c:v>8004.69362</c:v>
                </c:pt>
                <c:pt idx="25">
                  <c:v>9820.5968000000012</c:v>
                </c:pt>
                <c:pt idx="26">
                  <c:v>12349.815210000001</c:v>
                </c:pt>
                <c:pt idx="27">
                  <c:v>12493.158813939031</c:v>
                </c:pt>
                <c:pt idx="28">
                  <c:v>7986.1793000000007</c:v>
                </c:pt>
                <c:pt idx="29">
                  <c:v>8455.5388937255902</c:v>
                </c:pt>
                <c:pt idx="30">
                  <c:v>11379.972395118381</c:v>
                </c:pt>
                <c:pt idx="31">
                  <c:v>11720.09302</c:v>
                </c:pt>
                <c:pt idx="32">
                  <c:v>7759.0165593563834</c:v>
                </c:pt>
                <c:pt idx="33">
                  <c:v>8185.2277409999988</c:v>
                </c:pt>
                <c:pt idx="34">
                  <c:v>10438.501853</c:v>
                </c:pt>
                <c:pt idx="35">
                  <c:v>9480.6097819999995</c:v>
                </c:pt>
                <c:pt idx="36">
                  <c:v>6190.81837</c:v>
                </c:pt>
                <c:pt idx="37">
                  <c:v>8612.3969080000006</c:v>
                </c:pt>
                <c:pt idx="38">
                  <c:v>10545.694344000001</c:v>
                </c:pt>
                <c:pt idx="39">
                  <c:v>11241.496092999998</c:v>
                </c:pt>
                <c:pt idx="40">
                  <c:v>6568.0608090000005</c:v>
                </c:pt>
                <c:pt idx="41">
                  <c:v>7848.4941079999999</c:v>
                </c:pt>
                <c:pt idx="42">
                  <c:v>11232.112506000001</c:v>
                </c:pt>
                <c:pt idx="43">
                  <c:v>10441.802646000002</c:v>
                </c:pt>
                <c:pt idx="44">
                  <c:v>6526.6690030000009</c:v>
                </c:pt>
                <c:pt idx="45">
                  <c:v>8162.992701000001</c:v>
                </c:pt>
                <c:pt idx="46">
                  <c:v>10901.929851000001</c:v>
                </c:pt>
                <c:pt idx="47">
                  <c:v>10060.209902000001</c:v>
                </c:pt>
                <c:pt idx="48">
                  <c:v>6777.1847180000004</c:v>
                </c:pt>
                <c:pt idx="49">
                  <c:v>8337.0857190000006</c:v>
                </c:pt>
                <c:pt idx="50">
                  <c:v>10690.683417</c:v>
                </c:pt>
                <c:pt idx="51">
                  <c:v>10869.183656999998</c:v>
                </c:pt>
                <c:pt idx="52">
                  <c:v>7283.2259580000009</c:v>
                </c:pt>
                <c:pt idx="53">
                  <c:v>7210.6509830000014</c:v>
                </c:pt>
                <c:pt idx="54">
                  <c:v>10707.184069999999</c:v>
                </c:pt>
                <c:pt idx="55">
                  <c:v>9528.6600629999994</c:v>
                </c:pt>
                <c:pt idx="56">
                  <c:v>6627.7066450000002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A-4D8F-BFA8-8B96ADE6004C}"/>
            </c:ext>
          </c:extLst>
        </c:ser>
        <c:ser>
          <c:idx val="1"/>
          <c:order val="1"/>
          <c:tx>
            <c:strRef>
              <c:f>'[1]Seg 2'!$AD$2</c:f>
              <c:strCache>
                <c:ptCount val="1"/>
                <c:pt idx="0">
                  <c:v>Predicted MWh PV Watts v1 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'[1]Seg 2'!$AB$3:$AB$59</c:f>
              <c:strCache>
                <c:ptCount val="57"/>
                <c:pt idx="0">
                  <c:v>Sep - Dec '09</c:v>
                </c:pt>
                <c:pt idx="1">
                  <c:v>Jan - Mar '10</c:v>
                </c:pt>
                <c:pt idx="2">
                  <c:v>Apr - Jun '10</c:v>
                </c:pt>
                <c:pt idx="3">
                  <c:v>Jul - Sep '10</c:v>
                </c:pt>
                <c:pt idx="4">
                  <c:v>Oct - Dec '10</c:v>
                </c:pt>
                <c:pt idx="5">
                  <c:v>Jan - Mar '11</c:v>
                </c:pt>
                <c:pt idx="6">
                  <c:v>Apr - Jun '11</c:v>
                </c:pt>
                <c:pt idx="7">
                  <c:v>Jul - Sep '11</c:v>
                </c:pt>
                <c:pt idx="8">
                  <c:v>Oct - Dec '11</c:v>
                </c:pt>
                <c:pt idx="9">
                  <c:v>Jan - Mar '12</c:v>
                </c:pt>
                <c:pt idx="10">
                  <c:v>Apr - Jun '12</c:v>
                </c:pt>
                <c:pt idx="11">
                  <c:v>Jul - Sep '12</c:v>
                </c:pt>
                <c:pt idx="12">
                  <c:v>Oct - Dec '12</c:v>
                </c:pt>
                <c:pt idx="13">
                  <c:v>Jan - Mar '13</c:v>
                </c:pt>
                <c:pt idx="14">
                  <c:v>Apr - Jun '13</c:v>
                </c:pt>
                <c:pt idx="15">
                  <c:v>Jul - Sep '13</c:v>
                </c:pt>
                <c:pt idx="16">
                  <c:v>Oct - Dec '13</c:v>
                </c:pt>
                <c:pt idx="17">
                  <c:v>Jan - Mar '14</c:v>
                </c:pt>
                <c:pt idx="18">
                  <c:v>Apr - Jun '14</c:v>
                </c:pt>
                <c:pt idx="19">
                  <c:v>Jul - Sep '14</c:v>
                </c:pt>
                <c:pt idx="20">
                  <c:v>Oct - Dec '14</c:v>
                </c:pt>
                <c:pt idx="21">
                  <c:v>Jan-Mar '15</c:v>
                </c:pt>
                <c:pt idx="22">
                  <c:v>Apr-Jun '15</c:v>
                </c:pt>
                <c:pt idx="23">
                  <c:v>Jul-Sep '15</c:v>
                </c:pt>
                <c:pt idx="24">
                  <c:v>Oct-Dec '15</c:v>
                </c:pt>
                <c:pt idx="25">
                  <c:v>Jan-Mar '16</c:v>
                </c:pt>
                <c:pt idx="26">
                  <c:v>Apr-Jun '16</c:v>
                </c:pt>
                <c:pt idx="27">
                  <c:v>Jul-Sep '16</c:v>
                </c:pt>
                <c:pt idx="28">
                  <c:v>Oct-Dec '16</c:v>
                </c:pt>
                <c:pt idx="29">
                  <c:v>Jan-Mar '17</c:v>
                </c:pt>
                <c:pt idx="30">
                  <c:v>Apr-Jun '17</c:v>
                </c:pt>
                <c:pt idx="31">
                  <c:v>Jul-Sep '17</c:v>
                </c:pt>
                <c:pt idx="32">
                  <c:v>Oct-Dec '17</c:v>
                </c:pt>
                <c:pt idx="33">
                  <c:v>Jan-Mar '18</c:v>
                </c:pt>
                <c:pt idx="34">
                  <c:v>Apr-Jun '18</c:v>
                </c:pt>
                <c:pt idx="35">
                  <c:v>Jul-Sep '18</c:v>
                </c:pt>
                <c:pt idx="36">
                  <c:v>Oct-Dec '18</c:v>
                </c:pt>
                <c:pt idx="37">
                  <c:v>Jan-Mar '19</c:v>
                </c:pt>
                <c:pt idx="38">
                  <c:v>Apr-Jun '19</c:v>
                </c:pt>
                <c:pt idx="39">
                  <c:v>Jul-Sep '19</c:v>
                </c:pt>
                <c:pt idx="40">
                  <c:v>Oct-Dec '19</c:v>
                </c:pt>
                <c:pt idx="41">
                  <c:v>Jan-Mar '20</c:v>
                </c:pt>
                <c:pt idx="42">
                  <c:v>Apr-Jun '20</c:v>
                </c:pt>
                <c:pt idx="43">
                  <c:v>Jul-Sep '20</c:v>
                </c:pt>
                <c:pt idx="44">
                  <c:v>Oct-Dec '20</c:v>
                </c:pt>
                <c:pt idx="45">
                  <c:v>Jan-Mar '21</c:v>
                </c:pt>
                <c:pt idx="46">
                  <c:v>Apr-Jun '21</c:v>
                </c:pt>
                <c:pt idx="47">
                  <c:v>Jul-Sep '21</c:v>
                </c:pt>
                <c:pt idx="48">
                  <c:v>Oct-Dec '21</c:v>
                </c:pt>
                <c:pt idx="49">
                  <c:v>Jan-Mar '22</c:v>
                </c:pt>
                <c:pt idx="50">
                  <c:v>Apr-Jun '22</c:v>
                </c:pt>
                <c:pt idx="51">
                  <c:v>Jul-Sep '22</c:v>
                </c:pt>
                <c:pt idx="52">
                  <c:v>Oct-Dec '22</c:v>
                </c:pt>
                <c:pt idx="53">
                  <c:v>Jan-Mar '23</c:v>
                </c:pt>
                <c:pt idx="54">
                  <c:v>Apr-Jun '23</c:v>
                </c:pt>
                <c:pt idx="55">
                  <c:v>Jul-Sep '23</c:v>
                </c:pt>
                <c:pt idx="56">
                  <c:v>Oct-Dec '23</c:v>
                </c:pt>
              </c:strCache>
            </c:strRef>
          </c:cat>
          <c:val>
            <c:numRef>
              <c:f>'[1]Seg 2'!$AD$3:$AD$59</c:f>
              <c:numCache>
                <c:formatCode>General</c:formatCode>
                <c:ptCount val="57"/>
                <c:pt idx="0">
                  <c:v>46.202400000000004</c:v>
                </c:pt>
                <c:pt idx="1">
                  <c:v>418.33166851600004</c:v>
                </c:pt>
                <c:pt idx="2">
                  <c:v>1412.3285869199999</c:v>
                </c:pt>
                <c:pt idx="3">
                  <c:v>2420.3263383079998</c:v>
                </c:pt>
                <c:pt idx="4">
                  <c:v>2284.9187039959997</c:v>
                </c:pt>
                <c:pt idx="5">
                  <c:v>3509.7274994920003</c:v>
                </c:pt>
                <c:pt idx="6">
                  <c:v>5467.7082846000012</c:v>
                </c:pt>
                <c:pt idx="7">
                  <c:v>5899.2973347120014</c:v>
                </c:pt>
                <c:pt idx="8">
                  <c:v>4334.6963726040012</c:v>
                </c:pt>
                <c:pt idx="9">
                  <c:v>5608.0610937265155</c:v>
                </c:pt>
                <c:pt idx="10">
                  <c:v>8100.1150484274658</c:v>
                </c:pt>
                <c:pt idx="11">
                  <c:v>8557.4048416759997</c:v>
                </c:pt>
                <c:pt idx="12">
                  <c:v>6141.6322004549602</c:v>
                </c:pt>
                <c:pt idx="13">
                  <c:v>7742.9645065282812</c:v>
                </c:pt>
                <c:pt idx="14">
                  <c:v>10637.689109003002</c:v>
                </c:pt>
                <c:pt idx="15">
                  <c:v>10399.806920165842</c:v>
                </c:pt>
                <c:pt idx="16">
                  <c:v>6971.7548072679201</c:v>
                </c:pt>
                <c:pt idx="17">
                  <c:v>8265.4221259917613</c:v>
                </c:pt>
                <c:pt idx="18">
                  <c:v>10816.233052718722</c:v>
                </c:pt>
                <c:pt idx="19">
                  <c:v>10476.825250597001</c:v>
                </c:pt>
                <c:pt idx="20">
                  <c:v>6987.5535329920813</c:v>
                </c:pt>
                <c:pt idx="21">
                  <c:v>8281.202602325362</c:v>
                </c:pt>
                <c:pt idx="22">
                  <c:v>10839.982749897283</c:v>
                </c:pt>
                <c:pt idx="23">
                  <c:v>10505.786517276281</c:v>
                </c:pt>
                <c:pt idx="24">
                  <c:v>7003.2826515265206</c:v>
                </c:pt>
                <c:pt idx="25">
                  <c:v>8272.3570875730402</c:v>
                </c:pt>
                <c:pt idx="26">
                  <c:v>10824.436943564158</c:v>
                </c:pt>
                <c:pt idx="27">
                  <c:v>10472.292921202559</c:v>
                </c:pt>
                <c:pt idx="28">
                  <c:v>6962.1430922512</c:v>
                </c:pt>
                <c:pt idx="29">
                  <c:v>8217.93239761312</c:v>
                </c:pt>
                <c:pt idx="30">
                  <c:v>10767.553052201119</c:v>
                </c:pt>
                <c:pt idx="31">
                  <c:v>10429.149004806561</c:v>
                </c:pt>
                <c:pt idx="32">
                  <c:v>6947.8079632886402</c:v>
                </c:pt>
                <c:pt idx="33">
                  <c:v>8197.5967975742406</c:v>
                </c:pt>
                <c:pt idx="34">
                  <c:v>10708.49048214064</c:v>
                </c:pt>
                <c:pt idx="35">
                  <c:v>10295.307998421602</c:v>
                </c:pt>
                <c:pt idx="36">
                  <c:v>6950.2544359964804</c:v>
                </c:pt>
                <c:pt idx="37">
                  <c:v>8065.2943990191998</c:v>
                </c:pt>
                <c:pt idx="38">
                  <c:v>10505.262458781443</c:v>
                </c:pt>
                <c:pt idx="39">
                  <c:v>10145.792376210402</c:v>
                </c:pt>
                <c:pt idx="40">
                  <c:v>6755.4639729404807</c:v>
                </c:pt>
                <c:pt idx="41">
                  <c:v>7981.1154983526421</c:v>
                </c:pt>
                <c:pt idx="42">
                  <c:v>10455.135362791843</c:v>
                </c:pt>
                <c:pt idx="43">
                  <c:v>10100.559812702239</c:v>
                </c:pt>
                <c:pt idx="44">
                  <c:v>6720.3909649296002</c:v>
                </c:pt>
                <c:pt idx="45">
                  <c:v>7923.8442824273607</c:v>
                </c:pt>
                <c:pt idx="46">
                  <c:v>10366.595546861119</c:v>
                </c:pt>
                <c:pt idx="47">
                  <c:v>10024.869831970562</c:v>
                </c:pt>
                <c:pt idx="48">
                  <c:v>6681.14457067904</c:v>
                </c:pt>
                <c:pt idx="49">
                  <c:v>7880.0944586190417</c:v>
                </c:pt>
                <c:pt idx="50">
                  <c:v>10304.471830259041</c:v>
                </c:pt>
                <c:pt idx="51">
                  <c:v>9970.5847468539214</c:v>
                </c:pt>
                <c:pt idx="52">
                  <c:v>6638.5968327</c:v>
                </c:pt>
                <c:pt idx="53">
                  <c:v>7564.3749999154406</c:v>
                </c:pt>
                <c:pt idx="54">
                  <c:v>9899.6456774447943</c:v>
                </c:pt>
                <c:pt idx="55">
                  <c:v>9574.853126648055</c:v>
                </c:pt>
                <c:pt idx="56">
                  <c:v>6374.9655463698546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4A-4D8F-BFA8-8B96ADE6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77280"/>
        <c:axId val="80578816"/>
      </c:barChart>
      <c:lineChart>
        <c:grouping val="standard"/>
        <c:varyColors val="0"/>
        <c:ser>
          <c:idx val="2"/>
          <c:order val="2"/>
          <c:tx>
            <c:strRef>
              <c:f>'[1]Seg 2'!$AE$2</c:f>
              <c:strCache>
                <c:ptCount val="1"/>
                <c:pt idx="0">
                  <c:v>Cumulative Production MWh</c:v>
                </c:pt>
              </c:strCache>
            </c:strRef>
          </c:tx>
          <c:marker>
            <c:symbol val="none"/>
          </c:marker>
          <c:cat>
            <c:strRef>
              <c:f>'[1]Seg 2'!$AB$3:$AB$59</c:f>
              <c:strCache>
                <c:ptCount val="57"/>
                <c:pt idx="0">
                  <c:v>Sep - Dec '09</c:v>
                </c:pt>
                <c:pt idx="1">
                  <c:v>Jan - Mar '10</c:v>
                </c:pt>
                <c:pt idx="2">
                  <c:v>Apr - Jun '10</c:v>
                </c:pt>
                <c:pt idx="3">
                  <c:v>Jul - Sep '10</c:v>
                </c:pt>
                <c:pt idx="4">
                  <c:v>Oct - Dec '10</c:v>
                </c:pt>
                <c:pt idx="5">
                  <c:v>Jan - Mar '11</c:v>
                </c:pt>
                <c:pt idx="6">
                  <c:v>Apr - Jun '11</c:v>
                </c:pt>
                <c:pt idx="7">
                  <c:v>Jul - Sep '11</c:v>
                </c:pt>
                <c:pt idx="8">
                  <c:v>Oct - Dec '11</c:v>
                </c:pt>
                <c:pt idx="9">
                  <c:v>Jan - Mar '12</c:v>
                </c:pt>
                <c:pt idx="10">
                  <c:v>Apr - Jun '12</c:v>
                </c:pt>
                <c:pt idx="11">
                  <c:v>Jul - Sep '12</c:v>
                </c:pt>
                <c:pt idx="12">
                  <c:v>Oct - Dec '12</c:v>
                </c:pt>
                <c:pt idx="13">
                  <c:v>Jan - Mar '13</c:v>
                </c:pt>
                <c:pt idx="14">
                  <c:v>Apr - Jun '13</c:v>
                </c:pt>
                <c:pt idx="15">
                  <c:v>Jul - Sep '13</c:v>
                </c:pt>
                <c:pt idx="16">
                  <c:v>Oct - Dec '13</c:v>
                </c:pt>
                <c:pt idx="17">
                  <c:v>Jan - Mar '14</c:v>
                </c:pt>
                <c:pt idx="18">
                  <c:v>Apr - Jun '14</c:v>
                </c:pt>
                <c:pt idx="19">
                  <c:v>Jul - Sep '14</c:v>
                </c:pt>
                <c:pt idx="20">
                  <c:v>Oct - Dec '14</c:v>
                </c:pt>
                <c:pt idx="21">
                  <c:v>Jan-Mar '15</c:v>
                </c:pt>
                <c:pt idx="22">
                  <c:v>Apr-Jun '15</c:v>
                </c:pt>
                <c:pt idx="23">
                  <c:v>Jul-Sep '15</c:v>
                </c:pt>
                <c:pt idx="24">
                  <c:v>Oct-Dec '15</c:v>
                </c:pt>
                <c:pt idx="25">
                  <c:v>Jan-Mar '16</c:v>
                </c:pt>
                <c:pt idx="26">
                  <c:v>Apr-Jun '16</c:v>
                </c:pt>
                <c:pt idx="27">
                  <c:v>Jul-Sep '16</c:v>
                </c:pt>
                <c:pt idx="28">
                  <c:v>Oct-Dec '16</c:v>
                </c:pt>
                <c:pt idx="29">
                  <c:v>Jan-Mar '17</c:v>
                </c:pt>
                <c:pt idx="30">
                  <c:v>Apr-Jun '17</c:v>
                </c:pt>
                <c:pt idx="31">
                  <c:v>Jul-Sep '17</c:v>
                </c:pt>
                <c:pt idx="32">
                  <c:v>Oct-Dec '17</c:v>
                </c:pt>
                <c:pt idx="33">
                  <c:v>Jan-Mar '18</c:v>
                </c:pt>
                <c:pt idx="34">
                  <c:v>Apr-Jun '18</c:v>
                </c:pt>
                <c:pt idx="35">
                  <c:v>Jul-Sep '18</c:v>
                </c:pt>
                <c:pt idx="36">
                  <c:v>Oct-Dec '18</c:v>
                </c:pt>
                <c:pt idx="37">
                  <c:v>Jan-Mar '19</c:v>
                </c:pt>
                <c:pt idx="38">
                  <c:v>Apr-Jun '19</c:v>
                </c:pt>
                <c:pt idx="39">
                  <c:v>Jul-Sep '19</c:v>
                </c:pt>
                <c:pt idx="40">
                  <c:v>Oct-Dec '19</c:v>
                </c:pt>
                <c:pt idx="41">
                  <c:v>Jan-Mar '20</c:v>
                </c:pt>
                <c:pt idx="42">
                  <c:v>Apr-Jun '20</c:v>
                </c:pt>
                <c:pt idx="43">
                  <c:v>Jul-Sep '20</c:v>
                </c:pt>
                <c:pt idx="44">
                  <c:v>Oct-Dec '20</c:v>
                </c:pt>
                <c:pt idx="45">
                  <c:v>Jan-Mar '21</c:v>
                </c:pt>
                <c:pt idx="46">
                  <c:v>Apr-Jun '21</c:v>
                </c:pt>
                <c:pt idx="47">
                  <c:v>Jul-Sep '21</c:v>
                </c:pt>
                <c:pt idx="48">
                  <c:v>Oct-Dec '21</c:v>
                </c:pt>
                <c:pt idx="49">
                  <c:v>Jan-Mar '22</c:v>
                </c:pt>
                <c:pt idx="50">
                  <c:v>Apr-Jun '22</c:v>
                </c:pt>
                <c:pt idx="51">
                  <c:v>Jul-Sep '22</c:v>
                </c:pt>
                <c:pt idx="52">
                  <c:v>Oct-Dec '22</c:v>
                </c:pt>
                <c:pt idx="53">
                  <c:v>Jan-Mar '23</c:v>
                </c:pt>
                <c:pt idx="54">
                  <c:v>Apr-Jun '23</c:v>
                </c:pt>
                <c:pt idx="55">
                  <c:v>Jul-Sep '23</c:v>
                </c:pt>
                <c:pt idx="56">
                  <c:v>Oct-Dec '23</c:v>
                </c:pt>
              </c:strCache>
            </c:strRef>
          </c:cat>
          <c:val>
            <c:numRef>
              <c:f>'[1]Seg 2'!$AE$3:$AE$59</c:f>
              <c:numCache>
                <c:formatCode>General</c:formatCode>
                <c:ptCount val="57"/>
                <c:pt idx="0">
                  <c:v>41.904000000000003</c:v>
                </c:pt>
                <c:pt idx="1">
                  <c:v>493.41500000000002</c:v>
                </c:pt>
                <c:pt idx="2">
                  <c:v>1989.5329379385487</c:v>
                </c:pt>
                <c:pt idx="3">
                  <c:v>4942.4337158874769</c:v>
                </c:pt>
                <c:pt idx="4">
                  <c:v>7643.0261353586993</c:v>
                </c:pt>
                <c:pt idx="5">
                  <c:v>11815.175776088137</c:v>
                </c:pt>
                <c:pt idx="6">
                  <c:v>17919.082534429574</c:v>
                </c:pt>
                <c:pt idx="7">
                  <c:v>24769.049954914532</c:v>
                </c:pt>
                <c:pt idx="8">
                  <c:v>30427.059238219703</c:v>
                </c:pt>
                <c:pt idx="9">
                  <c:v>37582.586015166264</c:v>
                </c:pt>
                <c:pt idx="10">
                  <c:v>47595.258196627939</c:v>
                </c:pt>
                <c:pt idx="11">
                  <c:v>58255.875290561264</c:v>
                </c:pt>
                <c:pt idx="12">
                  <c:v>64494.557756156486</c:v>
                </c:pt>
                <c:pt idx="13">
                  <c:v>72814.441027668785</c:v>
                </c:pt>
                <c:pt idx="14">
                  <c:v>86117.201999402096</c:v>
                </c:pt>
                <c:pt idx="15">
                  <c:v>98969.688505902101</c:v>
                </c:pt>
                <c:pt idx="16">
                  <c:v>107154.87505891341</c:v>
                </c:pt>
                <c:pt idx="17">
                  <c:v>116420.48136749222</c:v>
                </c:pt>
                <c:pt idx="18">
                  <c:v>129788.20535713204</c:v>
                </c:pt>
                <c:pt idx="19">
                  <c:v>142964.03109268926</c:v>
                </c:pt>
                <c:pt idx="20">
                  <c:v>150320.69466103974</c:v>
                </c:pt>
                <c:pt idx="21">
                  <c:v>159716.36563594325</c:v>
                </c:pt>
                <c:pt idx="22">
                  <c:v>172635.09048385842</c:v>
                </c:pt>
                <c:pt idx="23">
                  <c:v>186238.97718942308</c:v>
                </c:pt>
                <c:pt idx="24">
                  <c:v>194243.67080942309</c:v>
                </c:pt>
                <c:pt idx="25">
                  <c:v>204064.26760942308</c:v>
                </c:pt>
                <c:pt idx="26">
                  <c:v>216414.08281942309</c:v>
                </c:pt>
                <c:pt idx="27">
                  <c:v>228907.24163336211</c:v>
                </c:pt>
                <c:pt idx="28">
                  <c:v>236893.4209333621</c:v>
                </c:pt>
                <c:pt idx="29">
                  <c:v>245348.95982708767</c:v>
                </c:pt>
                <c:pt idx="30">
                  <c:v>256728.93222220606</c:v>
                </c:pt>
                <c:pt idx="31">
                  <c:v>268449.02524220606</c:v>
                </c:pt>
                <c:pt idx="32">
                  <c:v>276208.04180156242</c:v>
                </c:pt>
                <c:pt idx="33">
                  <c:v>284393.26954256243</c:v>
                </c:pt>
                <c:pt idx="34">
                  <c:v>294831.77139556245</c:v>
                </c:pt>
                <c:pt idx="35">
                  <c:v>304312.38117756246</c:v>
                </c:pt>
                <c:pt idx="36">
                  <c:v>310503.19954756246</c:v>
                </c:pt>
                <c:pt idx="37">
                  <c:v>319115.59645556245</c:v>
                </c:pt>
                <c:pt idx="38">
                  <c:v>329661.29079956247</c:v>
                </c:pt>
                <c:pt idx="39">
                  <c:v>340902.78689256246</c:v>
                </c:pt>
                <c:pt idx="40">
                  <c:v>347470.84770156245</c:v>
                </c:pt>
                <c:pt idx="41">
                  <c:v>355319.34180956247</c:v>
                </c:pt>
                <c:pt idx="42">
                  <c:v>366551.45431556244</c:v>
                </c:pt>
                <c:pt idx="43">
                  <c:v>376993.25696156244</c:v>
                </c:pt>
                <c:pt idx="44">
                  <c:v>383519.92596456246</c:v>
                </c:pt>
                <c:pt idx="45">
                  <c:v>391682.91866556247</c:v>
                </c:pt>
                <c:pt idx="46">
                  <c:v>402584.84851656249</c:v>
                </c:pt>
                <c:pt idx="47">
                  <c:v>412645.05841856246</c:v>
                </c:pt>
                <c:pt idx="48">
                  <c:v>419422.24313656247</c:v>
                </c:pt>
                <c:pt idx="49">
                  <c:v>427759.32885556249</c:v>
                </c:pt>
                <c:pt idx="50">
                  <c:v>438450.01227256248</c:v>
                </c:pt>
                <c:pt idx="51">
                  <c:v>449319.1959295625</c:v>
                </c:pt>
                <c:pt idx="52">
                  <c:v>456602.42188756249</c:v>
                </c:pt>
                <c:pt idx="53">
                  <c:v>463813.07287056249</c:v>
                </c:pt>
                <c:pt idx="54">
                  <c:v>474520.25694056251</c:v>
                </c:pt>
                <c:pt idx="55">
                  <c:v>484048.9170035625</c:v>
                </c:pt>
                <c:pt idx="56">
                  <c:v>490676.62364856253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4A-4D8F-BFA8-8B96ADE6004C}"/>
            </c:ext>
          </c:extLst>
        </c:ser>
        <c:ser>
          <c:idx val="3"/>
          <c:order val="3"/>
          <c:tx>
            <c:strRef>
              <c:f>'[1]Seg 2'!$AF$2</c:f>
              <c:strCache>
                <c:ptCount val="1"/>
                <c:pt idx="0">
                  <c:v>Cumulative Predicted MWh PV Watts v1 </c:v>
                </c:pt>
              </c:strCache>
            </c:strRef>
          </c:tx>
          <c:marker>
            <c:symbol val="none"/>
          </c:marker>
          <c:cat>
            <c:strRef>
              <c:f>'[1]Seg 2'!$AB$3:$AB$59</c:f>
              <c:strCache>
                <c:ptCount val="57"/>
                <c:pt idx="0">
                  <c:v>Sep - Dec '09</c:v>
                </c:pt>
                <c:pt idx="1">
                  <c:v>Jan - Mar '10</c:v>
                </c:pt>
                <c:pt idx="2">
                  <c:v>Apr - Jun '10</c:v>
                </c:pt>
                <c:pt idx="3">
                  <c:v>Jul - Sep '10</c:v>
                </c:pt>
                <c:pt idx="4">
                  <c:v>Oct - Dec '10</c:v>
                </c:pt>
                <c:pt idx="5">
                  <c:v>Jan - Mar '11</c:v>
                </c:pt>
                <c:pt idx="6">
                  <c:v>Apr - Jun '11</c:v>
                </c:pt>
                <c:pt idx="7">
                  <c:v>Jul - Sep '11</c:v>
                </c:pt>
                <c:pt idx="8">
                  <c:v>Oct - Dec '11</c:v>
                </c:pt>
                <c:pt idx="9">
                  <c:v>Jan - Mar '12</c:v>
                </c:pt>
                <c:pt idx="10">
                  <c:v>Apr - Jun '12</c:v>
                </c:pt>
                <c:pt idx="11">
                  <c:v>Jul - Sep '12</c:v>
                </c:pt>
                <c:pt idx="12">
                  <c:v>Oct - Dec '12</c:v>
                </c:pt>
                <c:pt idx="13">
                  <c:v>Jan - Mar '13</c:v>
                </c:pt>
                <c:pt idx="14">
                  <c:v>Apr - Jun '13</c:v>
                </c:pt>
                <c:pt idx="15">
                  <c:v>Jul - Sep '13</c:v>
                </c:pt>
                <c:pt idx="16">
                  <c:v>Oct - Dec '13</c:v>
                </c:pt>
                <c:pt idx="17">
                  <c:v>Jan - Mar '14</c:v>
                </c:pt>
                <c:pt idx="18">
                  <c:v>Apr - Jun '14</c:v>
                </c:pt>
                <c:pt idx="19">
                  <c:v>Jul - Sep '14</c:v>
                </c:pt>
                <c:pt idx="20">
                  <c:v>Oct - Dec '14</c:v>
                </c:pt>
                <c:pt idx="21">
                  <c:v>Jan-Mar '15</c:v>
                </c:pt>
                <c:pt idx="22">
                  <c:v>Apr-Jun '15</c:v>
                </c:pt>
                <c:pt idx="23">
                  <c:v>Jul-Sep '15</c:v>
                </c:pt>
                <c:pt idx="24">
                  <c:v>Oct-Dec '15</c:v>
                </c:pt>
                <c:pt idx="25">
                  <c:v>Jan-Mar '16</c:v>
                </c:pt>
                <c:pt idx="26">
                  <c:v>Apr-Jun '16</c:v>
                </c:pt>
                <c:pt idx="27">
                  <c:v>Jul-Sep '16</c:v>
                </c:pt>
                <c:pt idx="28">
                  <c:v>Oct-Dec '16</c:v>
                </c:pt>
                <c:pt idx="29">
                  <c:v>Jan-Mar '17</c:v>
                </c:pt>
                <c:pt idx="30">
                  <c:v>Apr-Jun '17</c:v>
                </c:pt>
                <c:pt idx="31">
                  <c:v>Jul-Sep '17</c:v>
                </c:pt>
                <c:pt idx="32">
                  <c:v>Oct-Dec '17</c:v>
                </c:pt>
                <c:pt idx="33">
                  <c:v>Jan-Mar '18</c:v>
                </c:pt>
                <c:pt idx="34">
                  <c:v>Apr-Jun '18</c:v>
                </c:pt>
                <c:pt idx="35">
                  <c:v>Jul-Sep '18</c:v>
                </c:pt>
                <c:pt idx="36">
                  <c:v>Oct-Dec '18</c:v>
                </c:pt>
                <c:pt idx="37">
                  <c:v>Jan-Mar '19</c:v>
                </c:pt>
                <c:pt idx="38">
                  <c:v>Apr-Jun '19</c:v>
                </c:pt>
                <c:pt idx="39">
                  <c:v>Jul-Sep '19</c:v>
                </c:pt>
                <c:pt idx="40">
                  <c:v>Oct-Dec '19</c:v>
                </c:pt>
                <c:pt idx="41">
                  <c:v>Jan-Mar '20</c:v>
                </c:pt>
                <c:pt idx="42">
                  <c:v>Apr-Jun '20</c:v>
                </c:pt>
                <c:pt idx="43">
                  <c:v>Jul-Sep '20</c:v>
                </c:pt>
                <c:pt idx="44">
                  <c:v>Oct-Dec '20</c:v>
                </c:pt>
                <c:pt idx="45">
                  <c:v>Jan-Mar '21</c:v>
                </c:pt>
                <c:pt idx="46">
                  <c:v>Apr-Jun '21</c:v>
                </c:pt>
                <c:pt idx="47">
                  <c:v>Jul-Sep '21</c:v>
                </c:pt>
                <c:pt idx="48">
                  <c:v>Oct-Dec '21</c:v>
                </c:pt>
                <c:pt idx="49">
                  <c:v>Jan-Mar '22</c:v>
                </c:pt>
                <c:pt idx="50">
                  <c:v>Apr-Jun '22</c:v>
                </c:pt>
                <c:pt idx="51">
                  <c:v>Jul-Sep '22</c:v>
                </c:pt>
                <c:pt idx="52">
                  <c:v>Oct-Dec '22</c:v>
                </c:pt>
                <c:pt idx="53">
                  <c:v>Jan-Mar '23</c:v>
                </c:pt>
                <c:pt idx="54">
                  <c:v>Apr-Jun '23</c:v>
                </c:pt>
                <c:pt idx="55">
                  <c:v>Jul-Sep '23</c:v>
                </c:pt>
                <c:pt idx="56">
                  <c:v>Oct-Dec '23</c:v>
                </c:pt>
              </c:strCache>
            </c:strRef>
          </c:cat>
          <c:val>
            <c:numRef>
              <c:f>'[1]Seg 2'!$AF$3:$AF$59</c:f>
              <c:numCache>
                <c:formatCode>General</c:formatCode>
                <c:ptCount val="57"/>
                <c:pt idx="0">
                  <c:v>46.202400000000004</c:v>
                </c:pt>
                <c:pt idx="1">
                  <c:v>464.53406851600005</c:v>
                </c:pt>
                <c:pt idx="2">
                  <c:v>1876.8626554359998</c:v>
                </c:pt>
                <c:pt idx="3">
                  <c:v>4297.1889937439992</c:v>
                </c:pt>
                <c:pt idx="4">
                  <c:v>6582.1076977399989</c:v>
                </c:pt>
                <c:pt idx="5">
                  <c:v>10091.835197232</c:v>
                </c:pt>
                <c:pt idx="6">
                  <c:v>15559.543481832001</c:v>
                </c:pt>
                <c:pt idx="7">
                  <c:v>21458.840816544001</c:v>
                </c:pt>
                <c:pt idx="8">
                  <c:v>25793.537189148003</c:v>
                </c:pt>
                <c:pt idx="9">
                  <c:v>31401.598282874518</c:v>
                </c:pt>
                <c:pt idx="10">
                  <c:v>39501.713331301988</c:v>
                </c:pt>
                <c:pt idx="11">
                  <c:v>48059.118172977986</c:v>
                </c:pt>
                <c:pt idx="12">
                  <c:v>54200.750373432944</c:v>
                </c:pt>
                <c:pt idx="13">
                  <c:v>61943.714879961226</c:v>
                </c:pt>
                <c:pt idx="14">
                  <c:v>72581.40398896423</c:v>
                </c:pt>
                <c:pt idx="15">
                  <c:v>82981.210909130066</c:v>
                </c:pt>
                <c:pt idx="16">
                  <c:v>89952.965716397986</c:v>
                </c:pt>
                <c:pt idx="17">
                  <c:v>98218.387842389755</c:v>
                </c:pt>
                <c:pt idx="18">
                  <c:v>109034.62089510847</c:v>
                </c:pt>
                <c:pt idx="19">
                  <c:v>119511.44614570547</c:v>
                </c:pt>
                <c:pt idx="20">
                  <c:v>126498.99967869755</c:v>
                </c:pt>
                <c:pt idx="21">
                  <c:v>134780.20228102291</c:v>
                </c:pt>
                <c:pt idx="22">
                  <c:v>145620.1850309202</c:v>
                </c:pt>
                <c:pt idx="23">
                  <c:v>156125.97154819648</c:v>
                </c:pt>
                <c:pt idx="24">
                  <c:v>163129.25419972301</c:v>
                </c:pt>
                <c:pt idx="25">
                  <c:v>171401.61128729605</c:v>
                </c:pt>
                <c:pt idx="26">
                  <c:v>182226.04823086021</c:v>
                </c:pt>
                <c:pt idx="27">
                  <c:v>192698.34115206276</c:v>
                </c:pt>
                <c:pt idx="28">
                  <c:v>199660.48424431396</c:v>
                </c:pt>
                <c:pt idx="29">
                  <c:v>207878.41664192709</c:v>
                </c:pt>
                <c:pt idx="30">
                  <c:v>218645.9696941282</c:v>
                </c:pt>
                <c:pt idx="31">
                  <c:v>229075.11869893476</c:v>
                </c:pt>
                <c:pt idx="32">
                  <c:v>236022.92666222341</c:v>
                </c:pt>
                <c:pt idx="33">
                  <c:v>244220.52345979767</c:v>
                </c:pt>
                <c:pt idx="34">
                  <c:v>254929.01394193832</c:v>
                </c:pt>
                <c:pt idx="35">
                  <c:v>265224.32194035989</c:v>
                </c:pt>
                <c:pt idx="36">
                  <c:v>272174.57637635636</c:v>
                </c:pt>
                <c:pt idx="37">
                  <c:v>280239.87077537557</c:v>
                </c:pt>
                <c:pt idx="38">
                  <c:v>290745.13323415699</c:v>
                </c:pt>
                <c:pt idx="39">
                  <c:v>300890.92561036738</c:v>
                </c:pt>
                <c:pt idx="40">
                  <c:v>307646.38958330784</c:v>
                </c:pt>
                <c:pt idx="41">
                  <c:v>315627.50508166046</c:v>
                </c:pt>
                <c:pt idx="42">
                  <c:v>326082.64044445229</c:v>
                </c:pt>
                <c:pt idx="43">
                  <c:v>336183.20025715453</c:v>
                </c:pt>
                <c:pt idx="44">
                  <c:v>342903.59122208413</c:v>
                </c:pt>
                <c:pt idx="45">
                  <c:v>350827.43550451146</c:v>
                </c:pt>
                <c:pt idx="46">
                  <c:v>361194.03105137259</c:v>
                </c:pt>
                <c:pt idx="47">
                  <c:v>371218.90088334313</c:v>
                </c:pt>
                <c:pt idx="48">
                  <c:v>377900.04545402218</c:v>
                </c:pt>
                <c:pt idx="49">
                  <c:v>385780.1399126412</c:v>
                </c:pt>
                <c:pt idx="50">
                  <c:v>396084.61174290022</c:v>
                </c:pt>
                <c:pt idx="51">
                  <c:v>406055.19648975413</c:v>
                </c:pt>
                <c:pt idx="52">
                  <c:v>412693.79332245415</c:v>
                </c:pt>
                <c:pt idx="53">
                  <c:v>420258.16832236957</c:v>
                </c:pt>
                <c:pt idx="54">
                  <c:v>430157.81399981439</c:v>
                </c:pt>
                <c:pt idx="55">
                  <c:v>439732.66712646245</c:v>
                </c:pt>
                <c:pt idx="56">
                  <c:v>446107.63267283229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4A-4D8F-BFA8-8B96ADE60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85088"/>
        <c:axId val="80586624"/>
      </c:lineChart>
      <c:catAx>
        <c:axId val="805772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crossAx val="80578816"/>
        <c:crosses val="autoZero"/>
        <c:auto val="1"/>
        <c:lblAlgn val="ctr"/>
        <c:lblOffset val="100"/>
        <c:tickLblSkip val="1"/>
        <c:noMultiLvlLbl val="0"/>
      </c:catAx>
      <c:valAx>
        <c:axId val="80578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Quarterly MWh</a:t>
                </a:r>
              </a:p>
            </c:rich>
          </c:tx>
          <c:layout>
            <c:manualLayout>
              <c:xMode val="edge"/>
              <c:yMode val="edge"/>
              <c:x val="1.297016861219196E-3"/>
              <c:y val="0.34309071660160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80577280"/>
        <c:crosses val="autoZero"/>
        <c:crossBetween val="between"/>
      </c:valAx>
      <c:catAx>
        <c:axId val="80585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0586624"/>
        <c:crosses val="autoZero"/>
        <c:auto val="1"/>
        <c:lblAlgn val="ctr"/>
        <c:lblOffset val="100"/>
        <c:noMultiLvlLbl val="0"/>
      </c:catAx>
      <c:valAx>
        <c:axId val="8058662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Cumulative MWh</a:t>
                </a:r>
              </a:p>
            </c:rich>
          </c:tx>
          <c:layout>
            <c:manualLayout>
              <c:xMode val="edge"/>
              <c:yMode val="edge"/>
              <c:x val="0.97768477383906771"/>
              <c:y val="0.318251836167537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0585088"/>
        <c:crosses val="max"/>
        <c:crossBetween val="between"/>
      </c:valAx>
    </c:plotArea>
    <c:legend>
      <c:legendPos val="b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1285875</xdr:colOff>
      <xdr:row>10</xdr:row>
      <xdr:rowOff>47625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79156" y="2202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276225</xdr:colOff>
      <xdr:row>1</xdr:row>
      <xdr:rowOff>66675</xdr:rowOff>
    </xdr:from>
    <xdr:to>
      <xdr:col>16</xdr:col>
      <xdr:colOff>600075</xdr:colOff>
      <xdr:row>11</xdr:row>
      <xdr:rowOff>123825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SpPr txBox="1">
          <a:spLocks noChangeArrowheads="1"/>
        </xdr:cNvSpPr>
      </xdr:nvSpPr>
      <xdr:spPr bwMode="auto">
        <a:xfrm>
          <a:off x="15182850" y="552450"/>
          <a:ext cx="3371850" cy="1676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Notes: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Where possible, values reported are linked to main tab.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Other values are calculated based on assumed DC to AC factors for projects with pending contracts.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Values should be checked for accuracy 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AG 3/10/10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39814</xdr:colOff>
      <xdr:row>2</xdr:row>
      <xdr:rowOff>111124</xdr:rowOff>
    </xdr:from>
    <xdr:to>
      <xdr:col>15</xdr:col>
      <xdr:colOff>634999</xdr:colOff>
      <xdr:row>37</xdr:row>
      <xdr:rowOff>123570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CDA87A32-CCB6-45AA-A702-C4D7BC193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112457</xdr:rowOff>
    </xdr:from>
    <xdr:to>
      <xdr:col>3</xdr:col>
      <xdr:colOff>80771</xdr:colOff>
      <xdr:row>78</xdr:row>
      <xdr:rowOff>71021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 rot="19341831">
          <a:off x="0" y="11396407"/>
          <a:ext cx="5668771" cy="106981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5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83890</xdr:colOff>
      <xdr:row>124</xdr:row>
      <xdr:rowOff>36082</xdr:rowOff>
    </xdr:from>
    <xdr:to>
      <xdr:col>3</xdr:col>
      <xdr:colOff>45540</xdr:colOff>
      <xdr:row>132</xdr:row>
      <xdr:rowOff>70565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 rot="19512322">
          <a:off x="83890" y="19733782"/>
          <a:ext cx="5549650" cy="130448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5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10065</xdr:colOff>
      <xdr:row>175</xdr:row>
      <xdr:rowOff>138480</xdr:rowOff>
    </xdr:from>
    <xdr:to>
      <xdr:col>2</xdr:col>
      <xdr:colOff>1774447</xdr:colOff>
      <xdr:row>184</xdr:row>
      <xdr:rowOff>141095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 rot="19512322">
          <a:off x="10065" y="27932430"/>
          <a:ext cx="5510882" cy="143136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0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22979</xdr:colOff>
      <xdr:row>216</xdr:row>
      <xdr:rowOff>11583</xdr:rowOff>
    </xdr:from>
    <xdr:to>
      <xdr:col>2</xdr:col>
      <xdr:colOff>1653304</xdr:colOff>
      <xdr:row>222</xdr:row>
      <xdr:rowOff>114293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 rot="19512322">
          <a:off x="22979" y="34314283"/>
          <a:ext cx="5376825" cy="105521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0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83890</xdr:colOff>
      <xdr:row>124</xdr:row>
      <xdr:rowOff>36082</xdr:rowOff>
    </xdr:from>
    <xdr:to>
      <xdr:col>3</xdr:col>
      <xdr:colOff>45540</xdr:colOff>
      <xdr:row>132</xdr:row>
      <xdr:rowOff>70565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 rot="19512322">
          <a:off x="83890" y="19733782"/>
          <a:ext cx="5549650" cy="130448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5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10065</xdr:colOff>
      <xdr:row>175</xdr:row>
      <xdr:rowOff>138480</xdr:rowOff>
    </xdr:from>
    <xdr:to>
      <xdr:col>2</xdr:col>
      <xdr:colOff>1774447</xdr:colOff>
      <xdr:row>184</xdr:row>
      <xdr:rowOff>141095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/>
      </xdr:nvSpPr>
      <xdr:spPr>
        <a:xfrm rot="19512322">
          <a:off x="10065" y="27932430"/>
          <a:ext cx="5510882" cy="143136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0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  <xdr:twoCellAnchor>
    <xdr:from>
      <xdr:col>0</xdr:col>
      <xdr:colOff>22979</xdr:colOff>
      <xdr:row>216</xdr:row>
      <xdr:rowOff>11583</xdr:rowOff>
    </xdr:from>
    <xdr:to>
      <xdr:col>2</xdr:col>
      <xdr:colOff>1653304</xdr:colOff>
      <xdr:row>222</xdr:row>
      <xdr:rowOff>114293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/>
      </xdr:nvSpPr>
      <xdr:spPr>
        <a:xfrm rot="19512322">
          <a:off x="22979" y="34314283"/>
          <a:ext cx="5376825" cy="105521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8000">
            <a:solidFill>
              <a:srgbClr val="FF0000">
                <a:alpha val="30000"/>
              </a:srgb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Renewables%20&amp;%20Energy%20Solutions\Solar%204%20All\BPU%20Reports\Monthly%20Activity%20Reports\2023%20MAR\12-December\Seg%202%20Update%20Q4%202023.xlsx" TargetMode="External"/><Relationship Id="rId1" Type="http://schemas.openxmlformats.org/officeDocument/2006/relationships/externalLinkPath" Target="/Renewables%20&amp;%20Energy%20Solutions/Solar%204%20All/BPU%20Reports/Monthly%20Activity%20Reports/2023%20MAR/12-December/Seg%202%20Update%20Q4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g 2"/>
      <sheetName val="PV Watts Predicted Output"/>
    </sheetNames>
    <sheetDataSet>
      <sheetData sheetId="0">
        <row r="2">
          <cell r="AC2" t="str">
            <v>Actual Quarterly Production MWh</v>
          </cell>
          <cell r="AD2" t="str">
            <v xml:space="preserve">Predicted MWh PV Watts v1 </v>
          </cell>
          <cell r="AE2" t="str">
            <v>Cumulative Production MWh</v>
          </cell>
          <cell r="AF2" t="str">
            <v xml:space="preserve">Cumulative Predicted MWh PV Watts v1 </v>
          </cell>
        </row>
        <row r="3">
          <cell r="AB3" t="str">
            <v>Sep - Dec '09</v>
          </cell>
          <cell r="AC3">
            <v>41.904000000000003</v>
          </cell>
          <cell r="AD3">
            <v>46.202400000000004</v>
          </cell>
          <cell r="AE3">
            <v>41.904000000000003</v>
          </cell>
          <cell r="AF3">
            <v>46.202400000000004</v>
          </cell>
        </row>
        <row r="4">
          <cell r="AB4" t="str">
            <v>Jan - Mar '10</v>
          </cell>
          <cell r="AC4">
            <v>451.51100000000002</v>
          </cell>
          <cell r="AD4">
            <v>418.33166851600004</v>
          </cell>
          <cell r="AE4">
            <v>493.41500000000002</v>
          </cell>
          <cell r="AF4">
            <v>464.53406851600005</v>
          </cell>
        </row>
        <row r="5">
          <cell r="AB5" t="str">
            <v>Apr - Jun '10</v>
          </cell>
          <cell r="AC5">
            <v>1496.1179379385487</v>
          </cell>
          <cell r="AD5">
            <v>1412.3285869199999</v>
          </cell>
          <cell r="AE5">
            <v>1989.5329379385487</v>
          </cell>
          <cell r="AF5">
            <v>1876.8626554359998</v>
          </cell>
        </row>
        <row r="6">
          <cell r="AB6" t="str">
            <v>Jul - Sep '10</v>
          </cell>
          <cell r="AC6">
            <v>2952.9007779489284</v>
          </cell>
          <cell r="AD6">
            <v>2420.3263383079998</v>
          </cell>
          <cell r="AE6">
            <v>4942.4337158874769</v>
          </cell>
          <cell r="AF6">
            <v>4297.1889937439992</v>
          </cell>
        </row>
        <row r="7">
          <cell r="AB7" t="str">
            <v>Oct - Dec '10</v>
          </cell>
          <cell r="AC7">
            <v>2700.592419471222</v>
          </cell>
          <cell r="AD7">
            <v>2284.9187039959997</v>
          </cell>
          <cell r="AE7">
            <v>7643.0261353586993</v>
          </cell>
          <cell r="AF7">
            <v>6582.1076977399989</v>
          </cell>
        </row>
        <row r="8">
          <cell r="AB8" t="str">
            <v>Jan - Mar '11</v>
          </cell>
          <cell r="AC8">
            <v>4172.149640729438</v>
          </cell>
          <cell r="AD8">
            <v>3509.7274994920003</v>
          </cell>
          <cell r="AE8">
            <v>11815.175776088137</v>
          </cell>
          <cell r="AF8">
            <v>10091.835197232</v>
          </cell>
        </row>
        <row r="9">
          <cell r="AB9" t="str">
            <v>Apr - Jun '11</v>
          </cell>
          <cell r="AC9">
            <v>6103.9067583414353</v>
          </cell>
          <cell r="AD9">
            <v>5467.7082846000012</v>
          </cell>
          <cell r="AE9">
            <v>17919.082534429574</v>
          </cell>
          <cell r="AF9">
            <v>15559.543481832001</v>
          </cell>
        </row>
        <row r="10">
          <cell r="AB10" t="str">
            <v>Jul - Sep '11</v>
          </cell>
          <cell r="AC10">
            <v>6849.9674204849562</v>
          </cell>
          <cell r="AD10">
            <v>5899.2973347120014</v>
          </cell>
          <cell r="AE10">
            <v>24769.049954914532</v>
          </cell>
          <cell r="AF10">
            <v>21458.840816544001</v>
          </cell>
        </row>
        <row r="11">
          <cell r="AB11" t="str">
            <v>Oct - Dec '11</v>
          </cell>
          <cell r="AC11">
            <v>5658.0092833051722</v>
          </cell>
          <cell r="AD11">
            <v>4334.6963726040012</v>
          </cell>
          <cell r="AE11">
            <v>30427.059238219703</v>
          </cell>
          <cell r="AF11">
            <v>25793.537189148003</v>
          </cell>
        </row>
        <row r="12">
          <cell r="AB12" t="str">
            <v>Jan - Mar '12</v>
          </cell>
          <cell r="AC12">
            <v>7155.5267769465636</v>
          </cell>
          <cell r="AD12">
            <v>5608.0610937265155</v>
          </cell>
          <cell r="AE12">
            <v>37582.586015166264</v>
          </cell>
          <cell r="AF12">
            <v>31401.598282874518</v>
          </cell>
        </row>
        <row r="13">
          <cell r="AB13" t="str">
            <v>Apr - Jun '12</v>
          </cell>
          <cell r="AC13">
            <v>10012.672181461674</v>
          </cell>
          <cell r="AD13">
            <v>8100.1150484274658</v>
          </cell>
          <cell r="AE13">
            <v>47595.258196627939</v>
          </cell>
          <cell r="AF13">
            <v>39501.713331301988</v>
          </cell>
        </row>
        <row r="14">
          <cell r="AB14" t="str">
            <v>Jul - Sep '12</v>
          </cell>
          <cell r="AC14">
            <v>10660.617093933321</v>
          </cell>
          <cell r="AD14">
            <v>8557.4048416759997</v>
          </cell>
          <cell r="AE14">
            <v>58255.875290561264</v>
          </cell>
          <cell r="AF14">
            <v>48059.118172977986</v>
          </cell>
        </row>
        <row r="15">
          <cell r="AB15" t="str">
            <v>Oct - Dec '12</v>
          </cell>
          <cell r="AC15">
            <v>6238.682465595225</v>
          </cell>
          <cell r="AD15">
            <v>6141.6322004549602</v>
          </cell>
          <cell r="AE15">
            <v>64494.557756156486</v>
          </cell>
          <cell r="AF15">
            <v>54200.750373432944</v>
          </cell>
        </row>
        <row r="16">
          <cell r="AB16" t="str">
            <v>Jan - Mar '13</v>
          </cell>
          <cell r="AC16">
            <v>8319.8832715123026</v>
          </cell>
          <cell r="AD16">
            <v>7742.9645065282812</v>
          </cell>
          <cell r="AE16">
            <v>72814.441027668785</v>
          </cell>
          <cell r="AF16">
            <v>61943.714879961226</v>
          </cell>
        </row>
        <row r="17">
          <cell r="AB17" t="str">
            <v>Apr - Jun '13</v>
          </cell>
          <cell r="AC17">
            <v>13302.760971733311</v>
          </cell>
          <cell r="AD17">
            <v>10637.689109003002</v>
          </cell>
          <cell r="AE17">
            <v>86117.201999402096</v>
          </cell>
          <cell r="AF17">
            <v>72581.40398896423</v>
          </cell>
        </row>
        <row r="18">
          <cell r="AB18" t="str">
            <v>Jul - Sep '13</v>
          </cell>
          <cell r="AC18">
            <v>12852.486506499999</v>
          </cell>
          <cell r="AD18">
            <v>10399.806920165842</v>
          </cell>
          <cell r="AE18">
            <v>98969.688505902101</v>
          </cell>
          <cell r="AF18">
            <v>82981.210909130066</v>
          </cell>
        </row>
        <row r="19">
          <cell r="AB19" t="str">
            <v>Oct - Dec '13</v>
          </cell>
          <cell r="AC19">
            <v>8185.1865530113128</v>
          </cell>
          <cell r="AD19">
            <v>6971.7548072679201</v>
          </cell>
          <cell r="AE19">
            <v>107154.87505891341</v>
          </cell>
          <cell r="AF19">
            <v>89952.965716397986</v>
          </cell>
        </row>
        <row r="20">
          <cell r="AB20" t="str">
            <v>Jan - Mar '14</v>
          </cell>
          <cell r="AC20">
            <v>9265.6063085788028</v>
          </cell>
          <cell r="AD20">
            <v>8265.4221259917613</v>
          </cell>
          <cell r="AE20">
            <v>116420.48136749222</v>
          </cell>
          <cell r="AF20">
            <v>98218.387842389755</v>
          </cell>
        </row>
        <row r="21">
          <cell r="AB21" t="str">
            <v>Apr - Jun '14</v>
          </cell>
          <cell r="AC21">
            <v>13367.723989639819</v>
          </cell>
          <cell r="AD21">
            <v>10816.233052718722</v>
          </cell>
          <cell r="AE21">
            <v>129788.20535713204</v>
          </cell>
          <cell r="AF21">
            <v>109034.62089510847</v>
          </cell>
        </row>
        <row r="22">
          <cell r="AB22" t="str">
            <v>Jul - Sep '14</v>
          </cell>
          <cell r="AC22">
            <v>13175.825735557224</v>
          </cell>
          <cell r="AD22">
            <v>10476.825250597001</v>
          </cell>
          <cell r="AE22">
            <v>142964.03109268926</v>
          </cell>
          <cell r="AF22">
            <v>119511.44614570547</v>
          </cell>
        </row>
        <row r="23">
          <cell r="AB23" t="str">
            <v>Oct - Dec '14</v>
          </cell>
          <cell r="AC23">
            <v>7356.6635683504737</v>
          </cell>
          <cell r="AD23">
            <v>6987.5535329920813</v>
          </cell>
          <cell r="AE23">
            <v>150320.69466103974</v>
          </cell>
          <cell r="AF23">
            <v>126498.99967869755</v>
          </cell>
        </row>
        <row r="24">
          <cell r="AB24" t="str">
            <v>Jan-Mar '15</v>
          </cell>
          <cell r="AC24">
            <v>9395.6709749035017</v>
          </cell>
          <cell r="AD24">
            <v>8281.202602325362</v>
          </cell>
          <cell r="AE24">
            <v>159716.36563594325</v>
          </cell>
          <cell r="AF24">
            <v>134780.20228102291</v>
          </cell>
        </row>
        <row r="25">
          <cell r="AB25" t="str">
            <v>Apr-Jun '15</v>
          </cell>
          <cell r="AC25">
            <v>12918.724847915171</v>
          </cell>
          <cell r="AD25">
            <v>10839.982749897283</v>
          </cell>
          <cell r="AE25">
            <v>172635.09048385842</v>
          </cell>
          <cell r="AF25">
            <v>145620.1850309202</v>
          </cell>
        </row>
        <row r="26">
          <cell r="AB26" t="str">
            <v>Jul-Sep '15</v>
          </cell>
          <cell r="AC26">
            <v>13603.88670556465</v>
          </cell>
          <cell r="AD26">
            <v>10505.786517276281</v>
          </cell>
          <cell r="AE26">
            <v>186238.97718942308</v>
          </cell>
          <cell r="AF26">
            <v>156125.97154819648</v>
          </cell>
        </row>
        <row r="27">
          <cell r="AB27" t="str">
            <v>Oct-Dec '15</v>
          </cell>
          <cell r="AC27">
            <v>8004.69362</v>
          </cell>
          <cell r="AD27">
            <v>7003.2826515265206</v>
          </cell>
          <cell r="AE27">
            <v>194243.67080942309</v>
          </cell>
          <cell r="AF27">
            <v>163129.25419972301</v>
          </cell>
        </row>
        <row r="28">
          <cell r="AB28" t="str">
            <v>Jan-Mar '16</v>
          </cell>
          <cell r="AC28">
            <v>9820.5968000000012</v>
          </cell>
          <cell r="AD28">
            <v>8272.3570875730402</v>
          </cell>
          <cell r="AE28">
            <v>204064.26760942308</v>
          </cell>
          <cell r="AF28">
            <v>171401.61128729605</v>
          </cell>
        </row>
        <row r="29">
          <cell r="AB29" t="str">
            <v>Apr-Jun '16</v>
          </cell>
          <cell r="AC29">
            <v>12349.815210000001</v>
          </cell>
          <cell r="AD29">
            <v>10824.436943564158</v>
          </cell>
          <cell r="AE29">
            <v>216414.08281942309</v>
          </cell>
          <cell r="AF29">
            <v>182226.04823086021</v>
          </cell>
        </row>
        <row r="30">
          <cell r="AB30" t="str">
            <v>Jul-Sep '16</v>
          </cell>
          <cell r="AC30">
            <v>12493.158813939031</v>
          </cell>
          <cell r="AD30">
            <v>10472.292921202559</v>
          </cell>
          <cell r="AE30">
            <v>228907.24163336211</v>
          </cell>
          <cell r="AF30">
            <v>192698.34115206276</v>
          </cell>
        </row>
        <row r="31">
          <cell r="AB31" t="str">
            <v>Oct-Dec '16</v>
          </cell>
          <cell r="AC31">
            <v>7986.1793000000007</v>
          </cell>
          <cell r="AD31">
            <v>6962.1430922512</v>
          </cell>
          <cell r="AE31">
            <v>236893.4209333621</v>
          </cell>
          <cell r="AF31">
            <v>199660.48424431396</v>
          </cell>
        </row>
        <row r="32">
          <cell r="AB32" t="str">
            <v>Jan-Mar '17</v>
          </cell>
          <cell r="AC32">
            <v>8455.5388937255902</v>
          </cell>
          <cell r="AD32">
            <v>8217.93239761312</v>
          </cell>
          <cell r="AE32">
            <v>245348.95982708767</v>
          </cell>
          <cell r="AF32">
            <v>207878.41664192709</v>
          </cell>
        </row>
        <row r="33">
          <cell r="AB33" t="str">
            <v>Apr-Jun '17</v>
          </cell>
          <cell r="AC33">
            <v>11379.972395118381</v>
          </cell>
          <cell r="AD33">
            <v>10767.553052201119</v>
          </cell>
          <cell r="AE33">
            <v>256728.93222220606</v>
          </cell>
          <cell r="AF33">
            <v>218645.9696941282</v>
          </cell>
        </row>
        <row r="34">
          <cell r="AB34" t="str">
            <v>Jul-Sep '17</v>
          </cell>
          <cell r="AC34">
            <v>11720.09302</v>
          </cell>
          <cell r="AD34">
            <v>10429.149004806561</v>
          </cell>
          <cell r="AE34">
            <v>268449.02524220606</v>
          </cell>
          <cell r="AF34">
            <v>229075.11869893476</v>
          </cell>
        </row>
        <row r="35">
          <cell r="AB35" t="str">
            <v>Oct-Dec '17</v>
          </cell>
          <cell r="AC35">
            <v>7759.0165593563834</v>
          </cell>
          <cell r="AD35">
            <v>6947.8079632886402</v>
          </cell>
          <cell r="AE35">
            <v>276208.04180156242</v>
          </cell>
          <cell r="AF35">
            <v>236022.92666222341</v>
          </cell>
        </row>
        <row r="36">
          <cell r="AB36" t="str">
            <v>Jan-Mar '18</v>
          </cell>
          <cell r="AC36">
            <v>8185.2277409999988</v>
          </cell>
          <cell r="AD36">
            <v>8197.5967975742406</v>
          </cell>
          <cell r="AE36">
            <v>284393.26954256243</v>
          </cell>
          <cell r="AF36">
            <v>244220.52345979767</v>
          </cell>
        </row>
        <row r="37">
          <cell r="AB37" t="str">
            <v>Apr-Jun '18</v>
          </cell>
          <cell r="AC37">
            <v>10438.501853</v>
          </cell>
          <cell r="AD37">
            <v>10708.49048214064</v>
          </cell>
          <cell r="AE37">
            <v>294831.77139556245</v>
          </cell>
          <cell r="AF37">
            <v>254929.01394193832</v>
          </cell>
        </row>
        <row r="38">
          <cell r="AB38" t="str">
            <v>Jul-Sep '18</v>
          </cell>
          <cell r="AC38">
            <v>9480.6097819999995</v>
          </cell>
          <cell r="AD38">
            <v>10295.307998421602</v>
          </cell>
          <cell r="AE38">
            <v>304312.38117756246</v>
          </cell>
          <cell r="AF38">
            <v>265224.32194035989</v>
          </cell>
        </row>
        <row r="39">
          <cell r="AB39" t="str">
            <v>Oct-Dec '18</v>
          </cell>
          <cell r="AC39">
            <v>6190.81837</v>
          </cell>
          <cell r="AD39">
            <v>6950.2544359964804</v>
          </cell>
          <cell r="AE39">
            <v>310503.19954756246</v>
          </cell>
          <cell r="AF39">
            <v>272174.57637635636</v>
          </cell>
        </row>
        <row r="40">
          <cell r="AB40" t="str">
            <v>Jan-Mar '19</v>
          </cell>
          <cell r="AC40">
            <v>8612.3969080000006</v>
          </cell>
          <cell r="AD40">
            <v>8065.2943990191998</v>
          </cell>
          <cell r="AE40">
            <v>319115.59645556245</v>
          </cell>
          <cell r="AF40">
            <v>280239.87077537557</v>
          </cell>
        </row>
        <row r="41">
          <cell r="AB41" t="str">
            <v>Apr-Jun '19</v>
          </cell>
          <cell r="AC41">
            <v>10545.694344000001</v>
          </cell>
          <cell r="AD41">
            <v>10505.262458781443</v>
          </cell>
          <cell r="AE41">
            <v>329661.29079956247</v>
          </cell>
          <cell r="AF41">
            <v>290745.13323415699</v>
          </cell>
        </row>
        <row r="42">
          <cell r="AB42" t="str">
            <v>Jul-Sep '19</v>
          </cell>
          <cell r="AC42">
            <v>11241.496092999998</v>
          </cell>
          <cell r="AD42">
            <v>10145.792376210402</v>
          </cell>
          <cell r="AE42">
            <v>340902.78689256246</v>
          </cell>
          <cell r="AF42">
            <v>300890.92561036738</v>
          </cell>
        </row>
        <row r="43">
          <cell r="AB43" t="str">
            <v>Oct-Dec '19</v>
          </cell>
          <cell r="AC43">
            <v>6568.0608090000005</v>
          </cell>
          <cell r="AD43">
            <v>6755.4639729404807</v>
          </cell>
          <cell r="AE43">
            <v>347470.84770156245</v>
          </cell>
          <cell r="AF43">
            <v>307646.38958330784</v>
          </cell>
        </row>
        <row r="44">
          <cell r="AB44" t="str">
            <v>Jan-Mar '20</v>
          </cell>
          <cell r="AC44">
            <v>7848.4941079999999</v>
          </cell>
          <cell r="AD44">
            <v>7981.1154983526421</v>
          </cell>
          <cell r="AE44">
            <v>355319.34180956247</v>
          </cell>
          <cell r="AF44">
            <v>315627.50508166046</v>
          </cell>
        </row>
        <row r="45">
          <cell r="AB45" t="str">
            <v>Apr-Jun '20</v>
          </cell>
          <cell r="AC45">
            <v>11232.112506000001</v>
          </cell>
          <cell r="AD45">
            <v>10455.135362791843</v>
          </cell>
          <cell r="AE45">
            <v>366551.45431556244</v>
          </cell>
          <cell r="AF45">
            <v>326082.64044445229</v>
          </cell>
        </row>
        <row r="46">
          <cell r="AB46" t="str">
            <v>Jul-Sep '20</v>
          </cell>
          <cell r="AC46">
            <v>10441.802646000002</v>
          </cell>
          <cell r="AD46">
            <v>10100.559812702239</v>
          </cell>
          <cell r="AE46">
            <v>376993.25696156244</v>
          </cell>
          <cell r="AF46">
            <v>336183.20025715453</v>
          </cell>
        </row>
        <row r="47">
          <cell r="AB47" t="str">
            <v>Oct-Dec '20</v>
          </cell>
          <cell r="AC47">
            <v>6526.6690030000009</v>
          </cell>
          <cell r="AD47">
            <v>6720.3909649296002</v>
          </cell>
          <cell r="AE47">
            <v>383519.92596456246</v>
          </cell>
          <cell r="AF47">
            <v>342903.59122208413</v>
          </cell>
        </row>
        <row r="48">
          <cell r="AB48" t="str">
            <v>Jan-Mar '21</v>
          </cell>
          <cell r="AC48">
            <v>8162.992701000001</v>
          </cell>
          <cell r="AD48">
            <v>7923.8442824273607</v>
          </cell>
          <cell r="AE48">
            <v>391682.91866556247</v>
          </cell>
          <cell r="AF48">
            <v>350827.43550451146</v>
          </cell>
        </row>
        <row r="49">
          <cell r="AB49" t="str">
            <v>Apr-Jun '21</v>
          </cell>
          <cell r="AC49">
            <v>10901.929851000001</v>
          </cell>
          <cell r="AD49">
            <v>10366.595546861119</v>
          </cell>
          <cell r="AE49">
            <v>402584.84851656249</v>
          </cell>
          <cell r="AF49">
            <v>361194.03105137259</v>
          </cell>
        </row>
        <row r="50">
          <cell r="AB50" t="str">
            <v>Jul-Sep '21</v>
          </cell>
          <cell r="AC50">
            <v>10060.209902000001</v>
          </cell>
          <cell r="AD50">
            <v>10024.869831970562</v>
          </cell>
          <cell r="AE50">
            <v>412645.05841856246</v>
          </cell>
          <cell r="AF50">
            <v>371218.90088334313</v>
          </cell>
        </row>
        <row r="51">
          <cell r="AB51" t="str">
            <v>Oct-Dec '21</v>
          </cell>
          <cell r="AC51">
            <v>6777.1847180000004</v>
          </cell>
          <cell r="AD51">
            <v>6681.14457067904</v>
          </cell>
          <cell r="AE51">
            <v>419422.24313656247</v>
          </cell>
          <cell r="AF51">
            <v>377900.04545402218</v>
          </cell>
        </row>
        <row r="52">
          <cell r="AB52" t="str">
            <v>Jan-Mar '22</v>
          </cell>
          <cell r="AC52">
            <v>8337.0857190000006</v>
          </cell>
          <cell r="AD52">
            <v>7880.0944586190417</v>
          </cell>
          <cell r="AE52">
            <v>427759.32885556249</v>
          </cell>
          <cell r="AF52">
            <v>385780.1399126412</v>
          </cell>
        </row>
        <row r="53">
          <cell r="AB53" t="str">
            <v>Apr-Jun '22</v>
          </cell>
          <cell r="AC53">
            <v>10690.683417</v>
          </cell>
          <cell r="AD53">
            <v>10304.471830259041</v>
          </cell>
          <cell r="AE53">
            <v>438450.01227256248</v>
          </cell>
          <cell r="AF53">
            <v>396084.61174290022</v>
          </cell>
        </row>
        <row r="54">
          <cell r="AB54" t="str">
            <v>Jul-Sep '22</v>
          </cell>
          <cell r="AC54">
            <v>10869.183656999998</v>
          </cell>
          <cell r="AD54">
            <v>9970.5847468539214</v>
          </cell>
          <cell r="AE54">
            <v>449319.1959295625</v>
          </cell>
          <cell r="AF54">
            <v>406055.19648975413</v>
          </cell>
        </row>
        <row r="55">
          <cell r="AB55" t="str">
            <v>Oct-Dec '22</v>
          </cell>
          <cell r="AC55">
            <v>7283.2259580000009</v>
          </cell>
          <cell r="AD55">
            <v>6638.5968327</v>
          </cell>
          <cell r="AE55">
            <v>456602.42188756249</v>
          </cell>
          <cell r="AF55">
            <v>412693.79332245415</v>
          </cell>
        </row>
        <row r="56">
          <cell r="AB56" t="str">
            <v>Jan-Mar '23</v>
          </cell>
          <cell r="AC56">
            <v>7210.6509830000014</v>
          </cell>
          <cell r="AD56">
            <v>7564.3749999154406</v>
          </cell>
          <cell r="AE56">
            <v>463813.07287056249</v>
          </cell>
          <cell r="AF56">
            <v>420258.16832236957</v>
          </cell>
        </row>
        <row r="57">
          <cell r="AB57" t="str">
            <v>Apr-Jun '23</v>
          </cell>
          <cell r="AC57">
            <v>10707.184069999999</v>
          </cell>
          <cell r="AD57">
            <v>9899.6456774447943</v>
          </cell>
          <cell r="AE57">
            <v>474520.25694056251</v>
          </cell>
          <cell r="AF57">
            <v>430157.81399981439</v>
          </cell>
        </row>
        <row r="58">
          <cell r="AB58" t="str">
            <v>Jul-Sep '23</v>
          </cell>
          <cell r="AC58">
            <v>9528.6600629999994</v>
          </cell>
          <cell r="AD58">
            <v>9574.853126648055</v>
          </cell>
          <cell r="AE58">
            <v>484048.9170035625</v>
          </cell>
          <cell r="AF58">
            <v>439732.66712646245</v>
          </cell>
        </row>
        <row r="59">
          <cell r="AB59" t="str">
            <v>Oct-Dec '23</v>
          </cell>
          <cell r="AC59">
            <v>6627.7066450000002</v>
          </cell>
          <cell r="AD59">
            <v>6374.9655463698546</v>
          </cell>
          <cell r="AE59">
            <v>490676.62364856253</v>
          </cell>
          <cell r="AF59">
            <v>446107.63267283229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scott@advancedsolarproducts.com" TargetMode="External"/><Relationship Id="rId2" Type="http://schemas.openxmlformats.org/officeDocument/2006/relationships/hyperlink" Target="mailto:scott@advancedsolarproducts.com" TargetMode="External"/><Relationship Id="rId1" Type="http://schemas.openxmlformats.org/officeDocument/2006/relationships/hyperlink" Target="mailto:peter.farlekas@us.gloriasolar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view="pageLayout" zoomScale="80" zoomScaleNormal="90" zoomScaleSheetLayoutView="100" zoomScalePageLayoutView="80" workbookViewId="0">
      <selection activeCell="G9" sqref="G9"/>
    </sheetView>
  </sheetViews>
  <sheetFormatPr defaultColWidth="0" defaultRowHeight="12.5" zeroHeight="1" x14ac:dyDescent="0.25"/>
  <cols>
    <col min="1" max="1" width="3" style="87" bestFit="1" customWidth="1"/>
    <col min="2" max="2" width="19.54296875" customWidth="1"/>
    <col min="3" max="3" width="25.81640625" customWidth="1"/>
    <col min="4" max="4" width="21.1796875" style="547" bestFit="1" customWidth="1"/>
    <col min="5" max="5" width="18.81640625" style="495" customWidth="1"/>
    <col min="6" max="6" width="18.81640625" customWidth="1"/>
    <col min="7" max="7" width="55" bestFit="1" customWidth="1"/>
    <col min="8" max="8" width="52.1796875" customWidth="1"/>
    <col min="9" max="9" width="17" bestFit="1" customWidth="1"/>
    <col min="10" max="10" width="25.1796875" bestFit="1" customWidth="1"/>
    <col min="11" max="11" width="18.453125" style="17" bestFit="1" customWidth="1"/>
    <col min="12" max="12" width="140.54296875" style="17" customWidth="1"/>
  </cols>
  <sheetData>
    <row r="1" spans="1:12" ht="18" x14ac:dyDescent="0.4">
      <c r="E1" s="467"/>
      <c r="F1" s="468"/>
      <c r="G1" s="448"/>
    </row>
    <row r="2" spans="1:12" x14ac:dyDescent="0.25"/>
    <row r="3" spans="1:12" ht="15.5" x14ac:dyDescent="0.35">
      <c r="B3" s="431"/>
      <c r="G3" s="457" t="s">
        <v>827</v>
      </c>
    </row>
    <row r="4" spans="1:12" s="391" customFormat="1" x14ac:dyDescent="0.25">
      <c r="A4" s="390"/>
      <c r="D4" s="471"/>
      <c r="E4" s="392"/>
    </row>
    <row r="5" spans="1:12" s="389" customFormat="1" ht="25.5" customHeight="1" x14ac:dyDescent="0.25">
      <c r="B5" s="203" t="s">
        <v>23</v>
      </c>
      <c r="C5" s="203" t="s">
        <v>468</v>
      </c>
      <c r="D5" s="203" t="s">
        <v>760</v>
      </c>
      <c r="E5" s="203" t="s">
        <v>761</v>
      </c>
      <c r="F5" s="203" t="s">
        <v>24</v>
      </c>
      <c r="G5" s="203" t="s">
        <v>469</v>
      </c>
      <c r="H5" s="203" t="s">
        <v>470</v>
      </c>
      <c r="I5" s="203" t="s">
        <v>471</v>
      </c>
      <c r="J5" s="203" t="s">
        <v>472</v>
      </c>
      <c r="K5" s="203" t="s">
        <v>762</v>
      </c>
      <c r="L5" s="203" t="s">
        <v>560</v>
      </c>
    </row>
    <row r="6" spans="1:12" s="2" customFormat="1" ht="17.5" customHeight="1" x14ac:dyDescent="0.25">
      <c r="A6" s="236"/>
      <c r="B6" s="237" t="s">
        <v>0</v>
      </c>
      <c r="C6" s="237"/>
      <c r="D6" s="516"/>
      <c r="E6" s="238"/>
      <c r="F6" s="237"/>
      <c r="G6" s="237"/>
      <c r="H6" s="237"/>
      <c r="I6" s="237"/>
      <c r="J6" s="237"/>
      <c r="K6" s="238"/>
      <c r="L6" s="238"/>
    </row>
    <row r="7" spans="1:12" s="1" customFormat="1" ht="17.149999999999999" customHeight="1" x14ac:dyDescent="0.25">
      <c r="A7" s="86"/>
      <c r="B7" s="226" t="s">
        <v>1</v>
      </c>
      <c r="C7" s="395" t="s">
        <v>507</v>
      </c>
      <c r="D7" s="558"/>
      <c r="E7" s="395" t="s">
        <v>25</v>
      </c>
      <c r="F7" s="226" t="s">
        <v>2</v>
      </c>
      <c r="G7" s="394" t="s">
        <v>508</v>
      </c>
      <c r="H7" s="394" t="s">
        <v>547</v>
      </c>
      <c r="I7" s="394" t="s">
        <v>517</v>
      </c>
      <c r="J7" s="432" t="s">
        <v>521</v>
      </c>
      <c r="K7" s="433">
        <v>3.19693</v>
      </c>
      <c r="L7" s="423" t="s">
        <v>847</v>
      </c>
    </row>
    <row r="8" spans="1:12" s="1" customFormat="1" ht="17.149999999999999" customHeight="1" x14ac:dyDescent="0.25">
      <c r="A8" s="86"/>
      <c r="B8" s="227" t="s">
        <v>3</v>
      </c>
      <c r="C8" s="395" t="s">
        <v>507</v>
      </c>
      <c r="D8" s="558"/>
      <c r="E8" s="395" t="s">
        <v>25</v>
      </c>
      <c r="F8" s="227" t="s">
        <v>4</v>
      </c>
      <c r="G8" s="227" t="s">
        <v>509</v>
      </c>
      <c r="H8" s="394" t="s">
        <v>547</v>
      </c>
      <c r="I8" s="394" t="s">
        <v>517</v>
      </c>
      <c r="J8" s="398" t="s">
        <v>521</v>
      </c>
      <c r="K8" s="228">
        <f>1.1+3.20236</f>
        <v>4.3023600000000002</v>
      </c>
      <c r="L8" s="423" t="s">
        <v>842</v>
      </c>
    </row>
    <row r="9" spans="1:12" s="1" customFormat="1" ht="17.149999999999999" customHeight="1" x14ac:dyDescent="0.25">
      <c r="A9" s="86"/>
      <c r="B9" s="227" t="s">
        <v>5</v>
      </c>
      <c r="C9" s="395" t="s">
        <v>507</v>
      </c>
      <c r="D9" s="558"/>
      <c r="E9" s="395" t="s">
        <v>25</v>
      </c>
      <c r="F9" s="227" t="s">
        <v>6</v>
      </c>
      <c r="G9" s="227" t="s">
        <v>510</v>
      </c>
      <c r="H9" s="394" t="s">
        <v>547</v>
      </c>
      <c r="I9" s="394" t="s">
        <v>517</v>
      </c>
      <c r="J9" s="398" t="s">
        <v>521</v>
      </c>
      <c r="K9" s="228">
        <v>2.0175960000000002</v>
      </c>
      <c r="L9" s="423" t="s">
        <v>843</v>
      </c>
    </row>
    <row r="10" spans="1:12" s="1" customFormat="1" ht="17.149999999999999" customHeight="1" x14ac:dyDescent="0.25">
      <c r="A10" s="86"/>
      <c r="B10" s="227" t="s">
        <v>7</v>
      </c>
      <c r="C10" s="395" t="s">
        <v>507</v>
      </c>
      <c r="D10" s="558"/>
      <c r="E10" s="395" t="s">
        <v>25</v>
      </c>
      <c r="F10" s="227" t="s">
        <v>8</v>
      </c>
      <c r="G10" s="227" t="s">
        <v>258</v>
      </c>
      <c r="H10" s="394" t="s">
        <v>547</v>
      </c>
      <c r="I10" s="394" t="s">
        <v>517</v>
      </c>
      <c r="J10" s="398" t="s">
        <v>521</v>
      </c>
      <c r="K10" s="228">
        <v>1.2640800000000001</v>
      </c>
      <c r="L10" s="423" t="s">
        <v>840</v>
      </c>
    </row>
    <row r="11" spans="1:12" s="1" customFormat="1" ht="17.149999999999999" customHeight="1" x14ac:dyDescent="0.25">
      <c r="A11" s="86"/>
      <c r="B11" s="227" t="s">
        <v>9</v>
      </c>
      <c r="C11" s="395" t="s">
        <v>507</v>
      </c>
      <c r="D11" s="558"/>
      <c r="E11" s="395" t="s">
        <v>25</v>
      </c>
      <c r="F11" s="227" t="s">
        <v>147</v>
      </c>
      <c r="G11" s="227" t="s">
        <v>236</v>
      </c>
      <c r="H11" s="394" t="s">
        <v>547</v>
      </c>
      <c r="I11" s="394" t="s">
        <v>517</v>
      </c>
      <c r="J11" s="398" t="s">
        <v>521</v>
      </c>
      <c r="K11" s="228">
        <v>0.91627999999999998</v>
      </c>
      <c r="L11" s="423" t="s">
        <v>828</v>
      </c>
    </row>
    <row r="12" spans="1:12" s="1" customFormat="1" ht="17.149999999999999" customHeight="1" x14ac:dyDescent="0.25">
      <c r="A12" s="86"/>
      <c r="B12" s="227" t="s">
        <v>11</v>
      </c>
      <c r="C12" s="395" t="s">
        <v>507</v>
      </c>
      <c r="D12" s="558"/>
      <c r="E12" s="395" t="s">
        <v>25</v>
      </c>
      <c r="F12" s="227" t="s">
        <v>148</v>
      </c>
      <c r="G12" s="227" t="s">
        <v>239</v>
      </c>
      <c r="H12" s="394" t="s">
        <v>547</v>
      </c>
      <c r="I12" s="394" t="s">
        <v>517</v>
      </c>
      <c r="J12" s="398" t="s">
        <v>521</v>
      </c>
      <c r="K12" s="228">
        <v>0.71189999999999998</v>
      </c>
      <c r="L12" s="423" t="s">
        <v>829</v>
      </c>
    </row>
    <row r="13" spans="1:12" s="6" customFormat="1" ht="17.149999999999999" customHeight="1" x14ac:dyDescent="0.25">
      <c r="A13" s="86"/>
      <c r="B13" s="229" t="s">
        <v>209</v>
      </c>
      <c r="C13" s="395" t="s">
        <v>507</v>
      </c>
      <c r="D13" s="558"/>
      <c r="E13" s="395" t="s">
        <v>25</v>
      </c>
      <c r="F13" s="229" t="s">
        <v>8</v>
      </c>
      <c r="G13" s="227" t="s">
        <v>360</v>
      </c>
      <c r="H13" s="394" t="s">
        <v>547</v>
      </c>
      <c r="I13" s="394" t="s">
        <v>517</v>
      </c>
      <c r="J13" s="398" t="s">
        <v>521</v>
      </c>
      <c r="K13" s="397">
        <v>0.71994999999999998</v>
      </c>
      <c r="L13" s="423" t="s">
        <v>841</v>
      </c>
    </row>
    <row r="14" spans="1:12" s="6" customFormat="1" ht="17.149999999999999" customHeight="1" x14ac:dyDescent="0.25">
      <c r="A14" s="86"/>
      <c r="B14" s="230" t="s">
        <v>466</v>
      </c>
      <c r="C14" s="395" t="s">
        <v>507</v>
      </c>
      <c r="D14" s="558"/>
      <c r="E14" s="395" t="s">
        <v>25</v>
      </c>
      <c r="F14" s="229" t="s">
        <v>6</v>
      </c>
      <c r="G14" s="227" t="s">
        <v>412</v>
      </c>
      <c r="H14" s="394" t="s">
        <v>547</v>
      </c>
      <c r="I14" s="394" t="s">
        <v>517</v>
      </c>
      <c r="J14" s="230" t="s">
        <v>521</v>
      </c>
      <c r="K14" s="397">
        <v>1.0508999999999999</v>
      </c>
      <c r="L14" s="430" t="s">
        <v>846</v>
      </c>
    </row>
    <row r="15" spans="1:12" s="6" customFormat="1" ht="17.149999999999999" customHeight="1" x14ac:dyDescent="0.25">
      <c r="A15" s="86"/>
      <c r="B15" s="229" t="s">
        <v>10</v>
      </c>
      <c r="C15" s="395" t="s">
        <v>507</v>
      </c>
      <c r="D15" s="558"/>
      <c r="E15" s="395" t="s">
        <v>25</v>
      </c>
      <c r="F15" s="229" t="s">
        <v>31</v>
      </c>
      <c r="G15" s="227" t="s">
        <v>361</v>
      </c>
      <c r="H15" s="394" t="s">
        <v>547</v>
      </c>
      <c r="I15" s="394" t="s">
        <v>517</v>
      </c>
      <c r="J15" s="398" t="s">
        <v>521</v>
      </c>
      <c r="K15" s="397">
        <v>0.73335399999999995</v>
      </c>
      <c r="L15" s="423" t="s">
        <v>777</v>
      </c>
    </row>
    <row r="16" spans="1:12" s="6" customFormat="1" ht="17.149999999999999" customHeight="1" x14ac:dyDescent="0.25">
      <c r="A16" s="86"/>
      <c r="B16" s="230" t="s">
        <v>28</v>
      </c>
      <c r="C16" s="395" t="s">
        <v>507</v>
      </c>
      <c r="D16" s="558"/>
      <c r="E16" s="395" t="s">
        <v>25</v>
      </c>
      <c r="F16" s="388" t="s">
        <v>149</v>
      </c>
      <c r="G16" s="227" t="s">
        <v>511</v>
      </c>
      <c r="H16" s="394" t="s">
        <v>547</v>
      </c>
      <c r="I16" s="394" t="s">
        <v>517</v>
      </c>
      <c r="J16" s="230" t="s">
        <v>521</v>
      </c>
      <c r="K16" s="397">
        <v>1.0723050000000001</v>
      </c>
      <c r="L16" s="423" t="s">
        <v>844</v>
      </c>
    </row>
    <row r="17" spans="1:12" s="50" customFormat="1" ht="5.15" customHeight="1" x14ac:dyDescent="0.25">
      <c r="A17" s="88"/>
      <c r="B17"/>
      <c r="C17" s="17"/>
      <c r="D17" s="560"/>
      <c r="E17" s="495"/>
      <c r="F17"/>
      <c r="G17" s="95"/>
      <c r="H17"/>
      <c r="I17"/>
      <c r="J17"/>
      <c r="K17" s="17"/>
      <c r="L17" s="19"/>
    </row>
    <row r="18" spans="1:12" s="6" customFormat="1" ht="17.5" customHeight="1" x14ac:dyDescent="0.25">
      <c r="A18" s="236"/>
      <c r="B18" s="237" t="s">
        <v>13</v>
      </c>
      <c r="C18" s="554"/>
      <c r="D18" s="555"/>
      <c r="E18" s="554"/>
      <c r="F18" s="556"/>
      <c r="G18" s="556"/>
      <c r="H18" s="237"/>
      <c r="I18" s="237"/>
      <c r="J18" s="237"/>
      <c r="K18" s="238"/>
      <c r="L18" s="424"/>
    </row>
    <row r="19" spans="1:12" s="6" customFormat="1" ht="17.5" customHeight="1" x14ac:dyDescent="0.25">
      <c r="A19" s="89"/>
      <c r="B19" s="230" t="s">
        <v>562</v>
      </c>
      <c r="C19" s="396" t="s">
        <v>537</v>
      </c>
      <c r="D19" s="558"/>
      <c r="E19" s="496">
        <v>1402</v>
      </c>
      <c r="F19" s="230" t="s">
        <v>2</v>
      </c>
      <c r="G19" s="226" t="s">
        <v>512</v>
      </c>
      <c r="H19" s="230" t="s">
        <v>548</v>
      </c>
      <c r="I19" s="230" t="s">
        <v>518</v>
      </c>
      <c r="J19" s="432" t="s">
        <v>521</v>
      </c>
      <c r="K19" s="434">
        <v>1.7032400000000001</v>
      </c>
      <c r="L19" s="423" t="s">
        <v>837</v>
      </c>
    </row>
    <row r="20" spans="1:12" s="6" customFormat="1" ht="17.5" customHeight="1" x14ac:dyDescent="0.25">
      <c r="A20" s="86"/>
      <c r="B20" s="231" t="s">
        <v>461</v>
      </c>
      <c r="C20" s="396" t="s">
        <v>538</v>
      </c>
      <c r="D20" s="558"/>
      <c r="E20" s="496">
        <v>2228</v>
      </c>
      <c r="F20" s="231" t="s">
        <v>208</v>
      </c>
      <c r="G20" s="227" t="s">
        <v>262</v>
      </c>
      <c r="H20" s="230" t="s">
        <v>549</v>
      </c>
      <c r="I20" s="230" t="s">
        <v>518</v>
      </c>
      <c r="J20" s="398" t="s">
        <v>521</v>
      </c>
      <c r="K20" s="402">
        <v>2.9807399999999999</v>
      </c>
      <c r="L20" s="423" t="s">
        <v>561</v>
      </c>
    </row>
    <row r="21" spans="1:12" s="6" customFormat="1" ht="17.5" customHeight="1" x14ac:dyDescent="0.25">
      <c r="A21" s="86"/>
      <c r="B21" s="230" t="s">
        <v>33</v>
      </c>
      <c r="C21" s="396" t="s">
        <v>110</v>
      </c>
      <c r="D21" s="558"/>
      <c r="E21" s="496">
        <v>642</v>
      </c>
      <c r="F21" s="230" t="s">
        <v>261</v>
      </c>
      <c r="G21" s="227" t="s">
        <v>513</v>
      </c>
      <c r="H21" s="230" t="s">
        <v>550</v>
      </c>
      <c r="I21" s="230" t="s">
        <v>765</v>
      </c>
      <c r="J21" s="398" t="s">
        <v>521</v>
      </c>
      <c r="K21" s="402">
        <v>0.73920000000000008</v>
      </c>
      <c r="L21" s="430" t="s">
        <v>845</v>
      </c>
    </row>
    <row r="22" spans="1:12" s="107" customFormat="1" ht="17.5" customHeight="1" x14ac:dyDescent="0.25">
      <c r="A22" s="86"/>
      <c r="B22" s="231" t="s">
        <v>773</v>
      </c>
      <c r="C22" s="396" t="s">
        <v>539</v>
      </c>
      <c r="D22" s="558"/>
      <c r="E22" s="496">
        <v>2561</v>
      </c>
      <c r="F22" s="231" t="s">
        <v>355</v>
      </c>
      <c r="G22" s="227" t="s">
        <v>514</v>
      </c>
      <c r="H22" s="230" t="s">
        <v>551</v>
      </c>
      <c r="I22" s="231" t="s">
        <v>519</v>
      </c>
      <c r="J22" s="398" t="s">
        <v>521</v>
      </c>
      <c r="K22" s="402">
        <v>3.0009999999999999</v>
      </c>
      <c r="L22" s="423" t="s">
        <v>768</v>
      </c>
    </row>
    <row r="23" spans="1:12" s="107" customFormat="1" ht="17.5" customHeight="1" x14ac:dyDescent="0.25">
      <c r="A23" s="86"/>
      <c r="B23" s="230" t="s">
        <v>460</v>
      </c>
      <c r="C23" s="396" t="s">
        <v>540</v>
      </c>
      <c r="D23" s="558"/>
      <c r="E23" s="496">
        <v>3189</v>
      </c>
      <c r="F23" s="230" t="s">
        <v>35</v>
      </c>
      <c r="G23" s="398" t="s">
        <v>559</v>
      </c>
      <c r="H23" s="230" t="s">
        <v>552</v>
      </c>
      <c r="I23" s="230" t="s">
        <v>528</v>
      </c>
      <c r="J23" s="398" t="s">
        <v>521</v>
      </c>
      <c r="K23" s="402">
        <v>3.8220000000000001</v>
      </c>
      <c r="L23" s="423" t="s">
        <v>848</v>
      </c>
    </row>
    <row r="24" spans="1:12" s="107" customFormat="1" ht="17.5" customHeight="1" x14ac:dyDescent="0.25">
      <c r="A24" s="86"/>
      <c r="B24" s="230" t="s">
        <v>467</v>
      </c>
      <c r="C24" s="396" t="s">
        <v>541</v>
      </c>
      <c r="D24" s="558"/>
      <c r="E24" s="497">
        <v>772</v>
      </c>
      <c r="F24" s="230" t="s">
        <v>17</v>
      </c>
      <c r="G24" s="398" t="s">
        <v>554</v>
      </c>
      <c r="H24" s="230" t="s">
        <v>553</v>
      </c>
      <c r="I24" s="230" t="s">
        <v>518</v>
      </c>
      <c r="J24" s="398" t="s">
        <v>521</v>
      </c>
      <c r="K24" s="402">
        <v>1.07341</v>
      </c>
      <c r="L24" s="423" t="s">
        <v>830</v>
      </c>
    </row>
    <row r="25" spans="1:12" s="107" customFormat="1" ht="16.5" customHeight="1" x14ac:dyDescent="0.25">
      <c r="A25" s="86"/>
      <c r="B25" s="230" t="s">
        <v>772</v>
      </c>
      <c r="C25" s="396" t="s">
        <v>542</v>
      </c>
      <c r="D25" s="558"/>
      <c r="E25" s="496">
        <v>1729</v>
      </c>
      <c r="F25" s="230" t="s">
        <v>2</v>
      </c>
      <c r="G25" s="227" t="s">
        <v>515</v>
      </c>
      <c r="H25" s="230" t="s">
        <v>555</v>
      </c>
      <c r="I25" s="230" t="s">
        <v>518</v>
      </c>
      <c r="J25" s="398" t="s">
        <v>521</v>
      </c>
      <c r="K25" s="402">
        <v>2.2236479999999998</v>
      </c>
      <c r="L25" s="423" t="s">
        <v>831</v>
      </c>
    </row>
    <row r="26" spans="1:12" s="107" customFormat="1" ht="16.5" customHeight="1" x14ac:dyDescent="0.25">
      <c r="A26" s="86"/>
      <c r="B26" s="230" t="s">
        <v>463</v>
      </c>
      <c r="C26" s="396" t="s">
        <v>546</v>
      </c>
      <c r="D26" s="558"/>
      <c r="E26" s="497">
        <v>1800</v>
      </c>
      <c r="F26" s="230" t="s">
        <v>208</v>
      </c>
      <c r="G26" s="227" t="s">
        <v>516</v>
      </c>
      <c r="H26" s="230" t="s">
        <v>556</v>
      </c>
      <c r="I26" s="230" t="s">
        <v>518</v>
      </c>
      <c r="J26" s="398" t="s">
        <v>521</v>
      </c>
      <c r="K26" s="402">
        <v>2.97024</v>
      </c>
      <c r="L26" s="423" t="s">
        <v>775</v>
      </c>
    </row>
    <row r="27" spans="1:12" ht="5.15" customHeight="1" x14ac:dyDescent="0.25">
      <c r="C27" s="17"/>
      <c r="D27" s="560"/>
      <c r="E27" s="498"/>
      <c r="G27" s="95"/>
      <c r="L27" s="19"/>
    </row>
    <row r="28" spans="1:12" s="1" customFormat="1" ht="17.5" customHeight="1" x14ac:dyDescent="0.25">
      <c r="A28" s="236"/>
      <c r="B28" s="237" t="s">
        <v>14</v>
      </c>
      <c r="C28" s="238"/>
      <c r="D28" s="555"/>
      <c r="E28" s="499"/>
      <c r="F28" s="237"/>
      <c r="G28" s="237"/>
      <c r="H28" s="237"/>
      <c r="I28" s="237"/>
      <c r="J28" s="237"/>
      <c r="K28" s="238"/>
      <c r="L28" s="424"/>
    </row>
    <row r="29" spans="1:12" s="1" customFormat="1" ht="17.149999999999999" customHeight="1" x14ac:dyDescent="0.25">
      <c r="A29" s="86"/>
      <c r="B29" s="394" t="s">
        <v>545</v>
      </c>
      <c r="C29" s="396" t="s">
        <v>543</v>
      </c>
      <c r="D29" s="558"/>
      <c r="E29" s="496">
        <v>2191</v>
      </c>
      <c r="F29" s="226" t="s">
        <v>15</v>
      </c>
      <c r="G29" s="226" t="s">
        <v>523</v>
      </c>
      <c r="H29" s="230" t="s">
        <v>549</v>
      </c>
      <c r="I29" s="230" t="s">
        <v>518</v>
      </c>
      <c r="J29" s="432" t="s">
        <v>521</v>
      </c>
      <c r="K29" s="433">
        <f>1.68795+1.1707</f>
        <v>2.8586499999999999</v>
      </c>
      <c r="L29" s="423" t="s">
        <v>832</v>
      </c>
    </row>
    <row r="30" spans="1:12" s="1" customFormat="1" ht="17.149999999999999" customHeight="1" x14ac:dyDescent="0.25">
      <c r="A30" s="86"/>
      <c r="B30" s="227" t="s">
        <v>16</v>
      </c>
      <c r="C30" s="396" t="s">
        <v>544</v>
      </c>
      <c r="D30" s="558"/>
      <c r="E30" s="496">
        <v>635</v>
      </c>
      <c r="F30" s="227" t="s">
        <v>17</v>
      </c>
      <c r="G30" s="227" t="s">
        <v>192</v>
      </c>
      <c r="H30" s="230" t="s">
        <v>557</v>
      </c>
      <c r="I30" s="398" t="s">
        <v>520</v>
      </c>
      <c r="J30" s="398" t="s">
        <v>521</v>
      </c>
      <c r="K30" s="228">
        <v>0.64680000000000004</v>
      </c>
      <c r="L30" s="423" t="s">
        <v>833</v>
      </c>
    </row>
    <row r="31" spans="1:12" s="1" customFormat="1" ht="17.149999999999999" customHeight="1" x14ac:dyDescent="0.25">
      <c r="A31" s="86"/>
      <c r="B31" s="227" t="s">
        <v>18</v>
      </c>
      <c r="C31" s="396" t="s">
        <v>544</v>
      </c>
      <c r="D31" s="558"/>
      <c r="E31" s="496">
        <v>482</v>
      </c>
      <c r="F31" s="227" t="s">
        <v>17</v>
      </c>
      <c r="G31" s="227" t="s">
        <v>193</v>
      </c>
      <c r="H31" s="230" t="s">
        <v>557</v>
      </c>
      <c r="I31" s="398" t="s">
        <v>520</v>
      </c>
      <c r="J31" s="398" t="s">
        <v>521</v>
      </c>
      <c r="K31" s="228">
        <v>0.51048000000000004</v>
      </c>
      <c r="L31" s="423" t="s">
        <v>834</v>
      </c>
    </row>
    <row r="32" spans="1:12" s="1" customFormat="1" ht="17.149999999999999" customHeight="1" x14ac:dyDescent="0.25">
      <c r="A32" s="86"/>
      <c r="B32" s="229" t="s">
        <v>19</v>
      </c>
      <c r="C32" s="396" t="s">
        <v>544</v>
      </c>
      <c r="D32" s="558"/>
      <c r="E32" s="496">
        <v>971</v>
      </c>
      <c r="F32" s="227" t="s">
        <v>20</v>
      </c>
      <c r="G32" s="398" t="s">
        <v>558</v>
      </c>
      <c r="H32" s="230" t="s">
        <v>557</v>
      </c>
      <c r="I32" s="398" t="s">
        <v>520</v>
      </c>
      <c r="J32" s="398" t="s">
        <v>521</v>
      </c>
      <c r="K32" s="228">
        <v>0.91</v>
      </c>
      <c r="L32" s="423" t="s">
        <v>835</v>
      </c>
    </row>
    <row r="33" spans="1:12" s="1" customFormat="1" ht="17.149999999999999" customHeight="1" x14ac:dyDescent="0.25">
      <c r="A33" s="86"/>
      <c r="B33" s="227" t="s">
        <v>185</v>
      </c>
      <c r="C33" s="396" t="s">
        <v>544</v>
      </c>
      <c r="D33" s="558"/>
      <c r="E33" s="496">
        <v>495</v>
      </c>
      <c r="F33" s="232" t="s">
        <v>406</v>
      </c>
      <c r="G33" s="398" t="s">
        <v>195</v>
      </c>
      <c r="H33" s="230" t="s">
        <v>557</v>
      </c>
      <c r="I33" s="398" t="s">
        <v>520</v>
      </c>
      <c r="J33" s="398" t="s">
        <v>521</v>
      </c>
      <c r="K33" s="233">
        <v>0.50139</v>
      </c>
      <c r="L33" s="423" t="s">
        <v>836</v>
      </c>
    </row>
    <row r="34" spans="1:12" ht="4.5" customHeight="1" x14ac:dyDescent="0.25">
      <c r="D34" s="559"/>
      <c r="L34" s="19"/>
    </row>
    <row r="35" spans="1:12" s="1" customFormat="1" ht="17.5" customHeight="1" x14ac:dyDescent="0.25">
      <c r="A35" s="236"/>
      <c r="B35" s="237" t="s">
        <v>132</v>
      </c>
      <c r="C35" s="237"/>
      <c r="D35" s="557"/>
      <c r="E35" s="238"/>
      <c r="F35" s="237"/>
      <c r="G35" s="237"/>
      <c r="H35" s="237"/>
      <c r="I35" s="237"/>
      <c r="J35" s="237"/>
      <c r="K35" s="238"/>
      <c r="L35" s="424"/>
    </row>
    <row r="36" spans="1:12" s="1" customFormat="1" ht="17.149999999999999" customHeight="1" x14ac:dyDescent="0.25">
      <c r="A36" s="86"/>
      <c r="B36" s="227" t="s">
        <v>522</v>
      </c>
      <c r="C36" s="396" t="s">
        <v>507</v>
      </c>
      <c r="D36" s="561"/>
      <c r="E36" s="395" t="s">
        <v>25</v>
      </c>
      <c r="F36" s="429" t="s">
        <v>764</v>
      </c>
      <c r="G36" s="394" t="s">
        <v>763</v>
      </c>
      <c r="H36" s="394" t="s">
        <v>547</v>
      </c>
      <c r="I36" s="394" t="s">
        <v>517</v>
      </c>
      <c r="J36" s="394" t="s">
        <v>521</v>
      </c>
      <c r="K36" s="233">
        <f>'Monthly &amp; YTD Updates'!M43</f>
        <v>36.297890000000002</v>
      </c>
      <c r="L36" s="423" t="s">
        <v>781</v>
      </c>
    </row>
    <row r="37" spans="1:12" s="401" customFormat="1" ht="17.149999999999999" customHeight="1" x14ac:dyDescent="0.25">
      <c r="A37" s="89"/>
      <c r="B37" s="400"/>
      <c r="C37" s="400"/>
      <c r="D37" s="399"/>
      <c r="E37" s="403"/>
      <c r="F37" s="400"/>
      <c r="G37" s="400"/>
      <c r="H37" s="400"/>
      <c r="I37" s="400"/>
      <c r="J37" s="400"/>
      <c r="K37" s="403"/>
      <c r="L37" s="399"/>
    </row>
    <row r="38" spans="1:12" ht="16.5" customHeight="1" x14ac:dyDescent="0.4">
      <c r="B38" s="414"/>
      <c r="E38" s="500"/>
      <c r="K38" s="417"/>
    </row>
    <row r="39" spans="1:12" x14ac:dyDescent="0.25">
      <c r="E39" s="36"/>
    </row>
    <row r="40" spans="1:12" x14ac:dyDescent="0.25"/>
    <row r="41" spans="1:12" x14ac:dyDescent="0.25"/>
    <row r="42" spans="1:12" x14ac:dyDescent="0.25">
      <c r="C42" s="413" t="s">
        <v>529</v>
      </c>
    </row>
    <row r="43" spans="1:12" x14ac:dyDescent="0.25">
      <c r="C43" s="457" t="s">
        <v>778</v>
      </c>
    </row>
    <row r="44" spans="1:12" x14ac:dyDescent="0.25">
      <c r="C44" s="457" t="s">
        <v>779</v>
      </c>
    </row>
    <row r="45" spans="1:12" x14ac:dyDescent="0.25">
      <c r="C45" s="457" t="s">
        <v>780</v>
      </c>
    </row>
    <row r="46" spans="1:12" x14ac:dyDescent="0.25">
      <c r="C46" s="457" t="s">
        <v>851</v>
      </c>
    </row>
    <row r="47" spans="1:12" x14ac:dyDescent="0.25"/>
    <row r="48" spans="1:12" x14ac:dyDescent="0.25"/>
  </sheetData>
  <customSheetViews>
    <customSheetView guid="{9CD798DB-3160-4413-B851-2C69D226FC8E}" showPageBreaks="1" printArea="1" hiddenRows="1" hiddenColumns="1" view="pageLayout" topLeftCell="H7">
      <selection activeCell="J12" sqref="J12"/>
      <pageMargins left="0.4" right="0.24" top="0.47" bottom="0.3" header="0.17" footer="0.5"/>
      <pageSetup scale="73" orientation="landscape" r:id="rId1"/>
      <headerFooter alignWithMargins="0">
        <oddHeader>&amp;L&amp;"Arial,Bold"&amp;16&amp;KFF0000CONFIDENTIAL&amp;CPage &amp;P</oddHeader>
      </headerFooter>
    </customSheetView>
  </customSheetViews>
  <phoneticPr fontId="3" type="noConversion"/>
  <pageMargins left="0.4" right="0.24" top="0.47" bottom="0.3" header="0.17" footer="0.5"/>
  <pageSetup scale="73" orientation="landscape" r:id="rId2"/>
  <headerFooter alignWithMargins="0">
    <oddHeader>&amp;L&amp;"Arial,Bold"&amp;16&amp;KFF0000REDACTED&amp;C&amp;"Arial,Bold"&amp;16&amp;U
Solar 4 All Monthly Activity Report - January 2024
&amp;RPage &amp;P</oddHead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47"/>
  <sheetViews>
    <sheetView zoomScale="80" zoomScaleNormal="80" zoomScaleSheetLayoutView="106" zoomScalePageLayoutView="55" workbookViewId="0">
      <selection activeCell="N40" sqref="N40"/>
    </sheetView>
  </sheetViews>
  <sheetFormatPr defaultColWidth="0" defaultRowHeight="12.5" zeroHeight="1" x14ac:dyDescent="0.25"/>
  <cols>
    <col min="1" max="1" width="5.54296875" customWidth="1"/>
    <col min="2" max="3" width="9.1796875" customWidth="1"/>
    <col min="4" max="5" width="9.1796875" style="495" customWidth="1"/>
    <col min="6" max="16" width="9.1796875" customWidth="1"/>
    <col min="17" max="17" width="9.1796875" hidden="1" customWidth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6" x14ac:dyDescent="0.25"/>
    <row r="18" spans="1:16" x14ac:dyDescent="0.25"/>
    <row r="19" spans="1:16" x14ac:dyDescent="0.25"/>
    <row r="20" spans="1:16" x14ac:dyDescent="0.25"/>
    <row r="21" spans="1:16" x14ac:dyDescent="0.25"/>
    <row r="22" spans="1:16" x14ac:dyDescent="0.25"/>
    <row r="23" spans="1:16" x14ac:dyDescent="0.25"/>
    <row r="24" spans="1:16" x14ac:dyDescent="0.25"/>
    <row r="25" spans="1:16" x14ac:dyDescent="0.25"/>
    <row r="26" spans="1:16" x14ac:dyDescent="0.25"/>
    <row r="27" spans="1:16" x14ac:dyDescent="0.25"/>
    <row r="28" spans="1:16" x14ac:dyDescent="0.25">
      <c r="A28" s="521"/>
      <c r="B28" s="521"/>
      <c r="C28" s="521"/>
      <c r="D28" s="522"/>
      <c r="E28" s="522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</row>
    <row r="29" spans="1:16" x14ac:dyDescent="0.25">
      <c r="A29" s="521"/>
      <c r="B29" s="521"/>
      <c r="C29" s="521"/>
      <c r="D29" s="522"/>
      <c r="E29" s="522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</row>
    <row r="30" spans="1:16" x14ac:dyDescent="0.25">
      <c r="A30" s="521"/>
      <c r="B30" s="521"/>
      <c r="C30" s="521"/>
      <c r="D30" s="522"/>
      <c r="E30" s="522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</row>
    <row r="31" spans="1:16" x14ac:dyDescent="0.25"/>
    <row r="32" spans="1:1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customSheetViews>
    <customSheetView guid="{9CD798DB-3160-4413-B851-2C69D226FC8E}" showPageBreaks="1" fitToPage="1" hiddenRows="1" hiddenColumns="1" view="pageLayout">
      <selection activeCell="L34" sqref="L34"/>
      <pageMargins left="0.17" right="0.13" top="0.75" bottom="0.75" header="0.3" footer="0.3"/>
      <pageSetup scale="86" orientation="landscape" verticalDpi="1200" r:id="rId1"/>
      <headerFooter>
        <oddHeader>&amp;CPage 5</oddHeader>
      </headerFooter>
    </customSheetView>
  </customSheetViews>
  <phoneticPr fontId="55" type="noConversion"/>
  <pageMargins left="0.17" right="0.13" top="0.75" bottom="0.75" header="0.3" footer="0.3"/>
  <pageSetup scale="97" orientation="landscape" r:id="rId2"/>
  <headerFooter>
    <oddHeader>&amp;L&amp;"Arial,Bold"&amp;16&amp;KFF0000REDACTED&amp;RPage 5</oddHead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VV58"/>
  <sheetViews>
    <sheetView view="pageLayout" zoomScale="80" zoomScaleNormal="100" zoomScalePageLayoutView="80" workbookViewId="0">
      <selection activeCell="A3" sqref="A3"/>
    </sheetView>
  </sheetViews>
  <sheetFormatPr defaultColWidth="0" defaultRowHeight="0" customHeight="1" zeroHeight="1" x14ac:dyDescent="0.25"/>
  <cols>
    <col min="1" max="1" width="8.453125" style="451" customWidth="1"/>
    <col min="2" max="2" width="101.54296875" style="451" customWidth="1"/>
    <col min="3" max="3" width="9.1796875" style="451" customWidth="1"/>
    <col min="4" max="5" width="9.1796875" style="505" customWidth="1"/>
    <col min="6" max="13" width="9.1796875" style="451" customWidth="1"/>
    <col min="14" max="14" width="15" style="451" customWidth="1"/>
    <col min="15" max="256" width="9.1796875" style="451" hidden="1"/>
    <col min="257" max="257" width="8.453125" style="451" customWidth="1"/>
    <col min="258" max="258" width="106.453125" style="451" customWidth="1"/>
    <col min="259" max="269" width="9.1796875" style="451" customWidth="1"/>
    <col min="270" max="270" width="15" style="451" customWidth="1"/>
    <col min="271" max="512" width="9.1796875" style="451" hidden="1"/>
    <col min="513" max="513" width="8.453125" style="451" customWidth="1"/>
    <col min="514" max="514" width="106.453125" style="451" customWidth="1"/>
    <col min="515" max="525" width="9.1796875" style="451" customWidth="1"/>
    <col min="526" max="526" width="15" style="451" customWidth="1"/>
    <col min="527" max="768" width="9.1796875" style="451" hidden="1"/>
    <col min="769" max="769" width="8.453125" style="451" customWidth="1"/>
    <col min="770" max="770" width="106.453125" style="451" customWidth="1"/>
    <col min="771" max="781" width="9.1796875" style="451" customWidth="1"/>
    <col min="782" max="782" width="15" style="451" customWidth="1"/>
    <col min="783" max="1024" width="9.1796875" style="451" hidden="1"/>
    <col min="1025" max="1025" width="8.453125" style="451" customWidth="1"/>
    <col min="1026" max="1026" width="106.453125" style="451" customWidth="1"/>
    <col min="1027" max="1037" width="9.1796875" style="451" customWidth="1"/>
    <col min="1038" max="1038" width="15" style="451" customWidth="1"/>
    <col min="1039" max="1280" width="9.1796875" style="451" hidden="1"/>
    <col min="1281" max="1281" width="8.453125" style="451" customWidth="1"/>
    <col min="1282" max="1282" width="106.453125" style="451" customWidth="1"/>
    <col min="1283" max="1293" width="9.1796875" style="451" customWidth="1"/>
    <col min="1294" max="1294" width="15" style="451" customWidth="1"/>
    <col min="1295" max="1536" width="9.1796875" style="451" hidden="1"/>
    <col min="1537" max="1537" width="8.453125" style="451" customWidth="1"/>
    <col min="1538" max="1538" width="106.453125" style="451" customWidth="1"/>
    <col min="1539" max="1549" width="9.1796875" style="451" customWidth="1"/>
    <col min="1550" max="1550" width="15" style="451" customWidth="1"/>
    <col min="1551" max="1792" width="9.1796875" style="451" hidden="1"/>
    <col min="1793" max="1793" width="8.453125" style="451" customWidth="1"/>
    <col min="1794" max="1794" width="106.453125" style="451" customWidth="1"/>
    <col min="1795" max="1805" width="9.1796875" style="451" customWidth="1"/>
    <col min="1806" max="1806" width="15" style="451" customWidth="1"/>
    <col min="1807" max="2048" width="9.1796875" style="451" hidden="1"/>
    <col min="2049" max="2049" width="8.453125" style="451" customWidth="1"/>
    <col min="2050" max="2050" width="106.453125" style="451" customWidth="1"/>
    <col min="2051" max="2061" width="9.1796875" style="451" customWidth="1"/>
    <col min="2062" max="2062" width="15" style="451" customWidth="1"/>
    <col min="2063" max="2304" width="9.1796875" style="451" hidden="1"/>
    <col min="2305" max="2305" width="8.453125" style="451" customWidth="1"/>
    <col min="2306" max="2306" width="106.453125" style="451" customWidth="1"/>
    <col min="2307" max="2317" width="9.1796875" style="451" customWidth="1"/>
    <col min="2318" max="2318" width="15" style="451" customWidth="1"/>
    <col min="2319" max="2560" width="9.1796875" style="451" hidden="1"/>
    <col min="2561" max="2561" width="8.453125" style="451" customWidth="1"/>
    <col min="2562" max="2562" width="106.453125" style="451" customWidth="1"/>
    <col min="2563" max="2573" width="9.1796875" style="451" customWidth="1"/>
    <col min="2574" max="2574" width="15" style="451" customWidth="1"/>
    <col min="2575" max="2816" width="9.1796875" style="451" hidden="1"/>
    <col min="2817" max="2817" width="8.453125" style="451" customWidth="1"/>
    <col min="2818" max="2818" width="106.453125" style="451" customWidth="1"/>
    <col min="2819" max="2829" width="9.1796875" style="451" customWidth="1"/>
    <col min="2830" max="2830" width="15" style="451" customWidth="1"/>
    <col min="2831" max="3072" width="9.1796875" style="451" hidden="1"/>
    <col min="3073" max="3073" width="8.453125" style="451" customWidth="1"/>
    <col min="3074" max="3074" width="106.453125" style="451" customWidth="1"/>
    <col min="3075" max="3085" width="9.1796875" style="451" customWidth="1"/>
    <col min="3086" max="3086" width="15" style="451" customWidth="1"/>
    <col min="3087" max="3328" width="9.1796875" style="451" hidden="1"/>
    <col min="3329" max="3329" width="8.453125" style="451" customWidth="1"/>
    <col min="3330" max="3330" width="106.453125" style="451" customWidth="1"/>
    <col min="3331" max="3341" width="9.1796875" style="451" customWidth="1"/>
    <col min="3342" max="3342" width="15" style="451" customWidth="1"/>
    <col min="3343" max="3584" width="9.1796875" style="451" hidden="1"/>
    <col min="3585" max="3585" width="8.453125" style="451" customWidth="1"/>
    <col min="3586" max="3586" width="106.453125" style="451" customWidth="1"/>
    <col min="3587" max="3597" width="9.1796875" style="451" customWidth="1"/>
    <col min="3598" max="3598" width="15" style="451" customWidth="1"/>
    <col min="3599" max="3840" width="9.1796875" style="451" hidden="1"/>
    <col min="3841" max="3841" width="8.453125" style="451" customWidth="1"/>
    <col min="3842" max="3842" width="106.453125" style="451" customWidth="1"/>
    <col min="3843" max="3853" width="9.1796875" style="451" customWidth="1"/>
    <col min="3854" max="3854" width="15" style="451" customWidth="1"/>
    <col min="3855" max="4096" width="9.1796875" style="451" hidden="1"/>
    <col min="4097" max="4097" width="8.453125" style="451" customWidth="1"/>
    <col min="4098" max="4098" width="106.453125" style="451" customWidth="1"/>
    <col min="4099" max="4109" width="9.1796875" style="451" customWidth="1"/>
    <col min="4110" max="4110" width="15" style="451" customWidth="1"/>
    <col min="4111" max="4352" width="9.1796875" style="451" hidden="1"/>
    <col min="4353" max="4353" width="8.453125" style="451" customWidth="1"/>
    <col min="4354" max="4354" width="106.453125" style="451" customWidth="1"/>
    <col min="4355" max="4365" width="9.1796875" style="451" customWidth="1"/>
    <col min="4366" max="4366" width="15" style="451" customWidth="1"/>
    <col min="4367" max="4608" width="9.1796875" style="451" hidden="1"/>
    <col min="4609" max="4609" width="8.453125" style="451" customWidth="1"/>
    <col min="4610" max="4610" width="106.453125" style="451" customWidth="1"/>
    <col min="4611" max="4621" width="9.1796875" style="451" customWidth="1"/>
    <col min="4622" max="4622" width="15" style="451" customWidth="1"/>
    <col min="4623" max="4864" width="9.1796875" style="451" hidden="1"/>
    <col min="4865" max="4865" width="8.453125" style="451" customWidth="1"/>
    <col min="4866" max="4866" width="106.453125" style="451" customWidth="1"/>
    <col min="4867" max="4877" width="9.1796875" style="451" customWidth="1"/>
    <col min="4878" max="4878" width="15" style="451" customWidth="1"/>
    <col min="4879" max="5120" width="9.1796875" style="451" hidden="1"/>
    <col min="5121" max="5121" width="8.453125" style="451" customWidth="1"/>
    <col min="5122" max="5122" width="106.453125" style="451" customWidth="1"/>
    <col min="5123" max="5133" width="9.1796875" style="451" customWidth="1"/>
    <col min="5134" max="5134" width="15" style="451" customWidth="1"/>
    <col min="5135" max="5376" width="9.1796875" style="451" hidden="1"/>
    <col min="5377" max="5377" width="8.453125" style="451" customWidth="1"/>
    <col min="5378" max="5378" width="106.453125" style="451" customWidth="1"/>
    <col min="5379" max="5389" width="9.1796875" style="451" customWidth="1"/>
    <col min="5390" max="5390" width="15" style="451" customWidth="1"/>
    <col min="5391" max="5632" width="9.1796875" style="451" hidden="1"/>
    <col min="5633" max="5633" width="8.453125" style="451" customWidth="1"/>
    <col min="5634" max="5634" width="106.453125" style="451" customWidth="1"/>
    <col min="5635" max="5645" width="9.1796875" style="451" customWidth="1"/>
    <col min="5646" max="5646" width="15" style="451" customWidth="1"/>
    <col min="5647" max="5888" width="9.1796875" style="451" hidden="1"/>
    <col min="5889" max="5889" width="8.453125" style="451" customWidth="1"/>
    <col min="5890" max="5890" width="106.453125" style="451" customWidth="1"/>
    <col min="5891" max="5901" width="9.1796875" style="451" customWidth="1"/>
    <col min="5902" max="5902" width="15" style="451" customWidth="1"/>
    <col min="5903" max="6144" width="9.1796875" style="451" hidden="1"/>
    <col min="6145" max="6145" width="8.453125" style="451" customWidth="1"/>
    <col min="6146" max="6146" width="106.453125" style="451" customWidth="1"/>
    <col min="6147" max="6157" width="9.1796875" style="451" customWidth="1"/>
    <col min="6158" max="6158" width="15" style="451" customWidth="1"/>
    <col min="6159" max="6400" width="9.1796875" style="451" hidden="1"/>
    <col min="6401" max="6401" width="8.453125" style="451" customWidth="1"/>
    <col min="6402" max="6402" width="106.453125" style="451" customWidth="1"/>
    <col min="6403" max="6413" width="9.1796875" style="451" customWidth="1"/>
    <col min="6414" max="6414" width="15" style="451" customWidth="1"/>
    <col min="6415" max="6656" width="9.1796875" style="451" hidden="1"/>
    <col min="6657" max="6657" width="8.453125" style="451" customWidth="1"/>
    <col min="6658" max="6658" width="106.453125" style="451" customWidth="1"/>
    <col min="6659" max="6669" width="9.1796875" style="451" customWidth="1"/>
    <col min="6670" max="6670" width="15" style="451" customWidth="1"/>
    <col min="6671" max="6912" width="9.1796875" style="451" hidden="1"/>
    <col min="6913" max="6913" width="8.453125" style="451" customWidth="1"/>
    <col min="6914" max="6914" width="106.453125" style="451" customWidth="1"/>
    <col min="6915" max="6925" width="9.1796875" style="451" customWidth="1"/>
    <col min="6926" max="6926" width="15" style="451" customWidth="1"/>
    <col min="6927" max="7168" width="9.1796875" style="451" hidden="1"/>
    <col min="7169" max="7169" width="8.453125" style="451" customWidth="1"/>
    <col min="7170" max="7170" width="106.453125" style="451" customWidth="1"/>
    <col min="7171" max="7181" width="9.1796875" style="451" customWidth="1"/>
    <col min="7182" max="7182" width="15" style="451" customWidth="1"/>
    <col min="7183" max="7424" width="9.1796875" style="451" hidden="1"/>
    <col min="7425" max="7425" width="8.453125" style="451" customWidth="1"/>
    <col min="7426" max="7426" width="106.453125" style="451" customWidth="1"/>
    <col min="7427" max="7437" width="9.1796875" style="451" customWidth="1"/>
    <col min="7438" max="7438" width="15" style="451" customWidth="1"/>
    <col min="7439" max="7680" width="9.1796875" style="451" hidden="1"/>
    <col min="7681" max="7681" width="8.453125" style="451" customWidth="1"/>
    <col min="7682" max="7682" width="106.453125" style="451" customWidth="1"/>
    <col min="7683" max="7693" width="9.1796875" style="451" customWidth="1"/>
    <col min="7694" max="7694" width="15" style="451" customWidth="1"/>
    <col min="7695" max="7936" width="9.1796875" style="451" hidden="1"/>
    <col min="7937" max="7937" width="8.453125" style="451" customWidth="1"/>
    <col min="7938" max="7938" width="106.453125" style="451" customWidth="1"/>
    <col min="7939" max="7949" width="9.1796875" style="451" customWidth="1"/>
    <col min="7950" max="7950" width="15" style="451" customWidth="1"/>
    <col min="7951" max="8192" width="9.1796875" style="451" hidden="1"/>
    <col min="8193" max="8193" width="8.453125" style="451" customWidth="1"/>
    <col min="8194" max="8194" width="106.453125" style="451" customWidth="1"/>
    <col min="8195" max="8205" width="9.1796875" style="451" customWidth="1"/>
    <col min="8206" max="8206" width="15" style="451" customWidth="1"/>
    <col min="8207" max="8448" width="9.1796875" style="451" hidden="1"/>
    <col min="8449" max="8449" width="8.453125" style="451" customWidth="1"/>
    <col min="8450" max="8450" width="106.453125" style="451" customWidth="1"/>
    <col min="8451" max="8461" width="9.1796875" style="451" customWidth="1"/>
    <col min="8462" max="8462" width="15" style="451" customWidth="1"/>
    <col min="8463" max="8704" width="9.1796875" style="451" hidden="1"/>
    <col min="8705" max="8705" width="8.453125" style="451" customWidth="1"/>
    <col min="8706" max="8706" width="106.453125" style="451" customWidth="1"/>
    <col min="8707" max="8717" width="9.1796875" style="451" customWidth="1"/>
    <col min="8718" max="8718" width="15" style="451" customWidth="1"/>
    <col min="8719" max="8960" width="9.1796875" style="451" hidden="1"/>
    <col min="8961" max="8961" width="8.453125" style="451" customWidth="1"/>
    <col min="8962" max="8962" width="106.453125" style="451" customWidth="1"/>
    <col min="8963" max="8973" width="9.1796875" style="451" customWidth="1"/>
    <col min="8974" max="8974" width="15" style="451" customWidth="1"/>
    <col min="8975" max="9216" width="9.1796875" style="451" hidden="1"/>
    <col min="9217" max="9217" width="8.453125" style="451" customWidth="1"/>
    <col min="9218" max="9218" width="106.453125" style="451" customWidth="1"/>
    <col min="9219" max="9229" width="9.1796875" style="451" customWidth="1"/>
    <col min="9230" max="9230" width="15" style="451" customWidth="1"/>
    <col min="9231" max="9472" width="9.1796875" style="451" hidden="1"/>
    <col min="9473" max="9473" width="8.453125" style="451" customWidth="1"/>
    <col min="9474" max="9474" width="106.453125" style="451" customWidth="1"/>
    <col min="9475" max="9485" width="9.1796875" style="451" customWidth="1"/>
    <col min="9486" max="9486" width="15" style="451" customWidth="1"/>
    <col min="9487" max="9728" width="9.1796875" style="451" hidden="1"/>
    <col min="9729" max="9729" width="8.453125" style="451" customWidth="1"/>
    <col min="9730" max="9730" width="106.453125" style="451" customWidth="1"/>
    <col min="9731" max="9741" width="9.1796875" style="451" customWidth="1"/>
    <col min="9742" max="9742" width="15" style="451" customWidth="1"/>
    <col min="9743" max="9984" width="9.1796875" style="451" hidden="1"/>
    <col min="9985" max="9985" width="8.453125" style="451" customWidth="1"/>
    <col min="9986" max="9986" width="106.453125" style="451" customWidth="1"/>
    <col min="9987" max="9997" width="9.1796875" style="451" customWidth="1"/>
    <col min="9998" max="9998" width="15" style="451" customWidth="1"/>
    <col min="9999" max="10240" width="9.1796875" style="451" hidden="1"/>
    <col min="10241" max="10241" width="8.453125" style="451" customWidth="1"/>
    <col min="10242" max="10242" width="106.453125" style="451" customWidth="1"/>
    <col min="10243" max="10253" width="9.1796875" style="451" customWidth="1"/>
    <col min="10254" max="10254" width="15" style="451" customWidth="1"/>
    <col min="10255" max="10496" width="9.1796875" style="451" hidden="1"/>
    <col min="10497" max="10497" width="8.453125" style="451" customWidth="1"/>
    <col min="10498" max="10498" width="106.453125" style="451" customWidth="1"/>
    <col min="10499" max="10509" width="9.1796875" style="451" customWidth="1"/>
    <col min="10510" max="10510" width="15" style="451" customWidth="1"/>
    <col min="10511" max="10752" width="9.1796875" style="451" hidden="1"/>
    <col min="10753" max="10753" width="8.453125" style="451" customWidth="1"/>
    <col min="10754" max="10754" width="106.453125" style="451" customWidth="1"/>
    <col min="10755" max="10765" width="9.1796875" style="451" customWidth="1"/>
    <col min="10766" max="10766" width="15" style="451" customWidth="1"/>
    <col min="10767" max="11008" width="9.1796875" style="451" hidden="1"/>
    <col min="11009" max="11009" width="8.453125" style="451" customWidth="1"/>
    <col min="11010" max="11010" width="106.453125" style="451" customWidth="1"/>
    <col min="11011" max="11021" width="9.1796875" style="451" customWidth="1"/>
    <col min="11022" max="11022" width="15" style="451" customWidth="1"/>
    <col min="11023" max="11264" width="9.1796875" style="451" hidden="1"/>
    <col min="11265" max="11265" width="8.453125" style="451" customWidth="1"/>
    <col min="11266" max="11266" width="106.453125" style="451" customWidth="1"/>
    <col min="11267" max="11277" width="9.1796875" style="451" customWidth="1"/>
    <col min="11278" max="11278" width="15" style="451" customWidth="1"/>
    <col min="11279" max="11520" width="9.1796875" style="451" hidden="1"/>
    <col min="11521" max="11521" width="8.453125" style="451" customWidth="1"/>
    <col min="11522" max="11522" width="106.453125" style="451" customWidth="1"/>
    <col min="11523" max="11533" width="9.1796875" style="451" customWidth="1"/>
    <col min="11534" max="11534" width="15" style="451" customWidth="1"/>
    <col min="11535" max="11776" width="9.1796875" style="451" hidden="1"/>
    <col min="11777" max="11777" width="8.453125" style="451" customWidth="1"/>
    <col min="11778" max="11778" width="106.453125" style="451" customWidth="1"/>
    <col min="11779" max="11789" width="9.1796875" style="451" customWidth="1"/>
    <col min="11790" max="11790" width="15" style="451" customWidth="1"/>
    <col min="11791" max="12032" width="9.1796875" style="451" hidden="1"/>
    <col min="12033" max="12033" width="8.453125" style="451" customWidth="1"/>
    <col min="12034" max="12034" width="106.453125" style="451" customWidth="1"/>
    <col min="12035" max="12045" width="9.1796875" style="451" customWidth="1"/>
    <col min="12046" max="12046" width="15" style="451" customWidth="1"/>
    <col min="12047" max="12288" width="9.1796875" style="451" hidden="1"/>
    <col min="12289" max="12289" width="8.453125" style="451" customWidth="1"/>
    <col min="12290" max="12290" width="106.453125" style="451" customWidth="1"/>
    <col min="12291" max="12301" width="9.1796875" style="451" customWidth="1"/>
    <col min="12302" max="12302" width="15" style="451" customWidth="1"/>
    <col min="12303" max="12544" width="9.1796875" style="451" hidden="1"/>
    <col min="12545" max="12545" width="8.453125" style="451" customWidth="1"/>
    <col min="12546" max="12546" width="106.453125" style="451" customWidth="1"/>
    <col min="12547" max="12557" width="9.1796875" style="451" customWidth="1"/>
    <col min="12558" max="12558" width="15" style="451" customWidth="1"/>
    <col min="12559" max="12800" width="9.1796875" style="451" hidden="1"/>
    <col min="12801" max="12801" width="8.453125" style="451" customWidth="1"/>
    <col min="12802" max="12802" width="106.453125" style="451" customWidth="1"/>
    <col min="12803" max="12813" width="9.1796875" style="451" customWidth="1"/>
    <col min="12814" max="12814" width="15" style="451" customWidth="1"/>
    <col min="12815" max="13056" width="9.1796875" style="451" hidden="1"/>
    <col min="13057" max="13057" width="8.453125" style="451" customWidth="1"/>
    <col min="13058" max="13058" width="106.453125" style="451" customWidth="1"/>
    <col min="13059" max="13069" width="9.1796875" style="451" customWidth="1"/>
    <col min="13070" max="13070" width="15" style="451" customWidth="1"/>
    <col min="13071" max="13312" width="9.1796875" style="451" hidden="1"/>
    <col min="13313" max="13313" width="8.453125" style="451" customWidth="1"/>
    <col min="13314" max="13314" width="106.453125" style="451" customWidth="1"/>
    <col min="13315" max="13325" width="9.1796875" style="451" customWidth="1"/>
    <col min="13326" max="13326" width="15" style="451" customWidth="1"/>
    <col min="13327" max="13568" width="9.1796875" style="451" hidden="1"/>
    <col min="13569" max="13569" width="8.453125" style="451" customWidth="1"/>
    <col min="13570" max="13570" width="106.453125" style="451" customWidth="1"/>
    <col min="13571" max="13581" width="9.1796875" style="451" customWidth="1"/>
    <col min="13582" max="13582" width="15" style="451" customWidth="1"/>
    <col min="13583" max="13824" width="9.1796875" style="451" hidden="1"/>
    <col min="13825" max="13825" width="8.453125" style="451" customWidth="1"/>
    <col min="13826" max="13826" width="106.453125" style="451" customWidth="1"/>
    <col min="13827" max="13837" width="9.1796875" style="451" customWidth="1"/>
    <col min="13838" max="13838" width="15" style="451" customWidth="1"/>
    <col min="13839" max="14080" width="9.1796875" style="451" hidden="1"/>
    <col min="14081" max="14081" width="8.453125" style="451" customWidth="1"/>
    <col min="14082" max="14082" width="106.453125" style="451" customWidth="1"/>
    <col min="14083" max="14093" width="9.1796875" style="451" customWidth="1"/>
    <col min="14094" max="14094" width="15" style="451" customWidth="1"/>
    <col min="14095" max="14336" width="9.1796875" style="451" hidden="1"/>
    <col min="14337" max="14337" width="8.453125" style="451" customWidth="1"/>
    <col min="14338" max="14338" width="106.453125" style="451" customWidth="1"/>
    <col min="14339" max="14349" width="9.1796875" style="451" customWidth="1"/>
    <col min="14350" max="14350" width="15" style="451" customWidth="1"/>
    <col min="14351" max="14592" width="9.1796875" style="451" hidden="1"/>
    <col min="14593" max="14593" width="8.453125" style="451" customWidth="1"/>
    <col min="14594" max="14594" width="106.453125" style="451" customWidth="1"/>
    <col min="14595" max="14605" width="9.1796875" style="451" customWidth="1"/>
    <col min="14606" max="14606" width="15" style="451" customWidth="1"/>
    <col min="14607" max="14848" width="9.1796875" style="451" hidden="1"/>
    <col min="14849" max="14849" width="8.453125" style="451" customWidth="1"/>
    <col min="14850" max="14850" width="106.453125" style="451" customWidth="1"/>
    <col min="14851" max="14861" width="9.1796875" style="451" customWidth="1"/>
    <col min="14862" max="14862" width="15" style="451" customWidth="1"/>
    <col min="14863" max="15104" width="9.1796875" style="451" hidden="1"/>
    <col min="15105" max="15105" width="8.453125" style="451" customWidth="1"/>
    <col min="15106" max="15106" width="106.453125" style="451" customWidth="1"/>
    <col min="15107" max="15117" width="9.1796875" style="451" customWidth="1"/>
    <col min="15118" max="15118" width="15" style="451" customWidth="1"/>
    <col min="15119" max="15360" width="9.1796875" style="451" hidden="1"/>
    <col min="15361" max="15361" width="8.453125" style="451" customWidth="1"/>
    <col min="15362" max="15362" width="106.453125" style="451" customWidth="1"/>
    <col min="15363" max="15373" width="9.1796875" style="451" customWidth="1"/>
    <col min="15374" max="15374" width="15" style="451" customWidth="1"/>
    <col min="15375" max="15616" width="9.1796875" style="451" hidden="1"/>
    <col min="15617" max="15617" width="8.453125" style="451" customWidth="1"/>
    <col min="15618" max="15618" width="106.453125" style="451" customWidth="1"/>
    <col min="15619" max="15629" width="9.1796875" style="451" customWidth="1"/>
    <col min="15630" max="15630" width="15" style="451" customWidth="1"/>
    <col min="15631" max="15872" width="9.1796875" style="451" hidden="1"/>
    <col min="15873" max="15873" width="8.453125" style="451" customWidth="1"/>
    <col min="15874" max="15874" width="106.453125" style="451" customWidth="1"/>
    <col min="15875" max="15885" width="9.1796875" style="451" customWidth="1"/>
    <col min="15886" max="15886" width="15" style="451" customWidth="1"/>
    <col min="15887" max="16128" width="9.1796875" style="451" hidden="1"/>
    <col min="16129" max="16129" width="8.453125" style="451" customWidth="1"/>
    <col min="16130" max="16130" width="106.453125" style="451" customWidth="1"/>
    <col min="16131" max="16141" width="9.1796875" style="451" customWidth="1"/>
    <col min="16142" max="16142" width="15" style="451" customWidth="1"/>
    <col min="16143" max="16384" width="9.1796875" style="451" hidden="1"/>
  </cols>
  <sheetData>
    <row r="1" spans="1:4" ht="14.5" x14ac:dyDescent="0.35">
      <c r="A1" s="450" t="s">
        <v>823</v>
      </c>
    </row>
    <row r="2" spans="1:4" ht="32.25" customHeight="1" x14ac:dyDescent="0.25">
      <c r="A2" s="618" t="s">
        <v>856</v>
      </c>
      <c r="B2" s="618"/>
    </row>
    <row r="3" spans="1:4" ht="14.5" x14ac:dyDescent="0.35">
      <c r="B3" s="481"/>
      <c r="C3" s="470"/>
      <c r="D3" s="519"/>
    </row>
    <row r="4" spans="1:4" ht="14" x14ac:dyDescent="0.3">
      <c r="A4" s="453"/>
      <c r="C4" s="470"/>
      <c r="D4" s="519"/>
    </row>
    <row r="5" spans="1:4" ht="14.5" x14ac:dyDescent="0.35">
      <c r="A5" s="453"/>
      <c r="B5" s="469"/>
      <c r="C5" s="470"/>
      <c r="D5" s="519"/>
    </row>
    <row r="6" spans="1:4" ht="14" x14ac:dyDescent="0.3">
      <c r="A6" s="453"/>
      <c r="B6" s="470"/>
      <c r="C6" s="470"/>
      <c r="D6" s="519"/>
    </row>
    <row r="7" spans="1:4" ht="14.5" x14ac:dyDescent="0.35">
      <c r="A7" s="450" t="s">
        <v>563</v>
      </c>
      <c r="B7" s="470"/>
      <c r="C7" s="470"/>
      <c r="D7" s="519"/>
    </row>
    <row r="8" spans="1:4" ht="15" customHeight="1" x14ac:dyDescent="0.35">
      <c r="A8" s="482" t="s">
        <v>826</v>
      </c>
      <c r="B8" s="562"/>
      <c r="C8" s="470"/>
      <c r="D8" s="519"/>
    </row>
    <row r="9" spans="1:4" ht="12.5" x14ac:dyDescent="0.25">
      <c r="B9" s="470"/>
      <c r="C9" s="470"/>
      <c r="D9" s="519"/>
    </row>
    <row r="10" spans="1:4" ht="14" x14ac:dyDescent="0.3">
      <c r="A10" s="453"/>
      <c r="B10" s="470"/>
      <c r="C10" s="470"/>
      <c r="D10" s="519"/>
    </row>
    <row r="11" spans="1:4" ht="14.5" x14ac:dyDescent="0.35">
      <c r="A11" s="453"/>
      <c r="B11" s="452"/>
      <c r="C11" s="470"/>
      <c r="D11" s="519"/>
    </row>
    <row r="12" spans="1:4" ht="14.5" x14ac:dyDescent="0.35">
      <c r="A12" s="454"/>
      <c r="B12" s="469"/>
      <c r="C12" s="470"/>
      <c r="D12" s="519"/>
    </row>
    <row r="13" spans="1:4" ht="14.5" x14ac:dyDescent="0.35">
      <c r="A13" s="454"/>
      <c r="B13" s="469"/>
      <c r="C13" s="470"/>
      <c r="D13" s="519"/>
    </row>
    <row r="14" spans="1:4" ht="14.5" x14ac:dyDescent="0.35">
      <c r="A14" s="454"/>
      <c r="B14" s="470"/>
      <c r="C14" s="470"/>
      <c r="D14" s="519"/>
    </row>
    <row r="15" spans="1:4" ht="14.5" x14ac:dyDescent="0.35">
      <c r="A15" s="454"/>
      <c r="B15" s="470"/>
      <c r="C15" s="470"/>
      <c r="D15" s="519"/>
    </row>
    <row r="16" spans="1:4" ht="14.5" x14ac:dyDescent="0.35">
      <c r="A16" s="454"/>
    </row>
    <row r="17" spans="1:1" ht="14.5" x14ac:dyDescent="0.35">
      <c r="A17" s="454"/>
    </row>
    <row r="18" spans="1:1" ht="14.5" x14ac:dyDescent="0.35">
      <c r="A18" s="454"/>
    </row>
    <row r="19" spans="1:1" ht="14.5" x14ac:dyDescent="0.35">
      <c r="A19" s="454"/>
    </row>
    <row r="20" spans="1:1" ht="12.5" x14ac:dyDescent="0.25"/>
    <row r="21" spans="1:1" ht="12.5" x14ac:dyDescent="0.25"/>
    <row r="22" spans="1:1" ht="12.5" x14ac:dyDescent="0.25"/>
    <row r="23" spans="1:1" ht="12.5" x14ac:dyDescent="0.25"/>
    <row r="24" spans="1:1" ht="12.5" x14ac:dyDescent="0.25"/>
    <row r="25" spans="1:1" ht="12.5" x14ac:dyDescent="0.25"/>
    <row r="26" spans="1:1" ht="12.5" x14ac:dyDescent="0.25"/>
    <row r="27" spans="1:1" ht="12.5" x14ac:dyDescent="0.25"/>
    <row r="28" spans="1:1" ht="12.5" x14ac:dyDescent="0.25"/>
    <row r="29" spans="1:1" ht="12.5" x14ac:dyDescent="0.25"/>
    <row r="30" spans="1:1" ht="12.5" x14ac:dyDescent="0.25"/>
    <row r="31" spans="1:1" ht="12.5" x14ac:dyDescent="0.25"/>
    <row r="32" spans="1:1" ht="12.5" x14ac:dyDescent="0.25"/>
    <row r="33" ht="12.5" x14ac:dyDescent="0.25"/>
    <row r="34" ht="12.5" x14ac:dyDescent="0.25"/>
    <row r="35" ht="12.5" x14ac:dyDescent="0.25"/>
    <row r="36" ht="12.5" x14ac:dyDescent="0.25"/>
    <row r="37" ht="12.5" x14ac:dyDescent="0.25"/>
    <row r="38" ht="12.5" x14ac:dyDescent="0.25"/>
    <row r="39" ht="12.5" x14ac:dyDescent="0.25"/>
    <row r="40" ht="12.5" x14ac:dyDescent="0.25"/>
    <row r="41" ht="12.5" x14ac:dyDescent="0.25"/>
    <row r="42" ht="12.5" x14ac:dyDescent="0.25"/>
    <row r="43" ht="12.5" x14ac:dyDescent="0.25"/>
    <row r="44" ht="12.5" x14ac:dyDescent="0.25"/>
    <row r="45" ht="12.5" x14ac:dyDescent="0.25"/>
    <row r="46" ht="12.5" x14ac:dyDescent="0.25"/>
    <row r="47" ht="12.5" x14ac:dyDescent="0.25"/>
    <row r="48" ht="12.5" x14ac:dyDescent="0.25"/>
    <row r="49" ht="12.75" hidden="1" customHeight="1" x14ac:dyDescent="0.25"/>
    <row r="50" ht="12.75" hidden="1" customHeight="1" x14ac:dyDescent="0.25"/>
    <row r="51" ht="12.5" x14ac:dyDescent="0.25"/>
    <row r="52" ht="12.5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</sheetData>
  <mergeCells count="1">
    <mergeCell ref="A2:B2"/>
  </mergeCells>
  <phoneticPr fontId="67" type="noConversion"/>
  <pageMargins left="0.7" right="0.3" top="0.75" bottom="0.75" header="0.3" footer="0.3"/>
  <pageSetup fitToWidth="0" fitToHeight="0" orientation="landscape" r:id="rId1"/>
  <headerFooter>
    <oddHeader>&amp;L&amp;"Arial,Bold"&amp;16&amp;KFF0000REDACTED&amp;RPage 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89"/>
  <sheetViews>
    <sheetView zoomScaleNormal="100" zoomScaleSheetLayoutView="100" zoomScalePageLayoutView="80" workbookViewId="0">
      <selection activeCell="C249" sqref="C249"/>
    </sheetView>
  </sheetViews>
  <sheetFormatPr defaultRowHeight="12.5" zeroHeight="1" x14ac:dyDescent="0.25"/>
  <cols>
    <col min="1" max="1" width="22" style="134" bestFit="1" customWidth="1"/>
    <col min="2" max="2" width="31.453125" style="134" customWidth="1"/>
    <col min="3" max="3" width="26.26953125" style="134" customWidth="1"/>
    <col min="4" max="4" width="19.7265625" style="504" customWidth="1"/>
    <col min="5" max="255" width="9.1796875" style="134"/>
    <col min="256" max="256" width="22" style="134" bestFit="1" customWidth="1"/>
    <col min="257" max="257" width="19.7265625" style="134" customWidth="1"/>
    <col min="258" max="258" width="0" style="134" hidden="1" customWidth="1"/>
    <col min="259" max="260" width="19.7265625" style="134" customWidth="1"/>
    <col min="261" max="511" width="9.1796875" style="134"/>
    <col min="512" max="512" width="22" style="134" bestFit="1" customWidth="1"/>
    <col min="513" max="513" width="19.7265625" style="134" customWidth="1"/>
    <col min="514" max="514" width="0" style="134" hidden="1" customWidth="1"/>
    <col min="515" max="516" width="19.7265625" style="134" customWidth="1"/>
    <col min="517" max="767" width="9.1796875" style="134"/>
    <col min="768" max="768" width="22" style="134" bestFit="1" customWidth="1"/>
    <col min="769" max="769" width="19.7265625" style="134" customWidth="1"/>
    <col min="770" max="770" width="0" style="134" hidden="1" customWidth="1"/>
    <col min="771" max="772" width="19.7265625" style="134" customWidth="1"/>
    <col min="773" max="1023" width="9.1796875" style="134"/>
    <col min="1024" max="1024" width="22" style="134" bestFit="1" customWidth="1"/>
    <col min="1025" max="1025" width="19.7265625" style="134" customWidth="1"/>
    <col min="1026" max="1026" width="0" style="134" hidden="1" customWidth="1"/>
    <col min="1027" max="1028" width="19.7265625" style="134" customWidth="1"/>
    <col min="1029" max="1279" width="9.1796875" style="134"/>
    <col min="1280" max="1280" width="22" style="134" bestFit="1" customWidth="1"/>
    <col min="1281" max="1281" width="19.7265625" style="134" customWidth="1"/>
    <col min="1282" max="1282" width="0" style="134" hidden="1" customWidth="1"/>
    <col min="1283" max="1284" width="19.7265625" style="134" customWidth="1"/>
    <col min="1285" max="1535" width="9.1796875" style="134"/>
    <col min="1536" max="1536" width="22" style="134" bestFit="1" customWidth="1"/>
    <col min="1537" max="1537" width="19.7265625" style="134" customWidth="1"/>
    <col min="1538" max="1538" width="0" style="134" hidden="1" customWidth="1"/>
    <col min="1539" max="1540" width="19.7265625" style="134" customWidth="1"/>
    <col min="1541" max="1791" width="9.1796875" style="134"/>
    <col min="1792" max="1792" width="22" style="134" bestFit="1" customWidth="1"/>
    <col min="1793" max="1793" width="19.7265625" style="134" customWidth="1"/>
    <col min="1794" max="1794" width="0" style="134" hidden="1" customWidth="1"/>
    <col min="1795" max="1796" width="19.7265625" style="134" customWidth="1"/>
    <col min="1797" max="2047" width="9.1796875" style="134"/>
    <col min="2048" max="2048" width="22" style="134" bestFit="1" customWidth="1"/>
    <col min="2049" max="2049" width="19.7265625" style="134" customWidth="1"/>
    <col min="2050" max="2050" width="0" style="134" hidden="1" customWidth="1"/>
    <col min="2051" max="2052" width="19.7265625" style="134" customWidth="1"/>
    <col min="2053" max="2303" width="9.1796875" style="134"/>
    <col min="2304" max="2304" width="22" style="134" bestFit="1" customWidth="1"/>
    <col min="2305" max="2305" width="19.7265625" style="134" customWidth="1"/>
    <col min="2306" max="2306" width="0" style="134" hidden="1" customWidth="1"/>
    <col min="2307" max="2308" width="19.7265625" style="134" customWidth="1"/>
    <col min="2309" max="2559" width="9.1796875" style="134"/>
    <col min="2560" max="2560" width="22" style="134" bestFit="1" customWidth="1"/>
    <col min="2561" max="2561" width="19.7265625" style="134" customWidth="1"/>
    <col min="2562" max="2562" width="0" style="134" hidden="1" customWidth="1"/>
    <col min="2563" max="2564" width="19.7265625" style="134" customWidth="1"/>
    <col min="2565" max="2815" width="9.1796875" style="134"/>
    <col min="2816" max="2816" width="22" style="134" bestFit="1" customWidth="1"/>
    <col min="2817" max="2817" width="19.7265625" style="134" customWidth="1"/>
    <col min="2818" max="2818" width="0" style="134" hidden="1" customWidth="1"/>
    <col min="2819" max="2820" width="19.7265625" style="134" customWidth="1"/>
    <col min="2821" max="3071" width="9.1796875" style="134"/>
    <col min="3072" max="3072" width="22" style="134" bestFit="1" customWidth="1"/>
    <col min="3073" max="3073" width="19.7265625" style="134" customWidth="1"/>
    <col min="3074" max="3074" width="0" style="134" hidden="1" customWidth="1"/>
    <col min="3075" max="3076" width="19.7265625" style="134" customWidth="1"/>
    <col min="3077" max="3327" width="9.1796875" style="134"/>
    <col min="3328" max="3328" width="22" style="134" bestFit="1" customWidth="1"/>
    <col min="3329" max="3329" width="19.7265625" style="134" customWidth="1"/>
    <col min="3330" max="3330" width="0" style="134" hidden="1" customWidth="1"/>
    <col min="3331" max="3332" width="19.7265625" style="134" customWidth="1"/>
    <col min="3333" max="3583" width="9.1796875" style="134"/>
    <col min="3584" max="3584" width="22" style="134" bestFit="1" customWidth="1"/>
    <col min="3585" max="3585" width="19.7265625" style="134" customWidth="1"/>
    <col min="3586" max="3586" width="0" style="134" hidden="1" customWidth="1"/>
    <col min="3587" max="3588" width="19.7265625" style="134" customWidth="1"/>
    <col min="3589" max="3839" width="9.1796875" style="134"/>
    <col min="3840" max="3840" width="22" style="134" bestFit="1" customWidth="1"/>
    <col min="3841" max="3841" width="19.7265625" style="134" customWidth="1"/>
    <col min="3842" max="3842" width="0" style="134" hidden="1" customWidth="1"/>
    <col min="3843" max="3844" width="19.7265625" style="134" customWidth="1"/>
    <col min="3845" max="4095" width="9.1796875" style="134"/>
    <col min="4096" max="4096" width="22" style="134" bestFit="1" customWidth="1"/>
    <col min="4097" max="4097" width="19.7265625" style="134" customWidth="1"/>
    <col min="4098" max="4098" width="0" style="134" hidden="1" customWidth="1"/>
    <col min="4099" max="4100" width="19.7265625" style="134" customWidth="1"/>
    <col min="4101" max="4351" width="9.1796875" style="134"/>
    <col min="4352" max="4352" width="22" style="134" bestFit="1" customWidth="1"/>
    <col min="4353" max="4353" width="19.7265625" style="134" customWidth="1"/>
    <col min="4354" max="4354" width="0" style="134" hidden="1" customWidth="1"/>
    <col min="4355" max="4356" width="19.7265625" style="134" customWidth="1"/>
    <col min="4357" max="4607" width="9.1796875" style="134"/>
    <col min="4608" max="4608" width="22" style="134" bestFit="1" customWidth="1"/>
    <col min="4609" max="4609" width="19.7265625" style="134" customWidth="1"/>
    <col min="4610" max="4610" width="0" style="134" hidden="1" customWidth="1"/>
    <col min="4611" max="4612" width="19.7265625" style="134" customWidth="1"/>
    <col min="4613" max="4863" width="9.1796875" style="134"/>
    <col min="4864" max="4864" width="22" style="134" bestFit="1" customWidth="1"/>
    <col min="4865" max="4865" width="19.7265625" style="134" customWidth="1"/>
    <col min="4866" max="4866" width="0" style="134" hidden="1" customWidth="1"/>
    <col min="4867" max="4868" width="19.7265625" style="134" customWidth="1"/>
    <col min="4869" max="5119" width="9.1796875" style="134"/>
    <col min="5120" max="5120" width="22" style="134" bestFit="1" customWidth="1"/>
    <col min="5121" max="5121" width="19.7265625" style="134" customWidth="1"/>
    <col min="5122" max="5122" width="0" style="134" hidden="1" customWidth="1"/>
    <col min="5123" max="5124" width="19.7265625" style="134" customWidth="1"/>
    <col min="5125" max="5375" width="9.1796875" style="134"/>
    <col min="5376" max="5376" width="22" style="134" bestFit="1" customWidth="1"/>
    <col min="5377" max="5377" width="19.7265625" style="134" customWidth="1"/>
    <col min="5378" max="5378" width="0" style="134" hidden="1" customWidth="1"/>
    <col min="5379" max="5380" width="19.7265625" style="134" customWidth="1"/>
    <col min="5381" max="5631" width="9.1796875" style="134"/>
    <col min="5632" max="5632" width="22" style="134" bestFit="1" customWidth="1"/>
    <col min="5633" max="5633" width="19.7265625" style="134" customWidth="1"/>
    <col min="5634" max="5634" width="0" style="134" hidden="1" customWidth="1"/>
    <col min="5635" max="5636" width="19.7265625" style="134" customWidth="1"/>
    <col min="5637" max="5887" width="9.1796875" style="134"/>
    <col min="5888" max="5888" width="22" style="134" bestFit="1" customWidth="1"/>
    <col min="5889" max="5889" width="19.7265625" style="134" customWidth="1"/>
    <col min="5890" max="5890" width="0" style="134" hidden="1" customWidth="1"/>
    <col min="5891" max="5892" width="19.7265625" style="134" customWidth="1"/>
    <col min="5893" max="6143" width="9.1796875" style="134"/>
    <col min="6144" max="6144" width="22" style="134" bestFit="1" customWidth="1"/>
    <col min="6145" max="6145" width="19.7265625" style="134" customWidth="1"/>
    <col min="6146" max="6146" width="0" style="134" hidden="1" customWidth="1"/>
    <col min="6147" max="6148" width="19.7265625" style="134" customWidth="1"/>
    <col min="6149" max="6399" width="9.1796875" style="134"/>
    <col min="6400" max="6400" width="22" style="134" bestFit="1" customWidth="1"/>
    <col min="6401" max="6401" width="19.7265625" style="134" customWidth="1"/>
    <col min="6402" max="6402" width="0" style="134" hidden="1" customWidth="1"/>
    <col min="6403" max="6404" width="19.7265625" style="134" customWidth="1"/>
    <col min="6405" max="6655" width="9.1796875" style="134"/>
    <col min="6656" max="6656" width="22" style="134" bestFit="1" customWidth="1"/>
    <col min="6657" max="6657" width="19.7265625" style="134" customWidth="1"/>
    <col min="6658" max="6658" width="0" style="134" hidden="1" customWidth="1"/>
    <col min="6659" max="6660" width="19.7265625" style="134" customWidth="1"/>
    <col min="6661" max="6911" width="9.1796875" style="134"/>
    <col min="6912" max="6912" width="22" style="134" bestFit="1" customWidth="1"/>
    <col min="6913" max="6913" width="19.7265625" style="134" customWidth="1"/>
    <col min="6914" max="6914" width="0" style="134" hidden="1" customWidth="1"/>
    <col min="6915" max="6916" width="19.7265625" style="134" customWidth="1"/>
    <col min="6917" max="7167" width="9.1796875" style="134"/>
    <col min="7168" max="7168" width="22" style="134" bestFit="1" customWidth="1"/>
    <col min="7169" max="7169" width="19.7265625" style="134" customWidth="1"/>
    <col min="7170" max="7170" width="0" style="134" hidden="1" customWidth="1"/>
    <col min="7171" max="7172" width="19.7265625" style="134" customWidth="1"/>
    <col min="7173" max="7423" width="9.1796875" style="134"/>
    <col min="7424" max="7424" width="22" style="134" bestFit="1" customWidth="1"/>
    <col min="7425" max="7425" width="19.7265625" style="134" customWidth="1"/>
    <col min="7426" max="7426" width="0" style="134" hidden="1" customWidth="1"/>
    <col min="7427" max="7428" width="19.7265625" style="134" customWidth="1"/>
    <col min="7429" max="7679" width="9.1796875" style="134"/>
    <col min="7680" max="7680" width="22" style="134" bestFit="1" customWidth="1"/>
    <col min="7681" max="7681" width="19.7265625" style="134" customWidth="1"/>
    <col min="7682" max="7682" width="0" style="134" hidden="1" customWidth="1"/>
    <col min="7683" max="7684" width="19.7265625" style="134" customWidth="1"/>
    <col min="7685" max="7935" width="9.1796875" style="134"/>
    <col min="7936" max="7936" width="22" style="134" bestFit="1" customWidth="1"/>
    <col min="7937" max="7937" width="19.7265625" style="134" customWidth="1"/>
    <col min="7938" max="7938" width="0" style="134" hidden="1" customWidth="1"/>
    <col min="7939" max="7940" width="19.7265625" style="134" customWidth="1"/>
    <col min="7941" max="8191" width="9.1796875" style="134"/>
    <col min="8192" max="8192" width="22" style="134" bestFit="1" customWidth="1"/>
    <col min="8193" max="8193" width="19.7265625" style="134" customWidth="1"/>
    <col min="8194" max="8194" width="0" style="134" hidden="1" customWidth="1"/>
    <col min="8195" max="8196" width="19.7265625" style="134" customWidth="1"/>
    <col min="8197" max="8447" width="9.1796875" style="134"/>
    <col min="8448" max="8448" width="22" style="134" bestFit="1" customWidth="1"/>
    <col min="8449" max="8449" width="19.7265625" style="134" customWidth="1"/>
    <col min="8450" max="8450" width="0" style="134" hidden="1" customWidth="1"/>
    <col min="8451" max="8452" width="19.7265625" style="134" customWidth="1"/>
    <col min="8453" max="8703" width="9.1796875" style="134"/>
    <col min="8704" max="8704" width="22" style="134" bestFit="1" customWidth="1"/>
    <col min="8705" max="8705" width="19.7265625" style="134" customWidth="1"/>
    <col min="8706" max="8706" width="0" style="134" hidden="1" customWidth="1"/>
    <col min="8707" max="8708" width="19.7265625" style="134" customWidth="1"/>
    <col min="8709" max="8959" width="9.1796875" style="134"/>
    <col min="8960" max="8960" width="22" style="134" bestFit="1" customWidth="1"/>
    <col min="8961" max="8961" width="19.7265625" style="134" customWidth="1"/>
    <col min="8962" max="8962" width="0" style="134" hidden="1" customWidth="1"/>
    <col min="8963" max="8964" width="19.7265625" style="134" customWidth="1"/>
    <col min="8965" max="9215" width="9.1796875" style="134"/>
    <col min="9216" max="9216" width="22" style="134" bestFit="1" customWidth="1"/>
    <col min="9217" max="9217" width="19.7265625" style="134" customWidth="1"/>
    <col min="9218" max="9218" width="0" style="134" hidden="1" customWidth="1"/>
    <col min="9219" max="9220" width="19.7265625" style="134" customWidth="1"/>
    <col min="9221" max="9471" width="9.1796875" style="134"/>
    <col min="9472" max="9472" width="22" style="134" bestFit="1" customWidth="1"/>
    <col min="9473" max="9473" width="19.7265625" style="134" customWidth="1"/>
    <col min="9474" max="9474" width="0" style="134" hidden="1" customWidth="1"/>
    <col min="9475" max="9476" width="19.7265625" style="134" customWidth="1"/>
    <col min="9477" max="9727" width="9.1796875" style="134"/>
    <col min="9728" max="9728" width="22" style="134" bestFit="1" customWidth="1"/>
    <col min="9729" max="9729" width="19.7265625" style="134" customWidth="1"/>
    <col min="9730" max="9730" width="0" style="134" hidden="1" customWidth="1"/>
    <col min="9731" max="9732" width="19.7265625" style="134" customWidth="1"/>
    <col min="9733" max="9983" width="9.1796875" style="134"/>
    <col min="9984" max="9984" width="22" style="134" bestFit="1" customWidth="1"/>
    <col min="9985" max="9985" width="19.7265625" style="134" customWidth="1"/>
    <col min="9986" max="9986" width="0" style="134" hidden="1" customWidth="1"/>
    <col min="9987" max="9988" width="19.7265625" style="134" customWidth="1"/>
    <col min="9989" max="10239" width="9.1796875" style="134"/>
    <col min="10240" max="10240" width="22" style="134" bestFit="1" customWidth="1"/>
    <col min="10241" max="10241" width="19.7265625" style="134" customWidth="1"/>
    <col min="10242" max="10242" width="0" style="134" hidden="1" customWidth="1"/>
    <col min="10243" max="10244" width="19.7265625" style="134" customWidth="1"/>
    <col min="10245" max="10495" width="9.1796875" style="134"/>
    <col min="10496" max="10496" width="22" style="134" bestFit="1" customWidth="1"/>
    <col min="10497" max="10497" width="19.7265625" style="134" customWidth="1"/>
    <col min="10498" max="10498" width="0" style="134" hidden="1" customWidth="1"/>
    <col min="10499" max="10500" width="19.7265625" style="134" customWidth="1"/>
    <col min="10501" max="10751" width="9.1796875" style="134"/>
    <col min="10752" max="10752" width="22" style="134" bestFit="1" customWidth="1"/>
    <col min="10753" max="10753" width="19.7265625" style="134" customWidth="1"/>
    <col min="10754" max="10754" width="0" style="134" hidden="1" customWidth="1"/>
    <col min="10755" max="10756" width="19.7265625" style="134" customWidth="1"/>
    <col min="10757" max="11007" width="9.1796875" style="134"/>
    <col min="11008" max="11008" width="22" style="134" bestFit="1" customWidth="1"/>
    <col min="11009" max="11009" width="19.7265625" style="134" customWidth="1"/>
    <col min="11010" max="11010" width="0" style="134" hidden="1" customWidth="1"/>
    <col min="11011" max="11012" width="19.7265625" style="134" customWidth="1"/>
    <col min="11013" max="11263" width="9.1796875" style="134"/>
    <col min="11264" max="11264" width="22" style="134" bestFit="1" customWidth="1"/>
    <col min="11265" max="11265" width="19.7265625" style="134" customWidth="1"/>
    <col min="11266" max="11266" width="0" style="134" hidden="1" customWidth="1"/>
    <col min="11267" max="11268" width="19.7265625" style="134" customWidth="1"/>
    <col min="11269" max="11519" width="9.1796875" style="134"/>
    <col min="11520" max="11520" width="22" style="134" bestFit="1" customWidth="1"/>
    <col min="11521" max="11521" width="19.7265625" style="134" customWidth="1"/>
    <col min="11522" max="11522" width="0" style="134" hidden="1" customWidth="1"/>
    <col min="11523" max="11524" width="19.7265625" style="134" customWidth="1"/>
    <col min="11525" max="11775" width="9.1796875" style="134"/>
    <col min="11776" max="11776" width="22" style="134" bestFit="1" customWidth="1"/>
    <col min="11777" max="11777" width="19.7265625" style="134" customWidth="1"/>
    <col min="11778" max="11778" width="0" style="134" hidden="1" customWidth="1"/>
    <col min="11779" max="11780" width="19.7265625" style="134" customWidth="1"/>
    <col min="11781" max="12031" width="9.1796875" style="134"/>
    <col min="12032" max="12032" width="22" style="134" bestFit="1" customWidth="1"/>
    <col min="12033" max="12033" width="19.7265625" style="134" customWidth="1"/>
    <col min="12034" max="12034" width="0" style="134" hidden="1" customWidth="1"/>
    <col min="12035" max="12036" width="19.7265625" style="134" customWidth="1"/>
    <col min="12037" max="12287" width="9.1796875" style="134"/>
    <col min="12288" max="12288" width="22" style="134" bestFit="1" customWidth="1"/>
    <col min="12289" max="12289" width="19.7265625" style="134" customWidth="1"/>
    <col min="12290" max="12290" width="0" style="134" hidden="1" customWidth="1"/>
    <col min="12291" max="12292" width="19.7265625" style="134" customWidth="1"/>
    <col min="12293" max="12543" width="9.1796875" style="134"/>
    <col min="12544" max="12544" width="22" style="134" bestFit="1" customWidth="1"/>
    <col min="12545" max="12545" width="19.7265625" style="134" customWidth="1"/>
    <col min="12546" max="12546" width="0" style="134" hidden="1" customWidth="1"/>
    <col min="12547" max="12548" width="19.7265625" style="134" customWidth="1"/>
    <col min="12549" max="12799" width="9.1796875" style="134"/>
    <col min="12800" max="12800" width="22" style="134" bestFit="1" customWidth="1"/>
    <col min="12801" max="12801" width="19.7265625" style="134" customWidth="1"/>
    <col min="12802" max="12802" width="0" style="134" hidden="1" customWidth="1"/>
    <col min="12803" max="12804" width="19.7265625" style="134" customWidth="1"/>
    <col min="12805" max="13055" width="9.1796875" style="134"/>
    <col min="13056" max="13056" width="22" style="134" bestFit="1" customWidth="1"/>
    <col min="13057" max="13057" width="19.7265625" style="134" customWidth="1"/>
    <col min="13058" max="13058" width="0" style="134" hidden="1" customWidth="1"/>
    <col min="13059" max="13060" width="19.7265625" style="134" customWidth="1"/>
    <col min="13061" max="13311" width="9.1796875" style="134"/>
    <col min="13312" max="13312" width="22" style="134" bestFit="1" customWidth="1"/>
    <col min="13313" max="13313" width="19.7265625" style="134" customWidth="1"/>
    <col min="13314" max="13314" width="0" style="134" hidden="1" customWidth="1"/>
    <col min="13315" max="13316" width="19.7265625" style="134" customWidth="1"/>
    <col min="13317" max="13567" width="9.1796875" style="134"/>
    <col min="13568" max="13568" width="22" style="134" bestFit="1" customWidth="1"/>
    <col min="13569" max="13569" width="19.7265625" style="134" customWidth="1"/>
    <col min="13570" max="13570" width="0" style="134" hidden="1" customWidth="1"/>
    <col min="13571" max="13572" width="19.7265625" style="134" customWidth="1"/>
    <col min="13573" max="13823" width="9.1796875" style="134"/>
    <col min="13824" max="13824" width="22" style="134" bestFit="1" customWidth="1"/>
    <col min="13825" max="13825" width="19.7265625" style="134" customWidth="1"/>
    <col min="13826" max="13826" width="0" style="134" hidden="1" customWidth="1"/>
    <col min="13827" max="13828" width="19.7265625" style="134" customWidth="1"/>
    <col min="13829" max="14079" width="9.1796875" style="134"/>
    <col min="14080" max="14080" width="22" style="134" bestFit="1" customWidth="1"/>
    <col min="14081" max="14081" width="19.7265625" style="134" customWidth="1"/>
    <col min="14082" max="14082" width="0" style="134" hidden="1" customWidth="1"/>
    <col min="14083" max="14084" width="19.7265625" style="134" customWidth="1"/>
    <col min="14085" max="14335" width="9.1796875" style="134"/>
    <col min="14336" max="14336" width="22" style="134" bestFit="1" customWidth="1"/>
    <col min="14337" max="14337" width="19.7265625" style="134" customWidth="1"/>
    <col min="14338" max="14338" width="0" style="134" hidden="1" customWidth="1"/>
    <col min="14339" max="14340" width="19.7265625" style="134" customWidth="1"/>
    <col min="14341" max="14591" width="9.1796875" style="134"/>
    <col min="14592" max="14592" width="22" style="134" bestFit="1" customWidth="1"/>
    <col min="14593" max="14593" width="19.7265625" style="134" customWidth="1"/>
    <col min="14594" max="14594" width="0" style="134" hidden="1" customWidth="1"/>
    <col min="14595" max="14596" width="19.7265625" style="134" customWidth="1"/>
    <col min="14597" max="14847" width="9.1796875" style="134"/>
    <col min="14848" max="14848" width="22" style="134" bestFit="1" customWidth="1"/>
    <col min="14849" max="14849" width="19.7265625" style="134" customWidth="1"/>
    <col min="14850" max="14850" width="0" style="134" hidden="1" customWidth="1"/>
    <col min="14851" max="14852" width="19.7265625" style="134" customWidth="1"/>
    <col min="14853" max="15103" width="9.1796875" style="134"/>
    <col min="15104" max="15104" width="22" style="134" bestFit="1" customWidth="1"/>
    <col min="15105" max="15105" width="19.7265625" style="134" customWidth="1"/>
    <col min="15106" max="15106" width="0" style="134" hidden="1" customWidth="1"/>
    <col min="15107" max="15108" width="19.7265625" style="134" customWidth="1"/>
    <col min="15109" max="15359" width="9.1796875" style="134"/>
    <col min="15360" max="15360" width="22" style="134" bestFit="1" customWidth="1"/>
    <col min="15361" max="15361" width="19.7265625" style="134" customWidth="1"/>
    <col min="15362" max="15362" width="0" style="134" hidden="1" customWidth="1"/>
    <col min="15363" max="15364" width="19.7265625" style="134" customWidth="1"/>
    <col min="15365" max="15615" width="9.1796875" style="134"/>
    <col min="15616" max="15616" width="22" style="134" bestFit="1" customWidth="1"/>
    <col min="15617" max="15617" width="19.7265625" style="134" customWidth="1"/>
    <col min="15618" max="15618" width="0" style="134" hidden="1" customWidth="1"/>
    <col min="15619" max="15620" width="19.7265625" style="134" customWidth="1"/>
    <col min="15621" max="15871" width="9.1796875" style="134"/>
    <col min="15872" max="15872" width="22" style="134" bestFit="1" customWidth="1"/>
    <col min="15873" max="15873" width="19.7265625" style="134" customWidth="1"/>
    <col min="15874" max="15874" width="0" style="134" hidden="1" customWidth="1"/>
    <col min="15875" max="15876" width="19.7265625" style="134" customWidth="1"/>
    <col min="15877" max="16127" width="9.1796875" style="134"/>
    <col min="16128" max="16128" width="22" style="134" bestFit="1" customWidth="1"/>
    <col min="16129" max="16129" width="19.7265625" style="134" customWidth="1"/>
    <col min="16130" max="16130" width="0" style="134" hidden="1" customWidth="1"/>
    <col min="16131" max="16132" width="19.7265625" style="134" customWidth="1"/>
    <col min="16133" max="16384" width="9.1796875" style="134"/>
  </cols>
  <sheetData>
    <row r="1" spans="1:4" ht="12.75" customHeight="1" x14ac:dyDescent="0.3">
      <c r="A1" s="619" t="s">
        <v>857</v>
      </c>
      <c r="B1" s="620"/>
      <c r="C1" s="621"/>
      <c r="D1" s="503"/>
    </row>
    <row r="2" spans="1:4" ht="13.5" customHeight="1" x14ac:dyDescent="0.3">
      <c r="A2" s="622"/>
      <c r="B2" s="623"/>
      <c r="C2" s="624"/>
      <c r="D2" s="503"/>
    </row>
    <row r="3" spans="1:4" ht="12.75" customHeight="1" x14ac:dyDescent="0.25">
      <c r="A3" s="483"/>
      <c r="B3" s="484" t="s">
        <v>27</v>
      </c>
      <c r="C3" s="484" t="s">
        <v>806</v>
      </c>
      <c r="D3" s="517"/>
    </row>
    <row r="4" spans="1:4" x14ac:dyDescent="0.25">
      <c r="A4" s="485" t="s">
        <v>565</v>
      </c>
      <c r="B4" s="526">
        <v>55</v>
      </c>
      <c r="C4" s="526">
        <v>11.84</v>
      </c>
      <c r="D4" s="518"/>
    </row>
    <row r="5" spans="1:4" x14ac:dyDescent="0.25">
      <c r="A5" s="485" t="s">
        <v>566</v>
      </c>
      <c r="B5" s="526">
        <v>519</v>
      </c>
      <c r="C5" s="526">
        <v>110.78</v>
      </c>
    </row>
    <row r="6" spans="1:4" x14ac:dyDescent="0.25">
      <c r="A6" s="485" t="s">
        <v>793</v>
      </c>
      <c r="B6" s="526">
        <v>48</v>
      </c>
      <c r="C6" s="526">
        <v>9.9600000000000009</v>
      </c>
    </row>
    <row r="7" spans="1:4" x14ac:dyDescent="0.25">
      <c r="A7" s="485" t="s">
        <v>567</v>
      </c>
      <c r="B7" s="486">
        <v>382</v>
      </c>
      <c r="C7" s="526">
        <v>82.34</v>
      </c>
    </row>
    <row r="8" spans="1:4" x14ac:dyDescent="0.25">
      <c r="A8" s="485" t="s">
        <v>568</v>
      </c>
      <c r="B8" s="526">
        <v>1821</v>
      </c>
      <c r="C8" s="526">
        <v>415.44</v>
      </c>
    </row>
    <row r="9" spans="1:4" x14ac:dyDescent="0.25">
      <c r="A9" s="485" t="s">
        <v>570</v>
      </c>
      <c r="B9" s="526">
        <v>900</v>
      </c>
      <c r="C9" s="526">
        <v>209.43</v>
      </c>
    </row>
    <row r="10" spans="1:4" x14ac:dyDescent="0.25">
      <c r="A10" s="485" t="s">
        <v>569</v>
      </c>
      <c r="B10" s="526">
        <v>1119</v>
      </c>
      <c r="C10" s="526">
        <v>240.05</v>
      </c>
    </row>
    <row r="11" spans="1:4" x14ac:dyDescent="0.25">
      <c r="A11" s="485" t="s">
        <v>571</v>
      </c>
      <c r="B11" s="526">
        <v>464</v>
      </c>
      <c r="C11" s="526">
        <v>104.68</v>
      </c>
    </row>
    <row r="12" spans="1:4" x14ac:dyDescent="0.25">
      <c r="A12" s="485" t="s">
        <v>811</v>
      </c>
      <c r="B12" s="526">
        <v>5</v>
      </c>
      <c r="C12" s="526">
        <v>1.2</v>
      </c>
    </row>
    <row r="13" spans="1:4" x14ac:dyDescent="0.25">
      <c r="A13" s="485" t="s">
        <v>572</v>
      </c>
      <c r="B13" s="486">
        <v>276</v>
      </c>
      <c r="C13" s="526">
        <v>58.03</v>
      </c>
    </row>
    <row r="14" spans="1:4" x14ac:dyDescent="0.25">
      <c r="A14" s="485" t="s">
        <v>573</v>
      </c>
      <c r="B14" s="526">
        <v>1117</v>
      </c>
      <c r="C14" s="526">
        <v>263.48</v>
      </c>
    </row>
    <row r="15" spans="1:4" x14ac:dyDescent="0.25">
      <c r="A15" s="485" t="s">
        <v>574</v>
      </c>
      <c r="B15" s="526">
        <v>209</v>
      </c>
      <c r="C15" s="526">
        <v>49.22</v>
      </c>
    </row>
    <row r="16" spans="1:4" x14ac:dyDescent="0.25">
      <c r="A16" s="485" t="s">
        <v>575</v>
      </c>
      <c r="B16" s="526">
        <v>71</v>
      </c>
      <c r="C16" s="526">
        <v>15.17</v>
      </c>
    </row>
    <row r="17" spans="1:3" x14ac:dyDescent="0.25">
      <c r="A17" s="485" t="s">
        <v>576</v>
      </c>
      <c r="B17" s="526">
        <v>930</v>
      </c>
      <c r="C17" s="526">
        <v>200.16</v>
      </c>
    </row>
    <row r="18" spans="1:3" x14ac:dyDescent="0.25">
      <c r="A18" s="485" t="s">
        <v>577</v>
      </c>
      <c r="B18" s="526">
        <v>445</v>
      </c>
      <c r="C18" s="526">
        <v>101.47</v>
      </c>
    </row>
    <row r="19" spans="1:3" x14ac:dyDescent="0.25">
      <c r="A19" s="485" t="s">
        <v>794</v>
      </c>
      <c r="B19" s="486">
        <v>25</v>
      </c>
      <c r="C19" s="526">
        <v>6</v>
      </c>
    </row>
    <row r="20" spans="1:3" x14ac:dyDescent="0.25">
      <c r="A20" s="485" t="s">
        <v>578</v>
      </c>
      <c r="B20" s="526">
        <v>1898</v>
      </c>
      <c r="C20" s="526">
        <v>425.74</v>
      </c>
    </row>
    <row r="21" spans="1:3" x14ac:dyDescent="0.25">
      <c r="A21" s="485" t="s">
        <v>579</v>
      </c>
      <c r="B21" s="486">
        <v>251</v>
      </c>
      <c r="C21" s="526">
        <v>52.9</v>
      </c>
    </row>
    <row r="22" spans="1:3" x14ac:dyDescent="0.25">
      <c r="A22" s="485" t="s">
        <v>580</v>
      </c>
      <c r="B22" s="486">
        <v>1335</v>
      </c>
      <c r="C22" s="526">
        <v>283.48</v>
      </c>
    </row>
    <row r="23" spans="1:3" x14ac:dyDescent="0.25">
      <c r="A23" s="485" t="s">
        <v>581</v>
      </c>
      <c r="B23" s="526">
        <v>1379</v>
      </c>
      <c r="C23" s="526">
        <v>288.64999999999998</v>
      </c>
    </row>
    <row r="24" spans="1:3" x14ac:dyDescent="0.25">
      <c r="A24" s="485" t="s">
        <v>582</v>
      </c>
      <c r="B24" s="486">
        <v>205</v>
      </c>
      <c r="C24" s="487">
        <v>48.42</v>
      </c>
    </row>
    <row r="25" spans="1:3" x14ac:dyDescent="0.25">
      <c r="A25" s="485" t="s">
        <v>583</v>
      </c>
      <c r="B25" s="526">
        <v>6265</v>
      </c>
      <c r="C25" s="526">
        <v>1361.99</v>
      </c>
    </row>
    <row r="26" spans="1:3" x14ac:dyDescent="0.25">
      <c r="A26" s="485" t="s">
        <v>584</v>
      </c>
      <c r="B26" s="486">
        <v>731</v>
      </c>
      <c r="C26" s="526">
        <v>170.54</v>
      </c>
    </row>
    <row r="27" spans="1:3" x14ac:dyDescent="0.25">
      <c r="A27" s="485" t="s">
        <v>585</v>
      </c>
      <c r="B27" s="526">
        <v>1820</v>
      </c>
      <c r="C27" s="526">
        <v>391.2</v>
      </c>
    </row>
    <row r="28" spans="1:3" x14ac:dyDescent="0.25">
      <c r="A28" s="485" t="s">
        <v>586</v>
      </c>
      <c r="B28" s="486">
        <v>584</v>
      </c>
      <c r="C28" s="526">
        <v>137.03</v>
      </c>
    </row>
    <row r="29" spans="1:3" x14ac:dyDescent="0.25">
      <c r="A29" s="485" t="s">
        <v>587</v>
      </c>
      <c r="B29" s="526">
        <v>3487</v>
      </c>
      <c r="C29" s="526">
        <v>744.19</v>
      </c>
    </row>
    <row r="30" spans="1:3" x14ac:dyDescent="0.25">
      <c r="A30" s="485" t="s">
        <v>588</v>
      </c>
      <c r="B30" s="486">
        <v>433</v>
      </c>
      <c r="C30" s="526">
        <v>93.22</v>
      </c>
    </row>
    <row r="31" spans="1:3" x14ac:dyDescent="0.25">
      <c r="A31" s="485" t="s">
        <v>589</v>
      </c>
      <c r="B31" s="526">
        <v>1376</v>
      </c>
      <c r="C31" s="526">
        <v>288.64999999999998</v>
      </c>
    </row>
    <row r="32" spans="1:3" x14ac:dyDescent="0.25">
      <c r="A32" s="485" t="s">
        <v>590</v>
      </c>
      <c r="B32" s="526">
        <v>751</v>
      </c>
      <c r="C32" s="526">
        <v>166.41</v>
      </c>
    </row>
    <row r="33" spans="1:3" x14ac:dyDescent="0.25">
      <c r="A33" s="485" t="s">
        <v>591</v>
      </c>
      <c r="B33" s="486">
        <v>300</v>
      </c>
      <c r="C33" s="526">
        <v>70.92</v>
      </c>
    </row>
    <row r="34" spans="1:3" x14ac:dyDescent="0.25">
      <c r="A34" s="485" t="s">
        <v>592</v>
      </c>
      <c r="B34" s="526">
        <v>3316</v>
      </c>
      <c r="C34" s="526">
        <v>772.57</v>
      </c>
    </row>
    <row r="35" spans="1:3" x14ac:dyDescent="0.25">
      <c r="A35" s="485" t="s">
        <v>593</v>
      </c>
      <c r="B35" s="526">
        <v>731</v>
      </c>
      <c r="C35" s="526">
        <v>157.13999999999999</v>
      </c>
    </row>
    <row r="36" spans="1:3" x14ac:dyDescent="0.25">
      <c r="A36" s="485" t="s">
        <v>594</v>
      </c>
      <c r="B36" s="526">
        <v>341</v>
      </c>
      <c r="C36" s="526">
        <v>74.37</v>
      </c>
    </row>
    <row r="37" spans="1:3" x14ac:dyDescent="0.25">
      <c r="A37" s="485" t="s">
        <v>595</v>
      </c>
      <c r="B37" s="526">
        <v>744</v>
      </c>
      <c r="C37" s="526">
        <v>166.56</v>
      </c>
    </row>
    <row r="38" spans="1:3" x14ac:dyDescent="0.25">
      <c r="A38" s="485" t="s">
        <v>807</v>
      </c>
      <c r="B38" s="526">
        <v>2</v>
      </c>
      <c r="C38" s="526">
        <v>0.44</v>
      </c>
    </row>
    <row r="39" spans="1:3" x14ac:dyDescent="0.25">
      <c r="A39" s="485" t="s">
        <v>596</v>
      </c>
      <c r="B39" s="526">
        <v>327</v>
      </c>
      <c r="C39" s="526">
        <v>67.760000000000005</v>
      </c>
    </row>
    <row r="40" spans="1:3" x14ac:dyDescent="0.25">
      <c r="A40" s="485" t="s">
        <v>597</v>
      </c>
      <c r="B40" s="486">
        <v>740</v>
      </c>
      <c r="C40" s="526">
        <v>154.31</v>
      </c>
    </row>
    <row r="41" spans="1:3" x14ac:dyDescent="0.25">
      <c r="A41" s="485" t="s">
        <v>598</v>
      </c>
      <c r="B41" s="526">
        <v>1812</v>
      </c>
      <c r="C41" s="526">
        <v>392.42</v>
      </c>
    </row>
    <row r="42" spans="1:3" x14ac:dyDescent="0.25">
      <c r="A42" s="485" t="s">
        <v>813</v>
      </c>
      <c r="B42" s="526">
        <v>464</v>
      </c>
      <c r="C42" s="526">
        <v>103.76</v>
      </c>
    </row>
    <row r="43" spans="1:3" x14ac:dyDescent="0.25">
      <c r="A43" s="485" t="s">
        <v>599</v>
      </c>
      <c r="B43" s="526">
        <v>335</v>
      </c>
      <c r="C43" s="526">
        <v>74.599999999999994</v>
      </c>
    </row>
    <row r="44" spans="1:3" x14ac:dyDescent="0.25">
      <c r="A44" s="485" t="s">
        <v>795</v>
      </c>
      <c r="B44" s="486">
        <v>2</v>
      </c>
      <c r="C44" s="526">
        <v>0.41</v>
      </c>
    </row>
    <row r="45" spans="1:3" x14ac:dyDescent="0.25">
      <c r="A45" s="485" t="s">
        <v>600</v>
      </c>
      <c r="B45" s="526">
        <v>2413</v>
      </c>
      <c r="C45" s="526">
        <v>529.4</v>
      </c>
    </row>
    <row r="46" spans="1:3" x14ac:dyDescent="0.25">
      <c r="A46" s="485" t="s">
        <v>602</v>
      </c>
      <c r="B46" s="486">
        <v>37</v>
      </c>
      <c r="C46" s="526">
        <v>8.2200000000000006</v>
      </c>
    </row>
    <row r="47" spans="1:3" x14ac:dyDescent="0.25">
      <c r="A47" s="485" t="s">
        <v>603</v>
      </c>
      <c r="B47" s="526">
        <v>1420</v>
      </c>
      <c r="C47" s="526">
        <v>335.04</v>
      </c>
    </row>
    <row r="48" spans="1:3" x14ac:dyDescent="0.25">
      <c r="A48" s="485" t="s">
        <v>814</v>
      </c>
      <c r="B48" s="526">
        <v>484</v>
      </c>
      <c r="C48" s="526">
        <v>113.17</v>
      </c>
    </row>
    <row r="49" spans="1:3" x14ac:dyDescent="0.25">
      <c r="A49" s="485" t="s">
        <v>601</v>
      </c>
      <c r="B49" s="526">
        <v>327</v>
      </c>
      <c r="C49" s="526">
        <v>68.260000000000005</v>
      </c>
    </row>
    <row r="50" spans="1:3" x14ac:dyDescent="0.25">
      <c r="A50" s="485" t="s">
        <v>774</v>
      </c>
      <c r="B50" s="526">
        <v>120</v>
      </c>
      <c r="C50" s="526">
        <v>28.01</v>
      </c>
    </row>
    <row r="51" spans="1:3" x14ac:dyDescent="0.25">
      <c r="A51" s="485" t="s">
        <v>604</v>
      </c>
      <c r="B51" s="486">
        <v>556</v>
      </c>
      <c r="C51" s="526">
        <v>114.75</v>
      </c>
    </row>
    <row r="52" spans="1:3" x14ac:dyDescent="0.25">
      <c r="A52" s="485" t="s">
        <v>605</v>
      </c>
      <c r="B52" s="486">
        <v>5505</v>
      </c>
      <c r="C52" s="526">
        <v>1194.73</v>
      </c>
    </row>
    <row r="53" spans="1:3" x14ac:dyDescent="0.25">
      <c r="A53" s="485" t="s">
        <v>606</v>
      </c>
      <c r="B53" s="526">
        <v>3747</v>
      </c>
      <c r="C53" s="526">
        <v>815.98</v>
      </c>
    </row>
    <row r="54" spans="1:3" x14ac:dyDescent="0.25">
      <c r="A54" s="485" t="s">
        <v>606</v>
      </c>
      <c r="B54" s="526">
        <v>294</v>
      </c>
      <c r="C54" s="526">
        <v>65.03</v>
      </c>
    </row>
    <row r="55" spans="1:3" x14ac:dyDescent="0.25">
      <c r="A55" s="485" t="s">
        <v>607</v>
      </c>
      <c r="B55" s="526">
        <v>791</v>
      </c>
      <c r="C55" s="526">
        <v>181.61</v>
      </c>
    </row>
    <row r="56" spans="1:3" x14ac:dyDescent="0.25">
      <c r="A56" s="485" t="s">
        <v>608</v>
      </c>
      <c r="B56" s="526">
        <v>286</v>
      </c>
      <c r="C56" s="526">
        <v>63.86</v>
      </c>
    </row>
    <row r="57" spans="1:3" x14ac:dyDescent="0.25">
      <c r="A57" s="485" t="s">
        <v>609</v>
      </c>
      <c r="B57" s="526">
        <v>900</v>
      </c>
      <c r="C57" s="526">
        <v>207.48</v>
      </c>
    </row>
    <row r="58" spans="1:3" x14ac:dyDescent="0.25">
      <c r="A58" s="485" t="s">
        <v>839</v>
      </c>
      <c r="B58" s="526">
        <v>268</v>
      </c>
      <c r="C58" s="526">
        <v>63.52</v>
      </c>
    </row>
    <row r="59" spans="1:3" x14ac:dyDescent="0.25">
      <c r="A59" s="485" t="s">
        <v>788</v>
      </c>
      <c r="B59" s="486">
        <v>65</v>
      </c>
      <c r="C59" s="526">
        <v>15.27</v>
      </c>
    </row>
    <row r="60" spans="1:3" x14ac:dyDescent="0.25">
      <c r="A60" s="485" t="s">
        <v>610</v>
      </c>
      <c r="B60" s="486">
        <v>863</v>
      </c>
      <c r="C60" s="526">
        <v>183.12</v>
      </c>
    </row>
    <row r="61" spans="1:3" x14ac:dyDescent="0.25">
      <c r="A61" s="485" t="s">
        <v>611</v>
      </c>
      <c r="B61" s="486">
        <v>2651</v>
      </c>
      <c r="C61" s="526">
        <v>569.89</v>
      </c>
    </row>
    <row r="62" spans="1:3" x14ac:dyDescent="0.25">
      <c r="A62" s="485" t="s">
        <v>613</v>
      </c>
      <c r="B62" s="526">
        <v>1098</v>
      </c>
      <c r="C62" s="526">
        <v>245.12</v>
      </c>
    </row>
    <row r="63" spans="1:3" x14ac:dyDescent="0.25">
      <c r="A63" s="485" t="s">
        <v>612</v>
      </c>
      <c r="B63" s="526">
        <v>1147</v>
      </c>
      <c r="C63" s="526">
        <v>267.82</v>
      </c>
    </row>
    <row r="64" spans="1:3" x14ac:dyDescent="0.25">
      <c r="A64" s="485" t="s">
        <v>614</v>
      </c>
      <c r="B64" s="526">
        <v>268</v>
      </c>
      <c r="C64" s="526">
        <v>62.57</v>
      </c>
    </row>
    <row r="65" spans="1:3" x14ac:dyDescent="0.25">
      <c r="A65" s="485" t="s">
        <v>615</v>
      </c>
      <c r="B65" s="526">
        <v>275</v>
      </c>
      <c r="C65" s="526">
        <v>63.14</v>
      </c>
    </row>
    <row r="66" spans="1:3" x14ac:dyDescent="0.25">
      <c r="A66" s="485" t="s">
        <v>616</v>
      </c>
      <c r="B66" s="526">
        <v>69</v>
      </c>
      <c r="C66" s="526">
        <v>15.27</v>
      </c>
    </row>
    <row r="67" spans="1:3" x14ac:dyDescent="0.25">
      <c r="A67" s="485" t="s">
        <v>617</v>
      </c>
      <c r="B67" s="486">
        <v>980</v>
      </c>
      <c r="C67" s="526">
        <v>206.65</v>
      </c>
    </row>
    <row r="68" spans="1:3" x14ac:dyDescent="0.25">
      <c r="A68" s="485" t="s">
        <v>618</v>
      </c>
      <c r="B68" s="526">
        <v>699</v>
      </c>
      <c r="C68" s="526">
        <v>164.65</v>
      </c>
    </row>
    <row r="69" spans="1:3" x14ac:dyDescent="0.25">
      <c r="A69" s="485" t="s">
        <v>619</v>
      </c>
      <c r="B69" s="526">
        <v>3238</v>
      </c>
      <c r="C69" s="526">
        <v>698.24</v>
      </c>
    </row>
    <row r="70" spans="1:3" x14ac:dyDescent="0.25">
      <c r="A70" s="485" t="s">
        <v>619</v>
      </c>
      <c r="B70" s="526">
        <v>98</v>
      </c>
      <c r="C70" s="526">
        <v>22.16</v>
      </c>
    </row>
    <row r="71" spans="1:3" x14ac:dyDescent="0.25">
      <c r="A71" s="485" t="s">
        <v>620</v>
      </c>
      <c r="B71" s="526">
        <v>625</v>
      </c>
      <c r="C71" s="526">
        <v>145.61000000000001</v>
      </c>
    </row>
    <row r="72" spans="1:3" x14ac:dyDescent="0.25">
      <c r="A72" s="485" t="s">
        <v>621</v>
      </c>
      <c r="B72" s="526">
        <v>247</v>
      </c>
      <c r="C72" s="526">
        <v>55.89</v>
      </c>
    </row>
    <row r="73" spans="1:3" x14ac:dyDescent="0.25">
      <c r="A73" s="485" t="s">
        <v>796</v>
      </c>
      <c r="B73" s="526">
        <v>18</v>
      </c>
      <c r="C73" s="526">
        <v>4.3</v>
      </c>
    </row>
    <row r="74" spans="1:3" x14ac:dyDescent="0.25">
      <c r="A74" s="485" t="s">
        <v>622</v>
      </c>
      <c r="B74" s="486">
        <v>160</v>
      </c>
      <c r="C74" s="526">
        <v>36.090000000000003</v>
      </c>
    </row>
    <row r="75" spans="1:3" x14ac:dyDescent="0.25">
      <c r="A75" s="485" t="s">
        <v>623</v>
      </c>
      <c r="B75" s="526">
        <v>991</v>
      </c>
      <c r="C75" s="526">
        <v>212.64</v>
      </c>
    </row>
    <row r="76" spans="1:3" x14ac:dyDescent="0.25">
      <c r="A76" s="485" t="s">
        <v>624</v>
      </c>
      <c r="B76" s="526">
        <v>1789</v>
      </c>
      <c r="C76" s="526">
        <v>385.01</v>
      </c>
    </row>
    <row r="77" spans="1:3" x14ac:dyDescent="0.25">
      <c r="A77" s="485" t="s">
        <v>625</v>
      </c>
      <c r="B77" s="486">
        <v>346</v>
      </c>
      <c r="C77" s="526">
        <v>78.03</v>
      </c>
    </row>
    <row r="78" spans="1:3" x14ac:dyDescent="0.25">
      <c r="A78" s="485" t="s">
        <v>792</v>
      </c>
      <c r="B78" s="526">
        <v>25</v>
      </c>
      <c r="C78" s="526">
        <v>5.97</v>
      </c>
    </row>
    <row r="79" spans="1:3" x14ac:dyDescent="0.25">
      <c r="A79" s="485" t="s">
        <v>626</v>
      </c>
      <c r="B79" s="526">
        <v>1498</v>
      </c>
      <c r="C79" s="526">
        <v>346.93</v>
      </c>
    </row>
    <row r="80" spans="1:3" x14ac:dyDescent="0.25">
      <c r="A80" s="485" t="s">
        <v>627</v>
      </c>
      <c r="B80" s="526">
        <v>372</v>
      </c>
      <c r="C80" s="526">
        <v>82.09</v>
      </c>
    </row>
    <row r="81" spans="1:3" x14ac:dyDescent="0.25">
      <c r="A81" s="485" t="s">
        <v>628</v>
      </c>
      <c r="B81" s="526">
        <v>988</v>
      </c>
      <c r="C81" s="526">
        <v>211.52</v>
      </c>
    </row>
    <row r="82" spans="1:3" x14ac:dyDescent="0.25">
      <c r="A82" s="485" t="s">
        <v>629</v>
      </c>
      <c r="B82" s="526">
        <v>166</v>
      </c>
      <c r="C82" s="526">
        <v>37.4</v>
      </c>
    </row>
    <row r="83" spans="1:3" x14ac:dyDescent="0.25">
      <c r="A83" s="485" t="s">
        <v>630</v>
      </c>
      <c r="B83" s="486">
        <v>567</v>
      </c>
      <c r="C83" s="487">
        <v>121.17</v>
      </c>
    </row>
    <row r="84" spans="1:3" x14ac:dyDescent="0.25">
      <c r="A84" s="485" t="s">
        <v>631</v>
      </c>
      <c r="B84" s="526">
        <v>124</v>
      </c>
      <c r="C84" s="526">
        <v>27.88</v>
      </c>
    </row>
    <row r="85" spans="1:3" x14ac:dyDescent="0.25">
      <c r="A85" s="485" t="s">
        <v>632</v>
      </c>
      <c r="B85" s="526">
        <v>7038</v>
      </c>
      <c r="C85" s="526">
        <v>1512.83</v>
      </c>
    </row>
    <row r="86" spans="1:3" x14ac:dyDescent="0.25">
      <c r="A86" s="485" t="s">
        <v>633</v>
      </c>
      <c r="B86" s="526">
        <v>339</v>
      </c>
      <c r="C86" s="526">
        <v>76.59</v>
      </c>
    </row>
    <row r="87" spans="1:3" x14ac:dyDescent="0.25">
      <c r="A87" s="485" t="s">
        <v>634</v>
      </c>
      <c r="B87" s="526">
        <v>385</v>
      </c>
      <c r="C87" s="526">
        <v>90.06</v>
      </c>
    </row>
    <row r="88" spans="1:3" x14ac:dyDescent="0.25">
      <c r="A88" s="485" t="s">
        <v>635</v>
      </c>
      <c r="B88" s="526">
        <v>41</v>
      </c>
      <c r="C88" s="526">
        <v>9.3800000000000008</v>
      </c>
    </row>
    <row r="89" spans="1:3" x14ac:dyDescent="0.25">
      <c r="A89" s="485" t="s">
        <v>636</v>
      </c>
      <c r="B89" s="486">
        <v>481</v>
      </c>
      <c r="C89" s="526">
        <v>106.51</v>
      </c>
    </row>
    <row r="90" spans="1:3" x14ac:dyDescent="0.25">
      <c r="A90" s="485" t="s">
        <v>637</v>
      </c>
      <c r="B90" s="526">
        <v>577</v>
      </c>
      <c r="C90" s="526">
        <v>126.91</v>
      </c>
    </row>
    <row r="91" spans="1:3" x14ac:dyDescent="0.25">
      <c r="A91" s="485" t="s">
        <v>638</v>
      </c>
      <c r="B91" s="526">
        <v>1764</v>
      </c>
      <c r="C91" s="526">
        <v>387.5</v>
      </c>
    </row>
    <row r="92" spans="1:3" x14ac:dyDescent="0.25">
      <c r="A92" s="485" t="s">
        <v>638</v>
      </c>
      <c r="B92" s="526">
        <v>1</v>
      </c>
      <c r="C92" s="526">
        <v>0.2</v>
      </c>
    </row>
    <row r="93" spans="1:3" x14ac:dyDescent="0.25">
      <c r="A93" s="485" t="s">
        <v>770</v>
      </c>
      <c r="B93" s="526">
        <v>35</v>
      </c>
      <c r="C93" s="526">
        <v>8.19</v>
      </c>
    </row>
    <row r="94" spans="1:3" x14ac:dyDescent="0.25">
      <c r="A94" s="485" t="s">
        <v>639</v>
      </c>
      <c r="B94" s="526">
        <v>727</v>
      </c>
      <c r="C94" s="526">
        <v>159.34</v>
      </c>
    </row>
    <row r="95" spans="1:3" x14ac:dyDescent="0.25">
      <c r="A95" s="485" t="s">
        <v>639</v>
      </c>
      <c r="B95" s="526">
        <v>3</v>
      </c>
      <c r="C95" s="526">
        <v>0.62</v>
      </c>
    </row>
    <row r="96" spans="1:3" x14ac:dyDescent="0.25">
      <c r="A96" s="485" t="s">
        <v>640</v>
      </c>
      <c r="B96" s="526">
        <v>51</v>
      </c>
      <c r="C96" s="526">
        <v>10.92</v>
      </c>
    </row>
    <row r="97" spans="1:3" x14ac:dyDescent="0.25">
      <c r="A97" s="485" t="s">
        <v>641</v>
      </c>
      <c r="B97" s="526">
        <v>323</v>
      </c>
      <c r="C97" s="526">
        <v>76.209999999999994</v>
      </c>
    </row>
    <row r="98" spans="1:3" x14ac:dyDescent="0.25">
      <c r="A98" s="485" t="s">
        <v>642</v>
      </c>
      <c r="B98" s="526">
        <v>41</v>
      </c>
      <c r="C98" s="526">
        <v>9.09</v>
      </c>
    </row>
    <row r="99" spans="1:3" x14ac:dyDescent="0.25">
      <c r="A99" s="485" t="s">
        <v>643</v>
      </c>
      <c r="B99" s="486">
        <v>76</v>
      </c>
      <c r="C99" s="526">
        <v>17.829999999999998</v>
      </c>
    </row>
    <row r="100" spans="1:3" x14ac:dyDescent="0.25">
      <c r="A100" s="485" t="s">
        <v>644</v>
      </c>
      <c r="B100" s="486">
        <v>516</v>
      </c>
      <c r="C100" s="526">
        <v>114.03</v>
      </c>
    </row>
    <row r="101" spans="1:3" x14ac:dyDescent="0.25">
      <c r="A101" s="485" t="s">
        <v>645</v>
      </c>
      <c r="B101" s="526">
        <v>1183</v>
      </c>
      <c r="C101" s="526">
        <v>263.12</v>
      </c>
    </row>
    <row r="102" spans="1:3" x14ac:dyDescent="0.25">
      <c r="A102" s="485" t="s">
        <v>646</v>
      </c>
      <c r="B102" s="486">
        <v>4521</v>
      </c>
      <c r="C102" s="526">
        <v>1027.3499999999999</v>
      </c>
    </row>
    <row r="103" spans="1:3" x14ac:dyDescent="0.25">
      <c r="A103" s="485" t="s">
        <v>647</v>
      </c>
      <c r="B103" s="526">
        <v>1</v>
      </c>
      <c r="C103" s="526">
        <v>0.2</v>
      </c>
    </row>
    <row r="104" spans="1:3" x14ac:dyDescent="0.25">
      <c r="A104" s="485" t="s">
        <v>647</v>
      </c>
      <c r="B104" s="526">
        <v>1431</v>
      </c>
      <c r="C104" s="526">
        <v>320.79000000000002</v>
      </c>
    </row>
    <row r="105" spans="1:3" x14ac:dyDescent="0.25">
      <c r="A105" s="485" t="s">
        <v>648</v>
      </c>
      <c r="B105" s="486">
        <v>378</v>
      </c>
      <c r="C105" s="526">
        <v>83.34</v>
      </c>
    </row>
    <row r="106" spans="1:3" x14ac:dyDescent="0.25">
      <c r="A106" s="485" t="s">
        <v>649</v>
      </c>
      <c r="B106" s="526">
        <v>270</v>
      </c>
      <c r="C106" s="526">
        <v>58.19</v>
      </c>
    </row>
    <row r="107" spans="1:3" x14ac:dyDescent="0.25">
      <c r="A107" s="485" t="s">
        <v>650</v>
      </c>
      <c r="B107" s="526">
        <v>1577</v>
      </c>
      <c r="C107" s="526">
        <v>340.46</v>
      </c>
    </row>
    <row r="108" spans="1:3" x14ac:dyDescent="0.25">
      <c r="A108" s="485" t="s">
        <v>815</v>
      </c>
      <c r="B108" s="486">
        <v>186</v>
      </c>
      <c r="C108" s="526">
        <v>43.49</v>
      </c>
    </row>
    <row r="109" spans="1:3" x14ac:dyDescent="0.25">
      <c r="A109" s="485" t="s">
        <v>797</v>
      </c>
      <c r="B109" s="526">
        <v>6</v>
      </c>
      <c r="C109" s="526">
        <v>1.39</v>
      </c>
    </row>
    <row r="110" spans="1:3" x14ac:dyDescent="0.25">
      <c r="A110" s="485" t="s">
        <v>651</v>
      </c>
      <c r="B110" s="526">
        <v>2979</v>
      </c>
      <c r="C110" s="526">
        <v>635.48</v>
      </c>
    </row>
    <row r="111" spans="1:3" x14ac:dyDescent="0.25">
      <c r="A111" s="485" t="s">
        <v>652</v>
      </c>
      <c r="B111" s="526">
        <v>455</v>
      </c>
      <c r="C111" s="526">
        <v>105.26</v>
      </c>
    </row>
    <row r="112" spans="1:3" x14ac:dyDescent="0.25">
      <c r="A112" s="485" t="s">
        <v>653</v>
      </c>
      <c r="B112" s="526">
        <v>492</v>
      </c>
      <c r="C112" s="526">
        <v>113.62</v>
      </c>
    </row>
    <row r="113" spans="1:3" x14ac:dyDescent="0.25">
      <c r="A113" s="485" t="s">
        <v>654</v>
      </c>
      <c r="B113" s="526">
        <v>2</v>
      </c>
      <c r="C113" s="526">
        <v>0.46</v>
      </c>
    </row>
    <row r="114" spans="1:3" x14ac:dyDescent="0.25">
      <c r="A114" s="485" t="s">
        <v>654</v>
      </c>
      <c r="B114" s="526">
        <v>495</v>
      </c>
      <c r="C114" s="526">
        <v>116.49</v>
      </c>
    </row>
    <row r="115" spans="1:3" x14ac:dyDescent="0.25">
      <c r="A115" s="485" t="s">
        <v>655</v>
      </c>
      <c r="B115" s="526">
        <v>680</v>
      </c>
      <c r="C115" s="526">
        <v>157.84</v>
      </c>
    </row>
    <row r="116" spans="1:3" x14ac:dyDescent="0.25">
      <c r="A116" s="485" t="s">
        <v>656</v>
      </c>
      <c r="B116" s="526">
        <v>487</v>
      </c>
      <c r="C116" s="526">
        <v>101.86</v>
      </c>
    </row>
    <row r="117" spans="1:3" x14ac:dyDescent="0.25">
      <c r="A117" s="485" t="s">
        <v>657</v>
      </c>
      <c r="B117" s="526">
        <v>923</v>
      </c>
      <c r="C117" s="526">
        <v>215.93</v>
      </c>
    </row>
    <row r="118" spans="1:3" x14ac:dyDescent="0.25">
      <c r="A118" s="485" t="s">
        <v>658</v>
      </c>
      <c r="B118" s="486">
        <v>439</v>
      </c>
      <c r="C118" s="526">
        <v>97.54</v>
      </c>
    </row>
    <row r="119" spans="1:3" x14ac:dyDescent="0.25">
      <c r="A119" s="485" t="s">
        <v>659</v>
      </c>
      <c r="B119" s="526">
        <v>615</v>
      </c>
      <c r="C119" s="526">
        <v>127.34</v>
      </c>
    </row>
    <row r="120" spans="1:3" x14ac:dyDescent="0.25">
      <c r="A120" s="485" t="s">
        <v>660</v>
      </c>
      <c r="B120" s="526">
        <v>641</v>
      </c>
      <c r="C120" s="526">
        <v>144.71</v>
      </c>
    </row>
    <row r="121" spans="1:3" x14ac:dyDescent="0.25">
      <c r="A121" s="485" t="s">
        <v>661</v>
      </c>
      <c r="B121" s="526">
        <v>1342</v>
      </c>
      <c r="C121" s="526">
        <v>282.64999999999998</v>
      </c>
    </row>
    <row r="122" spans="1:3" x14ac:dyDescent="0.25">
      <c r="A122" s="485" t="s">
        <v>662</v>
      </c>
      <c r="B122" s="526">
        <v>393</v>
      </c>
      <c r="C122" s="526">
        <v>88.47</v>
      </c>
    </row>
    <row r="123" spans="1:3" x14ac:dyDescent="0.25">
      <c r="A123" s="485" t="s">
        <v>824</v>
      </c>
      <c r="B123" s="526">
        <v>227</v>
      </c>
      <c r="C123" s="526">
        <v>53.49</v>
      </c>
    </row>
    <row r="124" spans="1:3" x14ac:dyDescent="0.25">
      <c r="A124" s="485" t="s">
        <v>663</v>
      </c>
      <c r="B124" s="526">
        <v>32</v>
      </c>
      <c r="C124" s="526">
        <v>6.75</v>
      </c>
    </row>
    <row r="125" spans="1:3" x14ac:dyDescent="0.25">
      <c r="A125" s="485" t="s">
        <v>664</v>
      </c>
      <c r="B125" s="526">
        <v>668</v>
      </c>
      <c r="C125" s="526">
        <v>139.53</v>
      </c>
    </row>
    <row r="126" spans="1:3" x14ac:dyDescent="0.25">
      <c r="A126" s="485" t="s">
        <v>665</v>
      </c>
      <c r="B126" s="526">
        <v>217</v>
      </c>
      <c r="C126" s="526">
        <v>46.42</v>
      </c>
    </row>
    <row r="127" spans="1:3" x14ac:dyDescent="0.25">
      <c r="A127" s="485" t="s">
        <v>666</v>
      </c>
      <c r="B127" s="526">
        <v>629</v>
      </c>
      <c r="C127" s="526">
        <v>138.47999999999999</v>
      </c>
    </row>
    <row r="128" spans="1:3" x14ac:dyDescent="0.25">
      <c r="A128" s="485" t="s">
        <v>812</v>
      </c>
      <c r="B128" s="526">
        <v>981</v>
      </c>
      <c r="C128" s="526">
        <v>219.1</v>
      </c>
    </row>
    <row r="129" spans="1:3" x14ac:dyDescent="0.25">
      <c r="A129" s="485" t="s">
        <v>667</v>
      </c>
      <c r="B129" s="526">
        <v>81</v>
      </c>
      <c r="C129" s="526">
        <v>19.11</v>
      </c>
    </row>
    <row r="130" spans="1:3" x14ac:dyDescent="0.25">
      <c r="A130" s="485" t="s">
        <v>798</v>
      </c>
      <c r="B130" s="526">
        <v>9</v>
      </c>
      <c r="C130" s="526">
        <v>2.13</v>
      </c>
    </row>
    <row r="131" spans="1:3" x14ac:dyDescent="0.25">
      <c r="A131" s="485" t="s">
        <v>668</v>
      </c>
      <c r="B131" s="526">
        <v>38</v>
      </c>
      <c r="C131" s="526">
        <v>8.32</v>
      </c>
    </row>
    <row r="132" spans="1:3" x14ac:dyDescent="0.25">
      <c r="A132" s="485" t="s">
        <v>799</v>
      </c>
      <c r="B132" s="526">
        <v>12</v>
      </c>
      <c r="C132" s="526">
        <v>2.79</v>
      </c>
    </row>
    <row r="133" spans="1:3" x14ac:dyDescent="0.25">
      <c r="A133" s="485" t="s">
        <v>800</v>
      </c>
      <c r="B133" s="526">
        <v>3</v>
      </c>
      <c r="C133" s="526">
        <v>0.63</v>
      </c>
    </row>
    <row r="134" spans="1:3" x14ac:dyDescent="0.25">
      <c r="A134" s="485" t="s">
        <v>669</v>
      </c>
      <c r="B134" s="526">
        <v>779</v>
      </c>
      <c r="C134" s="526">
        <v>185.39</v>
      </c>
    </row>
    <row r="135" spans="1:3" x14ac:dyDescent="0.25">
      <c r="A135" s="485" t="s">
        <v>670</v>
      </c>
      <c r="B135" s="486">
        <v>20</v>
      </c>
      <c r="C135" s="526">
        <v>4.46</v>
      </c>
    </row>
    <row r="136" spans="1:3" x14ac:dyDescent="0.25">
      <c r="A136" s="485" t="s">
        <v>670</v>
      </c>
      <c r="B136" s="526">
        <v>812</v>
      </c>
      <c r="C136" s="526">
        <v>178.55</v>
      </c>
    </row>
    <row r="137" spans="1:3" x14ac:dyDescent="0.25">
      <c r="A137" s="485" t="s">
        <v>671</v>
      </c>
      <c r="B137" s="526">
        <v>394</v>
      </c>
      <c r="C137" s="526">
        <v>89.84</v>
      </c>
    </row>
    <row r="138" spans="1:3" x14ac:dyDescent="0.25">
      <c r="A138" s="485" t="s">
        <v>672</v>
      </c>
      <c r="B138" s="486">
        <v>1176</v>
      </c>
      <c r="C138" s="526">
        <v>251.05</v>
      </c>
    </row>
    <row r="139" spans="1:3" x14ac:dyDescent="0.25">
      <c r="A139" s="485" t="s">
        <v>673</v>
      </c>
      <c r="B139" s="526">
        <v>351</v>
      </c>
      <c r="C139" s="526">
        <v>74.58</v>
      </c>
    </row>
    <row r="140" spans="1:3" x14ac:dyDescent="0.25">
      <c r="A140" s="485" t="s">
        <v>674</v>
      </c>
      <c r="B140" s="526">
        <v>590</v>
      </c>
      <c r="C140" s="526">
        <v>124.71</v>
      </c>
    </row>
    <row r="141" spans="1:3" x14ac:dyDescent="0.25">
      <c r="A141" s="485" t="s">
        <v>675</v>
      </c>
      <c r="B141" s="486">
        <v>1187</v>
      </c>
      <c r="C141" s="526">
        <v>252.27</v>
      </c>
    </row>
    <row r="142" spans="1:3" x14ac:dyDescent="0.25">
      <c r="A142" s="485" t="s">
        <v>676</v>
      </c>
      <c r="B142" s="526">
        <v>315</v>
      </c>
      <c r="C142" s="526">
        <v>72.400000000000006</v>
      </c>
    </row>
    <row r="143" spans="1:3" x14ac:dyDescent="0.25">
      <c r="A143" s="485" t="s">
        <v>677</v>
      </c>
      <c r="B143" s="486">
        <v>357</v>
      </c>
      <c r="C143" s="487">
        <v>77.94</v>
      </c>
    </row>
    <row r="144" spans="1:3" x14ac:dyDescent="0.25">
      <c r="A144" s="485" t="s">
        <v>678</v>
      </c>
      <c r="B144" s="526">
        <v>2011</v>
      </c>
      <c r="C144" s="526">
        <v>431.74</v>
      </c>
    </row>
    <row r="145" spans="1:3" x14ac:dyDescent="0.25">
      <c r="A145" s="485" t="s">
        <v>680</v>
      </c>
      <c r="B145" s="486">
        <v>310</v>
      </c>
      <c r="C145" s="526">
        <v>70.3</v>
      </c>
    </row>
    <row r="146" spans="1:3" x14ac:dyDescent="0.25">
      <c r="A146" s="485" t="s">
        <v>679</v>
      </c>
      <c r="B146" s="486">
        <v>8442</v>
      </c>
      <c r="C146" s="526">
        <v>1892.22</v>
      </c>
    </row>
    <row r="147" spans="1:3" ht="12.75" customHeight="1" x14ac:dyDescent="0.25">
      <c r="A147" s="485" t="s">
        <v>681</v>
      </c>
      <c r="B147" s="526">
        <v>533</v>
      </c>
      <c r="C147" s="526">
        <v>123.09</v>
      </c>
    </row>
    <row r="148" spans="1:3" x14ac:dyDescent="0.25">
      <c r="A148" s="485" t="s">
        <v>682</v>
      </c>
      <c r="B148" s="526">
        <v>1338</v>
      </c>
      <c r="C148" s="526">
        <v>312.85000000000002</v>
      </c>
    </row>
    <row r="149" spans="1:3" x14ac:dyDescent="0.25">
      <c r="A149" s="485" t="s">
        <v>683</v>
      </c>
      <c r="B149" s="526">
        <v>2277</v>
      </c>
      <c r="C149" s="526">
        <v>496.06</v>
      </c>
    </row>
    <row r="150" spans="1:3" x14ac:dyDescent="0.25">
      <c r="A150" s="485" t="s">
        <v>684</v>
      </c>
      <c r="B150" s="526">
        <v>204</v>
      </c>
      <c r="C150" s="526">
        <v>47.14</v>
      </c>
    </row>
    <row r="151" spans="1:3" x14ac:dyDescent="0.25">
      <c r="A151" s="485" t="s">
        <v>685</v>
      </c>
      <c r="B151" s="526">
        <v>51</v>
      </c>
      <c r="C151" s="526">
        <v>11.74</v>
      </c>
    </row>
    <row r="152" spans="1:3" x14ac:dyDescent="0.25">
      <c r="A152" s="485" t="s">
        <v>808</v>
      </c>
      <c r="B152" s="526">
        <v>2</v>
      </c>
      <c r="C152" s="526">
        <v>0.48</v>
      </c>
    </row>
    <row r="153" spans="1:3" x14ac:dyDescent="0.25">
      <c r="A153" s="485" t="s">
        <v>686</v>
      </c>
      <c r="B153" s="526">
        <v>659</v>
      </c>
      <c r="C153" s="526">
        <v>147.79</v>
      </c>
    </row>
    <row r="154" spans="1:3" x14ac:dyDescent="0.25">
      <c r="A154" s="485" t="s">
        <v>687</v>
      </c>
      <c r="B154" s="526">
        <v>587</v>
      </c>
      <c r="C154" s="526">
        <v>138.21</v>
      </c>
    </row>
    <row r="155" spans="1:3" x14ac:dyDescent="0.25">
      <c r="A155" s="485" t="s">
        <v>688</v>
      </c>
      <c r="B155" s="526">
        <v>292</v>
      </c>
      <c r="C155" s="526">
        <v>61.66</v>
      </c>
    </row>
    <row r="156" spans="1:3" x14ac:dyDescent="0.25">
      <c r="A156" s="485" t="s">
        <v>791</v>
      </c>
      <c r="B156" s="526">
        <v>11</v>
      </c>
      <c r="C156" s="526">
        <v>2.64</v>
      </c>
    </row>
    <row r="157" spans="1:3" x14ac:dyDescent="0.25">
      <c r="A157" s="485" t="s">
        <v>689</v>
      </c>
      <c r="B157" s="526">
        <v>103</v>
      </c>
      <c r="C157" s="526">
        <v>22.86</v>
      </c>
    </row>
    <row r="158" spans="1:3" x14ac:dyDescent="0.25">
      <c r="A158" s="485" t="s">
        <v>690</v>
      </c>
      <c r="B158" s="526">
        <v>615</v>
      </c>
      <c r="C158" s="526">
        <v>146.05000000000001</v>
      </c>
    </row>
    <row r="159" spans="1:3" x14ac:dyDescent="0.25">
      <c r="A159" s="485" t="s">
        <v>691</v>
      </c>
      <c r="B159" s="526">
        <v>428</v>
      </c>
      <c r="C159" s="526">
        <v>100.93</v>
      </c>
    </row>
    <row r="160" spans="1:3" x14ac:dyDescent="0.25">
      <c r="A160" s="485" t="s">
        <v>692</v>
      </c>
      <c r="B160" s="486">
        <v>442</v>
      </c>
      <c r="C160" s="526">
        <v>92.17</v>
      </c>
    </row>
    <row r="161" spans="1:3" x14ac:dyDescent="0.25">
      <c r="A161" s="485" t="s">
        <v>693</v>
      </c>
      <c r="B161" s="486">
        <v>795</v>
      </c>
      <c r="C161" s="526">
        <v>180.15</v>
      </c>
    </row>
    <row r="162" spans="1:3" x14ac:dyDescent="0.25">
      <c r="A162" s="485" t="s">
        <v>801</v>
      </c>
      <c r="B162" s="526">
        <v>3</v>
      </c>
      <c r="C162" s="526">
        <v>0.72</v>
      </c>
    </row>
    <row r="163" spans="1:3" x14ac:dyDescent="0.25">
      <c r="A163" s="485" t="s">
        <v>694</v>
      </c>
      <c r="B163" s="526">
        <v>1063</v>
      </c>
      <c r="C163" s="526">
        <v>248.08</v>
      </c>
    </row>
    <row r="164" spans="1:3" x14ac:dyDescent="0.25">
      <c r="A164" s="485" t="s">
        <v>695</v>
      </c>
      <c r="B164" s="526">
        <v>3394</v>
      </c>
      <c r="C164" s="526">
        <v>772.21</v>
      </c>
    </row>
    <row r="165" spans="1:3" x14ac:dyDescent="0.25">
      <c r="A165" s="485" t="s">
        <v>809</v>
      </c>
      <c r="B165" s="486">
        <v>6</v>
      </c>
      <c r="C165" s="526">
        <v>1.24</v>
      </c>
    </row>
    <row r="166" spans="1:3" x14ac:dyDescent="0.25">
      <c r="A166" s="485" t="s">
        <v>696</v>
      </c>
      <c r="B166" s="486">
        <v>136</v>
      </c>
      <c r="C166" s="526">
        <v>28.28</v>
      </c>
    </row>
    <row r="167" spans="1:3" x14ac:dyDescent="0.25">
      <c r="A167" s="485" t="s">
        <v>697</v>
      </c>
      <c r="B167" s="486">
        <v>82</v>
      </c>
      <c r="C167" s="526">
        <v>19.100000000000001</v>
      </c>
    </row>
    <row r="168" spans="1:3" x14ac:dyDescent="0.25">
      <c r="A168" s="485" t="s">
        <v>698</v>
      </c>
      <c r="B168" s="486">
        <v>3742</v>
      </c>
      <c r="C168" s="526">
        <v>785.74</v>
      </c>
    </row>
    <row r="169" spans="1:3" x14ac:dyDescent="0.25">
      <c r="A169" s="485" t="s">
        <v>699</v>
      </c>
      <c r="B169" s="526">
        <v>1669</v>
      </c>
      <c r="C169" s="526">
        <v>362.1</v>
      </c>
    </row>
    <row r="170" spans="1:3" x14ac:dyDescent="0.25">
      <c r="A170" s="485" t="s">
        <v>700</v>
      </c>
      <c r="B170" s="526">
        <v>3240</v>
      </c>
      <c r="C170" s="526">
        <v>700.64</v>
      </c>
    </row>
    <row r="171" spans="1:3" x14ac:dyDescent="0.25">
      <c r="A171" s="485" t="s">
        <v>701</v>
      </c>
      <c r="B171" s="526">
        <v>1785</v>
      </c>
      <c r="C171" s="526">
        <v>395.9</v>
      </c>
    </row>
    <row r="172" spans="1:3" x14ac:dyDescent="0.25">
      <c r="A172" s="485" t="s">
        <v>702</v>
      </c>
      <c r="B172" s="526">
        <v>259</v>
      </c>
      <c r="C172" s="526">
        <v>56.88</v>
      </c>
    </row>
    <row r="173" spans="1:3" x14ac:dyDescent="0.25">
      <c r="A173" s="485" t="s">
        <v>783</v>
      </c>
      <c r="B173" s="486">
        <v>55</v>
      </c>
      <c r="C173" s="526">
        <v>12.52</v>
      </c>
    </row>
    <row r="174" spans="1:3" x14ac:dyDescent="0.25">
      <c r="A174" s="485" t="s">
        <v>703</v>
      </c>
      <c r="B174" s="526">
        <v>155</v>
      </c>
      <c r="C174" s="526">
        <v>34.04</v>
      </c>
    </row>
    <row r="175" spans="1:3" x14ac:dyDescent="0.25">
      <c r="A175" s="485" t="s">
        <v>704</v>
      </c>
      <c r="B175" s="526">
        <v>113</v>
      </c>
      <c r="C175" s="526">
        <v>25.33</v>
      </c>
    </row>
    <row r="176" spans="1:3" x14ac:dyDescent="0.25">
      <c r="A176" s="485" t="s">
        <v>705</v>
      </c>
      <c r="B176" s="526">
        <v>1550</v>
      </c>
      <c r="C176" s="526">
        <v>347.91</v>
      </c>
    </row>
    <row r="177" spans="1:3" x14ac:dyDescent="0.25">
      <c r="A177" s="485" t="s">
        <v>706</v>
      </c>
      <c r="B177" s="526">
        <v>301</v>
      </c>
      <c r="C177" s="526">
        <v>66</v>
      </c>
    </row>
    <row r="178" spans="1:3" x14ac:dyDescent="0.25">
      <c r="A178" s="485" t="s">
        <v>707</v>
      </c>
      <c r="B178" s="526">
        <v>375</v>
      </c>
      <c r="C178" s="526">
        <v>87.62</v>
      </c>
    </row>
    <row r="179" spans="1:3" x14ac:dyDescent="0.25">
      <c r="A179" s="485" t="s">
        <v>771</v>
      </c>
      <c r="B179" s="526">
        <v>400</v>
      </c>
      <c r="C179" s="526">
        <v>94.59</v>
      </c>
    </row>
    <row r="180" spans="1:3" x14ac:dyDescent="0.25">
      <c r="A180" s="485" t="s">
        <v>708</v>
      </c>
      <c r="B180" s="526">
        <v>151</v>
      </c>
      <c r="C180" s="526">
        <v>34.14</v>
      </c>
    </row>
    <row r="181" spans="1:3" x14ac:dyDescent="0.25">
      <c r="A181" s="485" t="s">
        <v>709</v>
      </c>
      <c r="B181" s="526">
        <v>294</v>
      </c>
      <c r="C181" s="526">
        <v>66.94</v>
      </c>
    </row>
    <row r="182" spans="1:3" x14ac:dyDescent="0.25">
      <c r="A182" s="485" t="s">
        <v>711</v>
      </c>
      <c r="B182" s="526">
        <v>13</v>
      </c>
      <c r="C182" s="526">
        <v>2.87</v>
      </c>
    </row>
    <row r="183" spans="1:3" x14ac:dyDescent="0.25">
      <c r="A183" s="485" t="s">
        <v>816</v>
      </c>
      <c r="B183" s="526">
        <v>592</v>
      </c>
      <c r="C183" s="526">
        <v>123.3</v>
      </c>
    </row>
    <row r="184" spans="1:3" x14ac:dyDescent="0.25">
      <c r="A184" s="485" t="s">
        <v>710</v>
      </c>
      <c r="B184" s="526">
        <v>119</v>
      </c>
      <c r="C184" s="526">
        <v>25.64</v>
      </c>
    </row>
    <row r="185" spans="1:3" x14ac:dyDescent="0.25">
      <c r="A185" s="485" t="s">
        <v>712</v>
      </c>
      <c r="B185" s="526">
        <v>270</v>
      </c>
      <c r="C185" s="526">
        <v>61.95</v>
      </c>
    </row>
    <row r="186" spans="1:3" x14ac:dyDescent="0.25">
      <c r="A186" s="485" t="s">
        <v>786</v>
      </c>
      <c r="B186" s="526">
        <v>18</v>
      </c>
      <c r="C186" s="526">
        <v>3.94</v>
      </c>
    </row>
    <row r="187" spans="1:3" x14ac:dyDescent="0.25">
      <c r="A187" s="485" t="s">
        <v>713</v>
      </c>
      <c r="B187" s="526">
        <v>164</v>
      </c>
      <c r="C187" s="526">
        <v>38.68</v>
      </c>
    </row>
    <row r="188" spans="1:3" x14ac:dyDescent="0.25">
      <c r="A188" s="485" t="s">
        <v>714</v>
      </c>
      <c r="B188" s="526">
        <v>711</v>
      </c>
      <c r="C188" s="526">
        <v>157.18</v>
      </c>
    </row>
    <row r="189" spans="1:3" x14ac:dyDescent="0.25">
      <c r="A189" s="485" t="s">
        <v>715</v>
      </c>
      <c r="B189" s="526">
        <v>323</v>
      </c>
      <c r="C189" s="526">
        <v>74.13</v>
      </c>
    </row>
    <row r="190" spans="1:3" x14ac:dyDescent="0.25">
      <c r="A190" s="485" t="s">
        <v>716</v>
      </c>
      <c r="B190" s="526">
        <v>589</v>
      </c>
      <c r="C190" s="526">
        <v>127.75</v>
      </c>
    </row>
    <row r="191" spans="1:3" x14ac:dyDescent="0.25">
      <c r="A191" s="485" t="s">
        <v>717</v>
      </c>
      <c r="B191" s="526">
        <v>235</v>
      </c>
      <c r="C191" s="526">
        <v>52.32</v>
      </c>
    </row>
    <row r="192" spans="1:3" x14ac:dyDescent="0.25">
      <c r="A192" s="485" t="s">
        <v>718</v>
      </c>
      <c r="B192" s="526">
        <v>15</v>
      </c>
      <c r="C192" s="526">
        <v>3.34</v>
      </c>
    </row>
    <row r="193" spans="1:4" x14ac:dyDescent="0.25">
      <c r="A193" s="485" t="s">
        <v>718</v>
      </c>
      <c r="B193" s="526">
        <v>330</v>
      </c>
      <c r="C193" s="526">
        <v>75.11</v>
      </c>
    </row>
    <row r="194" spans="1:4" x14ac:dyDescent="0.25">
      <c r="A194" s="485" t="s">
        <v>802</v>
      </c>
      <c r="B194" s="526">
        <v>10</v>
      </c>
      <c r="C194" s="526">
        <v>2.4</v>
      </c>
    </row>
    <row r="195" spans="1:4" x14ac:dyDescent="0.25">
      <c r="A195" s="485" t="s">
        <v>719</v>
      </c>
      <c r="B195" s="526">
        <v>706</v>
      </c>
      <c r="C195" s="526">
        <v>160.24</v>
      </c>
    </row>
    <row r="196" spans="1:4" x14ac:dyDescent="0.25">
      <c r="A196" s="485" t="s">
        <v>720</v>
      </c>
      <c r="B196" s="526">
        <v>1080</v>
      </c>
      <c r="C196" s="526">
        <v>251.59</v>
      </c>
    </row>
    <row r="197" spans="1:4" x14ac:dyDescent="0.25">
      <c r="A197" s="485" t="s">
        <v>721</v>
      </c>
      <c r="B197" s="486">
        <v>417</v>
      </c>
      <c r="C197" s="526">
        <v>90.12</v>
      </c>
    </row>
    <row r="198" spans="1:4" x14ac:dyDescent="0.25">
      <c r="A198" s="485" t="s">
        <v>722</v>
      </c>
      <c r="B198" s="526">
        <v>775</v>
      </c>
      <c r="C198" s="526">
        <v>169.35</v>
      </c>
    </row>
    <row r="199" spans="1:4" x14ac:dyDescent="0.25">
      <c r="A199" s="485" t="s">
        <v>723</v>
      </c>
      <c r="B199" s="526">
        <v>217</v>
      </c>
      <c r="C199" s="526">
        <v>47.74</v>
      </c>
    </row>
    <row r="200" spans="1:4" x14ac:dyDescent="0.25">
      <c r="A200" s="485" t="s">
        <v>724</v>
      </c>
      <c r="B200" s="526">
        <v>1603</v>
      </c>
      <c r="C200" s="526">
        <v>349.22</v>
      </c>
    </row>
    <row r="201" spans="1:4" x14ac:dyDescent="0.25">
      <c r="A201" s="485" t="s">
        <v>724</v>
      </c>
      <c r="B201" s="486">
        <v>538</v>
      </c>
      <c r="C201" s="526">
        <v>115.81</v>
      </c>
    </row>
    <row r="202" spans="1:4" x14ac:dyDescent="0.25">
      <c r="A202" s="485" t="s">
        <v>725</v>
      </c>
      <c r="B202" s="526">
        <v>234</v>
      </c>
      <c r="C202" s="526">
        <v>54.48</v>
      </c>
    </row>
    <row r="203" spans="1:4" x14ac:dyDescent="0.25">
      <c r="A203" s="485" t="s">
        <v>784</v>
      </c>
      <c r="B203" s="526">
        <v>114</v>
      </c>
      <c r="C203" s="526">
        <v>26.9</v>
      </c>
    </row>
    <row r="204" spans="1:4" x14ac:dyDescent="0.25">
      <c r="A204" s="485" t="s">
        <v>726</v>
      </c>
      <c r="B204" s="526">
        <v>2522</v>
      </c>
      <c r="C204" s="526">
        <v>548.47</v>
      </c>
    </row>
    <row r="205" spans="1:4" x14ac:dyDescent="0.25">
      <c r="A205" s="485" t="s">
        <v>727</v>
      </c>
      <c r="B205" s="526">
        <v>870</v>
      </c>
      <c r="C205" s="526">
        <v>182.27</v>
      </c>
    </row>
    <row r="206" spans="1:4" x14ac:dyDescent="0.25">
      <c r="A206" s="485" t="s">
        <v>728</v>
      </c>
      <c r="B206" s="526">
        <v>528</v>
      </c>
      <c r="C206" s="526">
        <v>110.3</v>
      </c>
    </row>
    <row r="207" spans="1:4" x14ac:dyDescent="0.25">
      <c r="A207" s="485" t="s">
        <v>803</v>
      </c>
      <c r="B207" s="526">
        <v>32</v>
      </c>
      <c r="C207" s="526">
        <v>7.29</v>
      </c>
    </row>
    <row r="208" spans="1:4" s="479" customFormat="1" x14ac:dyDescent="0.25">
      <c r="A208" s="485" t="s">
        <v>810</v>
      </c>
      <c r="B208" s="526">
        <v>1</v>
      </c>
      <c r="C208" s="526">
        <v>0.22</v>
      </c>
      <c r="D208" s="504"/>
    </row>
    <row r="209" spans="1:4" s="479" customFormat="1" x14ac:dyDescent="0.25">
      <c r="A209" s="485" t="s">
        <v>729</v>
      </c>
      <c r="B209" s="526">
        <v>757</v>
      </c>
      <c r="C209" s="526">
        <v>174.28</v>
      </c>
      <c r="D209" s="504"/>
    </row>
    <row r="210" spans="1:4" x14ac:dyDescent="0.25">
      <c r="A210" s="485" t="s">
        <v>730</v>
      </c>
      <c r="B210" s="486">
        <v>338</v>
      </c>
      <c r="C210" s="526">
        <v>77.180000000000007</v>
      </c>
    </row>
    <row r="211" spans="1:4" x14ac:dyDescent="0.25">
      <c r="A211" s="485" t="s">
        <v>731</v>
      </c>
      <c r="B211" s="526">
        <v>183</v>
      </c>
      <c r="C211" s="526">
        <v>42.87</v>
      </c>
    </row>
    <row r="212" spans="1:4" x14ac:dyDescent="0.25">
      <c r="A212" s="485" t="s">
        <v>732</v>
      </c>
      <c r="B212" s="486">
        <v>757</v>
      </c>
      <c r="C212" s="526">
        <v>173.32</v>
      </c>
    </row>
    <row r="213" spans="1:4" x14ac:dyDescent="0.25">
      <c r="A213" s="485" t="s">
        <v>733</v>
      </c>
      <c r="B213" s="526">
        <v>5097</v>
      </c>
      <c r="C213" s="526">
        <v>1109.93</v>
      </c>
    </row>
    <row r="214" spans="1:4" x14ac:dyDescent="0.25">
      <c r="A214" s="485" t="s">
        <v>787</v>
      </c>
      <c r="B214" s="526">
        <v>27</v>
      </c>
      <c r="C214" s="526">
        <v>6.28</v>
      </c>
    </row>
    <row r="215" spans="1:4" x14ac:dyDescent="0.25">
      <c r="A215" s="485" t="s">
        <v>734</v>
      </c>
      <c r="B215" s="526">
        <v>2334</v>
      </c>
      <c r="C215" s="526">
        <v>515.6</v>
      </c>
    </row>
    <row r="216" spans="1:4" x14ac:dyDescent="0.25">
      <c r="A216" s="485" t="s">
        <v>735</v>
      </c>
      <c r="B216" s="526">
        <v>82</v>
      </c>
      <c r="C216" s="526">
        <v>17.57</v>
      </c>
    </row>
    <row r="217" spans="1:4" x14ac:dyDescent="0.25">
      <c r="A217" s="485" t="s">
        <v>818</v>
      </c>
      <c r="B217" s="526">
        <v>194</v>
      </c>
      <c r="C217" s="526">
        <v>46.24</v>
      </c>
    </row>
    <row r="218" spans="1:4" x14ac:dyDescent="0.25">
      <c r="A218" s="485" t="s">
        <v>736</v>
      </c>
      <c r="B218" s="526">
        <v>354</v>
      </c>
      <c r="C218" s="526">
        <v>77.03</v>
      </c>
    </row>
    <row r="219" spans="1:4" x14ac:dyDescent="0.25">
      <c r="A219" s="485" t="s">
        <v>737</v>
      </c>
      <c r="B219" s="526">
        <v>191</v>
      </c>
      <c r="C219" s="526">
        <v>42.69</v>
      </c>
    </row>
    <row r="220" spans="1:4" x14ac:dyDescent="0.25">
      <c r="A220" s="485" t="s">
        <v>738</v>
      </c>
      <c r="B220" s="526">
        <v>297</v>
      </c>
      <c r="C220" s="526">
        <v>68.98</v>
      </c>
    </row>
    <row r="221" spans="1:4" x14ac:dyDescent="0.25">
      <c r="A221" s="485" t="s">
        <v>738</v>
      </c>
      <c r="B221" s="526">
        <v>5</v>
      </c>
      <c r="C221" s="526">
        <v>1.1599999999999999</v>
      </c>
    </row>
    <row r="222" spans="1:4" x14ac:dyDescent="0.25">
      <c r="A222" s="485" t="s">
        <v>739</v>
      </c>
      <c r="B222" s="526">
        <v>60</v>
      </c>
      <c r="C222" s="526">
        <v>12.8</v>
      </c>
    </row>
    <row r="223" spans="1:4" x14ac:dyDescent="0.25">
      <c r="A223" s="485" t="s">
        <v>740</v>
      </c>
      <c r="B223" s="526">
        <v>109</v>
      </c>
      <c r="C223" s="526">
        <v>24.6</v>
      </c>
    </row>
    <row r="224" spans="1:4" x14ac:dyDescent="0.25">
      <c r="A224" s="485" t="s">
        <v>741</v>
      </c>
      <c r="B224" s="486">
        <v>39</v>
      </c>
      <c r="C224" s="526">
        <v>8.4</v>
      </c>
    </row>
    <row r="225" spans="1:4" x14ac:dyDescent="0.25">
      <c r="A225" s="485" t="s">
        <v>742</v>
      </c>
      <c r="B225" s="526">
        <v>396</v>
      </c>
      <c r="C225" s="526">
        <v>84.63</v>
      </c>
    </row>
    <row r="226" spans="1:4" x14ac:dyDescent="0.25">
      <c r="A226" s="485" t="s">
        <v>743</v>
      </c>
      <c r="B226" s="526">
        <v>357</v>
      </c>
      <c r="C226" s="526">
        <v>79.38</v>
      </c>
    </row>
    <row r="227" spans="1:4" x14ac:dyDescent="0.25">
      <c r="A227" s="485" t="s">
        <v>744</v>
      </c>
      <c r="B227" s="526">
        <v>1418</v>
      </c>
      <c r="C227" s="526">
        <v>324.60000000000002</v>
      </c>
    </row>
    <row r="228" spans="1:4" x14ac:dyDescent="0.25">
      <c r="A228" s="485" t="s">
        <v>804</v>
      </c>
      <c r="B228" s="486">
        <v>3</v>
      </c>
      <c r="C228" s="526">
        <v>0.72</v>
      </c>
    </row>
    <row r="229" spans="1:4" x14ac:dyDescent="0.25">
      <c r="A229" s="485" t="s">
        <v>745</v>
      </c>
      <c r="B229" s="526">
        <v>550</v>
      </c>
      <c r="C229" s="526">
        <v>129.82</v>
      </c>
    </row>
    <row r="230" spans="1:4" x14ac:dyDescent="0.25">
      <c r="A230" s="485" t="s">
        <v>746</v>
      </c>
      <c r="B230" s="486">
        <v>1</v>
      </c>
      <c r="C230" s="526">
        <v>0.2</v>
      </c>
    </row>
    <row r="231" spans="1:4" x14ac:dyDescent="0.25">
      <c r="A231" s="485" t="s">
        <v>746</v>
      </c>
      <c r="B231" s="526">
        <v>1865</v>
      </c>
      <c r="C231" s="526">
        <v>400.34</v>
      </c>
    </row>
    <row r="232" spans="1:4" x14ac:dyDescent="0.25">
      <c r="A232" s="485" t="s">
        <v>789</v>
      </c>
      <c r="B232" s="526">
        <v>33</v>
      </c>
      <c r="C232" s="526">
        <v>7.47</v>
      </c>
    </row>
    <row r="233" spans="1:4" x14ac:dyDescent="0.25">
      <c r="A233" s="485" t="s">
        <v>747</v>
      </c>
      <c r="B233" s="526">
        <v>1135</v>
      </c>
      <c r="C233" s="526">
        <v>264.68</v>
      </c>
    </row>
    <row r="234" spans="1:4" x14ac:dyDescent="0.25">
      <c r="A234" s="485" t="s">
        <v>748</v>
      </c>
      <c r="B234" s="486">
        <v>340</v>
      </c>
      <c r="C234" s="526">
        <v>78.209999999999994</v>
      </c>
    </row>
    <row r="235" spans="1:4" x14ac:dyDescent="0.25">
      <c r="A235" s="485" t="s">
        <v>749</v>
      </c>
      <c r="B235" s="526">
        <v>755</v>
      </c>
      <c r="C235" s="526">
        <v>164.53</v>
      </c>
    </row>
    <row r="236" spans="1:4" x14ac:dyDescent="0.25">
      <c r="A236" s="485" t="s">
        <v>751</v>
      </c>
      <c r="B236" s="526">
        <v>479</v>
      </c>
      <c r="C236" s="526">
        <v>100.81</v>
      </c>
    </row>
    <row r="237" spans="1:4" s="480" customFormat="1" ht="13" x14ac:dyDescent="0.25">
      <c r="A237" s="485" t="s">
        <v>752</v>
      </c>
      <c r="B237" s="526">
        <v>1198</v>
      </c>
      <c r="C237" s="526">
        <v>279.52</v>
      </c>
      <c r="D237" s="504"/>
    </row>
    <row r="238" spans="1:4" s="480" customFormat="1" ht="13" x14ac:dyDescent="0.25">
      <c r="A238" s="485" t="s">
        <v>753</v>
      </c>
      <c r="B238" s="526">
        <v>574</v>
      </c>
      <c r="C238" s="526">
        <v>121.86</v>
      </c>
      <c r="D238" s="504"/>
    </row>
    <row r="239" spans="1:4" s="480" customFormat="1" ht="13" x14ac:dyDescent="0.25">
      <c r="A239" s="485" t="s">
        <v>750</v>
      </c>
      <c r="B239" s="486">
        <v>228</v>
      </c>
      <c r="C239" s="487">
        <v>50.5</v>
      </c>
      <c r="D239" s="504"/>
    </row>
    <row r="240" spans="1:4" x14ac:dyDescent="0.25">
      <c r="A240" s="485" t="s">
        <v>754</v>
      </c>
      <c r="B240" s="526">
        <v>840</v>
      </c>
      <c r="C240" s="526">
        <v>173.88</v>
      </c>
    </row>
    <row r="241" spans="1:3" x14ac:dyDescent="0.25">
      <c r="A241" s="485" t="s">
        <v>805</v>
      </c>
      <c r="B241" s="526">
        <v>18</v>
      </c>
      <c r="C241" s="526">
        <v>3.67</v>
      </c>
    </row>
    <row r="242" spans="1:3" x14ac:dyDescent="0.25">
      <c r="A242" s="485" t="s">
        <v>755</v>
      </c>
      <c r="B242" s="526">
        <v>6676</v>
      </c>
      <c r="C242" s="526">
        <v>1433.93</v>
      </c>
    </row>
    <row r="243" spans="1:3" x14ac:dyDescent="0.25">
      <c r="A243" s="485" t="s">
        <v>756</v>
      </c>
      <c r="B243" s="526">
        <v>1002</v>
      </c>
      <c r="C243" s="526">
        <v>217.84</v>
      </c>
    </row>
    <row r="244" spans="1:3" x14ac:dyDescent="0.25">
      <c r="A244" s="485" t="s">
        <v>757</v>
      </c>
      <c r="B244" s="526">
        <v>280</v>
      </c>
      <c r="C244" s="526">
        <v>60.78</v>
      </c>
    </row>
    <row r="245" spans="1:3" x14ac:dyDescent="0.25">
      <c r="A245" s="485" t="s">
        <v>817</v>
      </c>
      <c r="B245" s="526">
        <v>69</v>
      </c>
      <c r="C245" s="526">
        <v>16.260000000000002</v>
      </c>
    </row>
    <row r="246" spans="1:3" x14ac:dyDescent="0.25">
      <c r="A246" s="485" t="s">
        <v>758</v>
      </c>
      <c r="B246" s="549">
        <v>148</v>
      </c>
      <c r="C246" s="549">
        <v>31.15</v>
      </c>
    </row>
    <row r="247" spans="1:3" x14ac:dyDescent="0.25">
      <c r="A247" s="485" t="s">
        <v>759</v>
      </c>
      <c r="B247" s="549">
        <v>387</v>
      </c>
      <c r="C247" s="549">
        <v>90.7</v>
      </c>
    </row>
    <row r="248" spans="1:3" x14ac:dyDescent="0.25">
      <c r="A248" s="552" t="s">
        <v>785</v>
      </c>
      <c r="B248" s="553">
        <v>54</v>
      </c>
      <c r="C248" s="553">
        <v>12.37</v>
      </c>
    </row>
    <row r="249" spans="1:3" ht="13" x14ac:dyDescent="0.25">
      <c r="A249" s="564" t="s">
        <v>850</v>
      </c>
      <c r="B249" s="564">
        <v>195831</v>
      </c>
      <c r="C249" s="564">
        <v>43207.999999999985</v>
      </c>
    </row>
    <row r="250" spans="1:3" ht="13" x14ac:dyDescent="0.25">
      <c r="A250" s="564"/>
      <c r="B250" s="567"/>
      <c r="C250" s="567"/>
    </row>
    <row r="251" spans="1:3" x14ac:dyDescent="0.25"/>
    <row r="252" spans="1:3" x14ac:dyDescent="0.25"/>
    <row r="253" spans="1:3" x14ac:dyDescent="0.25"/>
    <row r="254" spans="1:3" x14ac:dyDescent="0.25"/>
    <row r="255" spans="1:3" x14ac:dyDescent="0.25"/>
    <row r="256" spans="1:3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</sheetData>
  <mergeCells count="1">
    <mergeCell ref="A1:C2"/>
  </mergeCells>
  <printOptions horizontalCentered="1"/>
  <pageMargins left="0.7" right="0.7" top="0.68" bottom="1" header="0.3" footer="0.3"/>
  <pageSetup orientation="portrait" r:id="rId1"/>
  <headerFooter>
    <oddHeader>&amp;L&amp;"Arial,Bold"&amp;16&amp;KFF0000REDACTED</oddHeader>
    <oddFooter>&amp;L&amp;8*Latest installation date 2/8/2024
*Installs pending municipal data updates 
not included in total 
&amp;CCount of Panels by Municipality
&amp;8*Net of removals&amp;RPanel Report
Page &amp;P of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autoPageBreaks="0"/>
  </sheetPr>
  <dimension ref="A1:E280"/>
  <sheetViews>
    <sheetView showOutlineSymbols="0" view="pageLayout" zoomScale="90" zoomScaleNormal="100" zoomScalePageLayoutView="90" workbookViewId="0">
      <selection activeCell="B5" sqref="B5:B223"/>
    </sheetView>
  </sheetViews>
  <sheetFormatPr defaultColWidth="0" defaultRowHeight="0" customHeight="1" zeroHeight="1" x14ac:dyDescent="0.25"/>
  <cols>
    <col min="1" max="1" width="24.453125" style="428" bestFit="1" customWidth="1"/>
    <col min="2" max="2" width="26" style="428" customWidth="1"/>
    <col min="3" max="3" width="20.453125" style="428" customWidth="1"/>
    <col min="4" max="4" width="18.1796875" style="501" customWidth="1"/>
    <col min="5" max="5" width="6.453125" style="501" customWidth="1"/>
    <col min="6" max="6" width="6.7265625" style="428" customWidth="1"/>
    <col min="7" max="16384" width="0" style="428" hidden="1"/>
  </cols>
  <sheetData>
    <row r="1" spans="1:5" ht="12.75" customHeight="1" x14ac:dyDescent="0.25">
      <c r="A1" s="625" t="s">
        <v>858</v>
      </c>
      <c r="B1" s="625"/>
      <c r="C1" s="625"/>
      <c r="D1" s="625"/>
    </row>
    <row r="2" spans="1:5" ht="13.5" customHeight="1" x14ac:dyDescent="0.25">
      <c r="A2" s="626"/>
      <c r="B2" s="626"/>
      <c r="C2" s="626"/>
      <c r="D2" s="626"/>
    </row>
    <row r="3" spans="1:5" ht="12.75" customHeight="1" x14ac:dyDescent="0.25">
      <c r="A3" s="627" t="s">
        <v>564</v>
      </c>
      <c r="B3" s="628" t="s">
        <v>859</v>
      </c>
      <c r="C3" s="488"/>
    </row>
    <row r="4" spans="1:5" ht="23.25" customHeight="1" x14ac:dyDescent="0.25">
      <c r="A4" s="627"/>
      <c r="B4" s="628"/>
      <c r="C4" s="488"/>
    </row>
    <row r="5" spans="1:5" ht="12.5" customHeight="1" x14ac:dyDescent="0.25">
      <c r="A5" s="526" t="s">
        <v>565</v>
      </c>
      <c r="B5" s="526">
        <v>3</v>
      </c>
      <c r="C5" s="488"/>
    </row>
    <row r="6" spans="1:5" ht="12.5" customHeight="1" x14ac:dyDescent="0.25">
      <c r="A6" s="526" t="s">
        <v>566</v>
      </c>
      <c r="B6" s="526">
        <v>7</v>
      </c>
      <c r="C6" s="488"/>
    </row>
    <row r="7" spans="1:5" ht="12.5" x14ac:dyDescent="0.25">
      <c r="A7" s="526" t="s">
        <v>567</v>
      </c>
      <c r="B7" s="526">
        <v>7</v>
      </c>
      <c r="C7" s="488"/>
    </row>
    <row r="8" spans="1:5" ht="12.5" x14ac:dyDescent="0.25">
      <c r="A8" s="526" t="s">
        <v>568</v>
      </c>
      <c r="B8" s="526">
        <v>21</v>
      </c>
      <c r="C8" s="488"/>
    </row>
    <row r="9" spans="1:5" ht="12.5" x14ac:dyDescent="0.25">
      <c r="A9" s="526" t="s">
        <v>570</v>
      </c>
      <c r="B9" s="526">
        <v>15</v>
      </c>
      <c r="C9" s="488"/>
    </row>
    <row r="10" spans="1:5" ht="12.5" x14ac:dyDescent="0.25">
      <c r="A10" s="526" t="s">
        <v>569</v>
      </c>
      <c r="B10" s="526">
        <v>18</v>
      </c>
      <c r="C10" s="488"/>
    </row>
    <row r="11" spans="1:5" ht="12.5" x14ac:dyDescent="0.25">
      <c r="A11" s="526" t="s">
        <v>571</v>
      </c>
      <c r="B11" s="526">
        <v>8</v>
      </c>
      <c r="C11" s="488"/>
      <c r="E11" s="428"/>
    </row>
    <row r="12" spans="1:5" ht="12.5" x14ac:dyDescent="0.25">
      <c r="A12" s="526" t="s">
        <v>572</v>
      </c>
      <c r="B12" s="526">
        <v>3</v>
      </c>
      <c r="C12" s="488"/>
      <c r="E12" s="428"/>
    </row>
    <row r="13" spans="1:5" ht="12.5" x14ac:dyDescent="0.25">
      <c r="A13" s="526" t="s">
        <v>573</v>
      </c>
      <c r="B13" s="526">
        <v>18</v>
      </c>
      <c r="C13" s="488"/>
      <c r="E13" s="428"/>
    </row>
    <row r="14" spans="1:5" ht="12.5" x14ac:dyDescent="0.25">
      <c r="A14" s="526" t="s">
        <v>574</v>
      </c>
      <c r="B14" s="526">
        <v>3</v>
      </c>
      <c r="C14" s="488"/>
      <c r="E14" s="428"/>
    </row>
    <row r="15" spans="1:5" ht="12.5" x14ac:dyDescent="0.25">
      <c r="A15" s="526" t="s">
        <v>575</v>
      </c>
      <c r="B15" s="526">
        <v>1</v>
      </c>
      <c r="C15" s="488"/>
    </row>
    <row r="16" spans="1:5" ht="12.5" x14ac:dyDescent="0.25">
      <c r="A16" s="526" t="s">
        <v>576</v>
      </c>
      <c r="B16" s="526">
        <v>13</v>
      </c>
      <c r="C16" s="488"/>
    </row>
    <row r="17" spans="1:3" ht="12.5" x14ac:dyDescent="0.25">
      <c r="A17" s="526" t="s">
        <v>577</v>
      </c>
      <c r="B17" s="526">
        <v>5</v>
      </c>
      <c r="C17" s="488"/>
    </row>
    <row r="18" spans="1:3" ht="12.5" x14ac:dyDescent="0.25">
      <c r="A18" s="526" t="s">
        <v>794</v>
      </c>
      <c r="B18" s="526">
        <v>1</v>
      </c>
      <c r="C18" s="488"/>
    </row>
    <row r="19" spans="1:3" ht="12.5" x14ac:dyDescent="0.25">
      <c r="A19" s="526" t="s">
        <v>578</v>
      </c>
      <c r="B19" s="526">
        <v>44</v>
      </c>
      <c r="C19" s="488"/>
    </row>
    <row r="20" spans="1:3" ht="12.5" x14ac:dyDescent="0.25">
      <c r="A20" s="526" t="s">
        <v>579</v>
      </c>
      <c r="B20" s="526">
        <v>6</v>
      </c>
      <c r="C20" s="488"/>
    </row>
    <row r="21" spans="1:3" ht="12.5" x14ac:dyDescent="0.25">
      <c r="A21" s="526" t="s">
        <v>580</v>
      </c>
      <c r="B21" s="526">
        <v>18</v>
      </c>
      <c r="C21" s="488"/>
    </row>
    <row r="22" spans="1:3" ht="12.5" x14ac:dyDescent="0.25">
      <c r="A22" s="526" t="s">
        <v>581</v>
      </c>
      <c r="B22" s="526">
        <v>18</v>
      </c>
      <c r="C22" s="488"/>
    </row>
    <row r="23" spans="1:3" ht="12.5" x14ac:dyDescent="0.25">
      <c r="A23" s="526" t="s">
        <v>582</v>
      </c>
      <c r="B23" s="526">
        <v>4</v>
      </c>
      <c r="C23" s="488"/>
    </row>
    <row r="24" spans="1:3" ht="12.5" x14ac:dyDescent="0.25">
      <c r="A24" s="526" t="s">
        <v>583</v>
      </c>
      <c r="B24" s="526">
        <v>62</v>
      </c>
      <c r="C24" s="488"/>
    </row>
    <row r="25" spans="1:3" ht="12.5" x14ac:dyDescent="0.25">
      <c r="A25" s="526" t="s">
        <v>584</v>
      </c>
      <c r="B25" s="526">
        <v>13</v>
      </c>
      <c r="C25" s="488"/>
    </row>
    <row r="26" spans="1:3" ht="12.5" x14ac:dyDescent="0.25">
      <c r="A26" s="526" t="s">
        <v>585</v>
      </c>
      <c r="B26" s="526">
        <v>19</v>
      </c>
      <c r="C26" s="488"/>
    </row>
    <row r="27" spans="1:3" ht="12.5" x14ac:dyDescent="0.25">
      <c r="A27" s="526" t="s">
        <v>586</v>
      </c>
      <c r="B27" s="526">
        <v>8</v>
      </c>
      <c r="C27" s="488"/>
    </row>
    <row r="28" spans="1:3" ht="12.5" x14ac:dyDescent="0.25">
      <c r="A28" s="526" t="s">
        <v>587</v>
      </c>
      <c r="B28" s="526">
        <v>64</v>
      </c>
      <c r="C28" s="488"/>
    </row>
    <row r="29" spans="1:3" ht="12.5" x14ac:dyDescent="0.25">
      <c r="A29" s="526" t="s">
        <v>588</v>
      </c>
      <c r="B29" s="526">
        <v>16</v>
      </c>
      <c r="C29" s="488"/>
    </row>
    <row r="30" spans="1:3" ht="12.5" x14ac:dyDescent="0.25">
      <c r="A30" s="526" t="s">
        <v>589</v>
      </c>
      <c r="B30" s="526">
        <v>18</v>
      </c>
      <c r="C30" s="488"/>
    </row>
    <row r="31" spans="1:3" ht="12.5" x14ac:dyDescent="0.25">
      <c r="A31" s="526" t="s">
        <v>590</v>
      </c>
      <c r="B31" s="526">
        <v>14</v>
      </c>
      <c r="C31" s="488"/>
    </row>
    <row r="32" spans="1:3" ht="12.5" x14ac:dyDescent="0.25">
      <c r="A32" s="526" t="s">
        <v>591</v>
      </c>
      <c r="B32" s="526">
        <v>3</v>
      </c>
      <c r="C32" s="488"/>
    </row>
    <row r="33" spans="1:3" ht="12.5" x14ac:dyDescent="0.25">
      <c r="A33" s="526" t="s">
        <v>592</v>
      </c>
      <c r="B33" s="526">
        <v>42</v>
      </c>
      <c r="C33" s="488"/>
    </row>
    <row r="34" spans="1:3" ht="12.5" x14ac:dyDescent="0.25">
      <c r="A34" s="526" t="s">
        <v>593</v>
      </c>
      <c r="B34" s="526">
        <v>10</v>
      </c>
      <c r="C34" s="488"/>
    </row>
    <row r="35" spans="1:3" ht="12.5" x14ac:dyDescent="0.25">
      <c r="A35" s="526" t="s">
        <v>594</v>
      </c>
      <c r="B35" s="526">
        <v>16</v>
      </c>
      <c r="C35" s="488"/>
    </row>
    <row r="36" spans="1:3" ht="12.5" x14ac:dyDescent="0.25">
      <c r="A36" s="526" t="s">
        <v>595</v>
      </c>
      <c r="B36" s="526">
        <v>11</v>
      </c>
      <c r="C36" s="488"/>
    </row>
    <row r="37" spans="1:3" ht="12.5" x14ac:dyDescent="0.25">
      <c r="A37" s="526" t="s">
        <v>596</v>
      </c>
      <c r="B37" s="526">
        <v>3</v>
      </c>
      <c r="C37" s="488"/>
    </row>
    <row r="38" spans="1:3" ht="12.5" x14ac:dyDescent="0.25">
      <c r="A38" s="526" t="s">
        <v>597</v>
      </c>
      <c r="B38" s="526">
        <v>11</v>
      </c>
      <c r="C38" s="488"/>
    </row>
    <row r="39" spans="1:3" ht="12.5" x14ac:dyDescent="0.25">
      <c r="A39" s="526" t="s">
        <v>598</v>
      </c>
      <c r="B39" s="526">
        <v>32</v>
      </c>
      <c r="C39" s="488"/>
    </row>
    <row r="40" spans="1:3" ht="12.5" x14ac:dyDescent="0.25">
      <c r="A40" s="526" t="s">
        <v>813</v>
      </c>
      <c r="B40" s="526">
        <v>6</v>
      </c>
      <c r="C40" s="488"/>
    </row>
    <row r="41" spans="1:3" ht="12.5" x14ac:dyDescent="0.25">
      <c r="A41" s="526" t="s">
        <v>599</v>
      </c>
      <c r="B41" s="526">
        <v>4</v>
      </c>
      <c r="C41" s="488"/>
    </row>
    <row r="42" spans="1:3" ht="12.5" x14ac:dyDescent="0.25">
      <c r="A42" s="526" t="s">
        <v>600</v>
      </c>
      <c r="B42" s="526">
        <v>38</v>
      </c>
      <c r="C42" s="488"/>
    </row>
    <row r="43" spans="1:3" ht="12.5" x14ac:dyDescent="0.25">
      <c r="A43" s="526" t="s">
        <v>602</v>
      </c>
      <c r="B43" s="526">
        <v>4</v>
      </c>
      <c r="C43" s="488"/>
    </row>
    <row r="44" spans="1:3" ht="12.5" x14ac:dyDescent="0.25">
      <c r="A44" s="526" t="s">
        <v>603</v>
      </c>
      <c r="B44" s="526">
        <v>15</v>
      </c>
      <c r="C44" s="488"/>
    </row>
    <row r="45" spans="1:3" ht="12.5" x14ac:dyDescent="0.25">
      <c r="A45" s="526" t="s">
        <v>814</v>
      </c>
      <c r="B45" s="526">
        <v>6</v>
      </c>
      <c r="C45" s="488"/>
    </row>
    <row r="46" spans="1:3" ht="12.5" x14ac:dyDescent="0.25">
      <c r="A46" s="526" t="s">
        <v>601</v>
      </c>
      <c r="B46" s="526">
        <v>8</v>
      </c>
      <c r="C46" s="488"/>
    </row>
    <row r="47" spans="1:3" ht="12.5" x14ac:dyDescent="0.25">
      <c r="A47" s="526" t="s">
        <v>774</v>
      </c>
      <c r="B47" s="526">
        <v>8</v>
      </c>
      <c r="C47" s="488"/>
    </row>
    <row r="48" spans="1:3" ht="12.5" x14ac:dyDescent="0.25">
      <c r="A48" s="526" t="s">
        <v>604</v>
      </c>
      <c r="B48" s="526">
        <v>6</v>
      </c>
      <c r="C48" s="488"/>
    </row>
    <row r="49" spans="1:3" ht="12.5" x14ac:dyDescent="0.25">
      <c r="A49" s="526" t="s">
        <v>605</v>
      </c>
      <c r="B49" s="526">
        <v>81</v>
      </c>
      <c r="C49" s="488"/>
    </row>
    <row r="50" spans="1:3" ht="12.5" x14ac:dyDescent="0.25">
      <c r="A50" s="526" t="s">
        <v>606</v>
      </c>
      <c r="B50" s="526">
        <v>48</v>
      </c>
      <c r="C50" s="488"/>
    </row>
    <row r="51" spans="1:3" ht="12.5" x14ac:dyDescent="0.25">
      <c r="A51" s="526" t="s">
        <v>607</v>
      </c>
      <c r="B51" s="526">
        <v>12</v>
      </c>
      <c r="C51" s="488"/>
    </row>
    <row r="52" spans="1:3" ht="12.5" x14ac:dyDescent="0.25">
      <c r="A52" s="526" t="s">
        <v>608</v>
      </c>
      <c r="B52" s="526">
        <v>7</v>
      </c>
      <c r="C52" s="488"/>
    </row>
    <row r="53" spans="1:3" ht="12.5" x14ac:dyDescent="0.25">
      <c r="A53" s="526" t="s">
        <v>609</v>
      </c>
      <c r="B53" s="526">
        <v>20</v>
      </c>
      <c r="C53" s="488"/>
    </row>
    <row r="54" spans="1:3" ht="12.5" x14ac:dyDescent="0.25">
      <c r="A54" s="526" t="s">
        <v>839</v>
      </c>
      <c r="B54" s="526">
        <v>5</v>
      </c>
      <c r="C54" s="488"/>
    </row>
    <row r="55" spans="1:3" ht="12.5" x14ac:dyDescent="0.25">
      <c r="A55" s="526" t="s">
        <v>788</v>
      </c>
      <c r="B55" s="526">
        <v>2</v>
      </c>
      <c r="C55" s="488"/>
    </row>
    <row r="56" spans="1:3" ht="12.5" x14ac:dyDescent="0.25">
      <c r="A56" s="526" t="s">
        <v>610</v>
      </c>
      <c r="B56" s="526">
        <v>15</v>
      </c>
      <c r="C56" s="488"/>
    </row>
    <row r="57" spans="1:3" ht="12.5" x14ac:dyDescent="0.25">
      <c r="A57" s="526" t="s">
        <v>611</v>
      </c>
      <c r="B57" s="526">
        <v>35</v>
      </c>
      <c r="C57" s="488"/>
    </row>
    <row r="58" spans="1:3" ht="12.5" x14ac:dyDescent="0.25">
      <c r="A58" s="526" t="s">
        <v>613</v>
      </c>
      <c r="B58" s="526">
        <v>17</v>
      </c>
      <c r="C58" s="488"/>
    </row>
    <row r="59" spans="1:3" ht="12.5" x14ac:dyDescent="0.25">
      <c r="A59" s="526" t="s">
        <v>612</v>
      </c>
      <c r="B59" s="526">
        <v>16</v>
      </c>
      <c r="C59" s="488"/>
    </row>
    <row r="60" spans="1:3" ht="12.5" x14ac:dyDescent="0.25">
      <c r="A60" s="526" t="s">
        <v>614</v>
      </c>
      <c r="B60" s="526">
        <v>5</v>
      </c>
      <c r="C60" s="488"/>
    </row>
    <row r="61" spans="1:3" ht="12.5" x14ac:dyDescent="0.25">
      <c r="A61" s="526" t="s">
        <v>615</v>
      </c>
      <c r="B61" s="526">
        <v>5</v>
      </c>
      <c r="C61" s="488"/>
    </row>
    <row r="62" spans="1:3" ht="12.5" x14ac:dyDescent="0.25">
      <c r="A62" s="526" t="s">
        <v>616</v>
      </c>
      <c r="B62" s="526">
        <v>1</v>
      </c>
      <c r="C62" s="488"/>
    </row>
    <row r="63" spans="1:3" ht="12.5" x14ac:dyDescent="0.25">
      <c r="A63" s="526" t="s">
        <v>617</v>
      </c>
      <c r="B63" s="526">
        <v>12</v>
      </c>
      <c r="C63" s="488"/>
    </row>
    <row r="64" spans="1:3" ht="12.5" x14ac:dyDescent="0.25">
      <c r="A64" s="526" t="s">
        <v>618</v>
      </c>
      <c r="B64" s="526">
        <v>12</v>
      </c>
      <c r="C64" s="488"/>
    </row>
    <row r="65" spans="1:3" ht="12.5" x14ac:dyDescent="0.25">
      <c r="A65" s="526" t="s">
        <v>619</v>
      </c>
      <c r="B65" s="526">
        <v>67</v>
      </c>
      <c r="C65" s="488"/>
    </row>
    <row r="66" spans="1:3" ht="12.5" x14ac:dyDescent="0.25">
      <c r="A66" s="526" t="s">
        <v>620</v>
      </c>
      <c r="B66" s="526">
        <v>9</v>
      </c>
      <c r="C66" s="488"/>
    </row>
    <row r="67" spans="1:3" ht="12.5" x14ac:dyDescent="0.25">
      <c r="A67" s="526" t="s">
        <v>621</v>
      </c>
      <c r="B67" s="526">
        <v>3</v>
      </c>
      <c r="C67" s="488"/>
    </row>
    <row r="68" spans="1:3" ht="12.5" x14ac:dyDescent="0.25">
      <c r="A68" s="526" t="s">
        <v>622</v>
      </c>
      <c r="B68" s="526">
        <v>10</v>
      </c>
      <c r="C68" s="488"/>
    </row>
    <row r="69" spans="1:3" ht="12.5" x14ac:dyDescent="0.25">
      <c r="A69" s="526" t="s">
        <v>623</v>
      </c>
      <c r="B69" s="526">
        <v>12</v>
      </c>
      <c r="C69" s="488"/>
    </row>
    <row r="70" spans="1:3" ht="12.5" x14ac:dyDescent="0.25">
      <c r="A70" s="526" t="s">
        <v>624</v>
      </c>
      <c r="B70" s="526">
        <v>21</v>
      </c>
      <c r="C70" s="488"/>
    </row>
    <row r="71" spans="1:3" ht="12.5" x14ac:dyDescent="0.25">
      <c r="A71" s="526" t="s">
        <v>625</v>
      </c>
      <c r="B71" s="526">
        <v>7</v>
      </c>
      <c r="C71" s="488"/>
    </row>
    <row r="72" spans="1:3" ht="12.5" x14ac:dyDescent="0.25">
      <c r="A72" s="526" t="s">
        <v>792</v>
      </c>
      <c r="B72" s="526">
        <v>1</v>
      </c>
      <c r="C72" s="488"/>
    </row>
    <row r="73" spans="1:3" ht="12.5" x14ac:dyDescent="0.25">
      <c r="A73" s="526" t="s">
        <v>626</v>
      </c>
      <c r="B73" s="526">
        <v>24</v>
      </c>
      <c r="C73" s="488"/>
    </row>
    <row r="74" spans="1:3" ht="12.5" x14ac:dyDescent="0.25">
      <c r="A74" s="526" t="s">
        <v>627</v>
      </c>
      <c r="B74" s="526">
        <v>4</v>
      </c>
      <c r="C74" s="488"/>
    </row>
    <row r="75" spans="1:3" ht="12.5" x14ac:dyDescent="0.25">
      <c r="A75" s="526" t="s">
        <v>628</v>
      </c>
      <c r="B75" s="526">
        <v>13</v>
      </c>
      <c r="C75" s="488"/>
    </row>
    <row r="76" spans="1:3" ht="12.5" x14ac:dyDescent="0.25">
      <c r="A76" s="526" t="s">
        <v>629</v>
      </c>
      <c r="B76" s="526">
        <v>10</v>
      </c>
      <c r="C76" s="488"/>
    </row>
    <row r="77" spans="1:3" ht="12.5" x14ac:dyDescent="0.25">
      <c r="A77" s="526" t="s">
        <v>630</v>
      </c>
      <c r="B77" s="526">
        <v>3</v>
      </c>
      <c r="C77" s="488"/>
    </row>
    <row r="78" spans="1:3" ht="12.5" x14ac:dyDescent="0.25">
      <c r="A78" s="526" t="s">
        <v>631</v>
      </c>
      <c r="B78" s="526">
        <v>1</v>
      </c>
      <c r="C78" s="488"/>
    </row>
    <row r="79" spans="1:3" ht="12.5" x14ac:dyDescent="0.25">
      <c r="A79" s="526" t="s">
        <v>632</v>
      </c>
      <c r="B79" s="526">
        <v>90</v>
      </c>
      <c r="C79" s="488"/>
    </row>
    <row r="80" spans="1:3" ht="12.5" x14ac:dyDescent="0.25">
      <c r="A80" s="526" t="s">
        <v>633</v>
      </c>
      <c r="B80" s="526">
        <v>4</v>
      </c>
      <c r="C80" s="488"/>
    </row>
    <row r="81" spans="1:3" ht="12.5" x14ac:dyDescent="0.25">
      <c r="A81" s="526" t="s">
        <v>634</v>
      </c>
      <c r="B81" s="526">
        <v>4</v>
      </c>
      <c r="C81" s="488"/>
    </row>
    <row r="82" spans="1:3" ht="12.5" x14ac:dyDescent="0.25">
      <c r="A82" s="526" t="s">
        <v>635</v>
      </c>
      <c r="B82" s="526">
        <v>2</v>
      </c>
      <c r="C82" s="488"/>
    </row>
    <row r="83" spans="1:3" ht="12.5" x14ac:dyDescent="0.25">
      <c r="A83" s="526" t="s">
        <v>636</v>
      </c>
      <c r="B83" s="526">
        <v>10</v>
      </c>
      <c r="C83" s="488"/>
    </row>
    <row r="84" spans="1:3" ht="12.5" x14ac:dyDescent="0.25">
      <c r="A84" s="526" t="s">
        <v>637</v>
      </c>
      <c r="B84" s="526">
        <v>9</v>
      </c>
      <c r="C84" s="488"/>
    </row>
    <row r="85" spans="1:3" ht="12.5" x14ac:dyDescent="0.25">
      <c r="A85" s="526" t="s">
        <v>638</v>
      </c>
      <c r="B85" s="526">
        <v>39</v>
      </c>
      <c r="C85" s="488"/>
    </row>
    <row r="86" spans="1:3" ht="12.5" x14ac:dyDescent="0.25">
      <c r="A86" s="526" t="s">
        <v>770</v>
      </c>
      <c r="B86" s="526">
        <v>2</v>
      </c>
      <c r="C86" s="488"/>
    </row>
    <row r="87" spans="1:3" ht="12.5" x14ac:dyDescent="0.25">
      <c r="A87" s="526" t="s">
        <v>639</v>
      </c>
      <c r="B87" s="526">
        <v>10</v>
      </c>
      <c r="C87" s="488"/>
    </row>
    <row r="88" spans="1:3" ht="12.5" x14ac:dyDescent="0.25">
      <c r="A88" s="526" t="s">
        <v>640</v>
      </c>
      <c r="B88" s="526">
        <v>1</v>
      </c>
      <c r="C88" s="488"/>
    </row>
    <row r="89" spans="1:3" ht="12.5" x14ac:dyDescent="0.25">
      <c r="A89" s="526" t="s">
        <v>641</v>
      </c>
      <c r="B89" s="526">
        <v>10</v>
      </c>
      <c r="C89" s="488"/>
    </row>
    <row r="90" spans="1:3" ht="12.5" x14ac:dyDescent="0.25">
      <c r="A90" s="526" t="s">
        <v>642</v>
      </c>
      <c r="B90" s="526">
        <v>3</v>
      </c>
      <c r="C90" s="488"/>
    </row>
    <row r="91" spans="1:3" ht="12.5" x14ac:dyDescent="0.25">
      <c r="A91" s="526" t="s">
        <v>643</v>
      </c>
      <c r="B91" s="526">
        <v>4</v>
      </c>
      <c r="C91" s="488"/>
    </row>
    <row r="92" spans="1:3" ht="12.5" x14ac:dyDescent="0.25">
      <c r="A92" s="526" t="s">
        <v>644</v>
      </c>
      <c r="B92" s="526">
        <v>28</v>
      </c>
      <c r="C92" s="488"/>
    </row>
    <row r="93" spans="1:3" ht="12.5" x14ac:dyDescent="0.25">
      <c r="A93" s="526" t="s">
        <v>645</v>
      </c>
      <c r="B93" s="526">
        <v>16</v>
      </c>
      <c r="C93" s="488"/>
    </row>
    <row r="94" spans="1:3" ht="12.5" x14ac:dyDescent="0.25">
      <c r="A94" s="526" t="s">
        <v>646</v>
      </c>
      <c r="B94" s="526">
        <v>79</v>
      </c>
      <c r="C94" s="488"/>
    </row>
    <row r="95" spans="1:3" ht="12.5" x14ac:dyDescent="0.25">
      <c r="A95" s="526" t="s">
        <v>647</v>
      </c>
      <c r="B95" s="526">
        <v>15</v>
      </c>
      <c r="C95" s="488"/>
    </row>
    <row r="96" spans="1:3" ht="12.5" x14ac:dyDescent="0.25">
      <c r="A96" s="526" t="s">
        <v>648</v>
      </c>
      <c r="B96" s="526">
        <v>7</v>
      </c>
      <c r="C96" s="488"/>
    </row>
    <row r="97" spans="1:3" ht="12.5" x14ac:dyDescent="0.25">
      <c r="A97" s="526" t="s">
        <v>649</v>
      </c>
      <c r="B97" s="526">
        <v>3</v>
      </c>
      <c r="C97" s="488"/>
    </row>
    <row r="98" spans="1:3" ht="12.5" x14ac:dyDescent="0.25">
      <c r="A98" s="526" t="s">
        <v>650</v>
      </c>
      <c r="B98" s="526">
        <v>36</v>
      </c>
      <c r="C98" s="488"/>
    </row>
    <row r="99" spans="1:3" ht="12.5" x14ac:dyDescent="0.25">
      <c r="A99" s="526" t="s">
        <v>815</v>
      </c>
      <c r="B99" s="526">
        <v>2</v>
      </c>
      <c r="C99" s="488"/>
    </row>
    <row r="100" spans="1:3" ht="12.5" x14ac:dyDescent="0.25">
      <c r="A100" s="526" t="s">
        <v>651</v>
      </c>
      <c r="B100" s="526">
        <v>38</v>
      </c>
      <c r="C100" s="488"/>
    </row>
    <row r="101" spans="1:3" ht="12.5" x14ac:dyDescent="0.25">
      <c r="A101" s="526" t="s">
        <v>652</v>
      </c>
      <c r="B101" s="526">
        <v>13</v>
      </c>
      <c r="C101" s="488"/>
    </row>
    <row r="102" spans="1:3" ht="12.5" x14ac:dyDescent="0.25">
      <c r="A102" s="526" t="s">
        <v>653</v>
      </c>
      <c r="B102" s="526">
        <v>7</v>
      </c>
      <c r="C102" s="488"/>
    </row>
    <row r="103" spans="1:3" ht="12.5" x14ac:dyDescent="0.25">
      <c r="A103" s="526" t="s">
        <v>654</v>
      </c>
      <c r="B103" s="526">
        <v>27</v>
      </c>
      <c r="C103" s="488"/>
    </row>
    <row r="104" spans="1:3" ht="12.5" x14ac:dyDescent="0.25">
      <c r="A104" s="526" t="s">
        <v>655</v>
      </c>
      <c r="B104" s="526">
        <v>11</v>
      </c>
      <c r="C104" s="488"/>
    </row>
    <row r="105" spans="1:3" ht="12.5" x14ac:dyDescent="0.25">
      <c r="A105" s="526" t="s">
        <v>656</v>
      </c>
      <c r="B105" s="526">
        <v>12</v>
      </c>
      <c r="C105" s="488"/>
    </row>
    <row r="106" spans="1:3" ht="12.5" x14ac:dyDescent="0.25">
      <c r="A106" s="526" t="s">
        <v>657</v>
      </c>
      <c r="B106" s="526">
        <v>12</v>
      </c>
      <c r="C106" s="488"/>
    </row>
    <row r="107" spans="1:3" ht="12.5" x14ac:dyDescent="0.25">
      <c r="A107" s="526" t="s">
        <v>658</v>
      </c>
      <c r="B107" s="526">
        <v>5</v>
      </c>
      <c r="C107" s="488"/>
    </row>
    <row r="108" spans="1:3" ht="12.5" x14ac:dyDescent="0.25">
      <c r="A108" s="526" t="s">
        <v>659</v>
      </c>
      <c r="B108" s="526">
        <v>15</v>
      </c>
      <c r="C108" s="488"/>
    </row>
    <row r="109" spans="1:3" ht="12.5" x14ac:dyDescent="0.25">
      <c r="A109" s="526" t="s">
        <v>660</v>
      </c>
      <c r="B109" s="526">
        <v>9</v>
      </c>
      <c r="C109" s="488"/>
    </row>
    <row r="110" spans="1:3" ht="12.5" x14ac:dyDescent="0.25">
      <c r="A110" s="526" t="s">
        <v>661</v>
      </c>
      <c r="B110" s="526">
        <v>12</v>
      </c>
      <c r="C110" s="488"/>
    </row>
    <row r="111" spans="1:3" ht="12.5" x14ac:dyDescent="0.25">
      <c r="A111" s="526" t="s">
        <v>662</v>
      </c>
      <c r="B111" s="526">
        <v>7</v>
      </c>
      <c r="C111" s="488"/>
    </row>
    <row r="112" spans="1:3" ht="12.5" x14ac:dyDescent="0.25">
      <c r="A112" s="526" t="s">
        <v>824</v>
      </c>
      <c r="B112" s="526">
        <v>7</v>
      </c>
      <c r="C112" s="488"/>
    </row>
    <row r="113" spans="1:3" ht="12.5" x14ac:dyDescent="0.25">
      <c r="A113" s="526" t="s">
        <v>663</v>
      </c>
      <c r="B113" s="526">
        <v>3</v>
      </c>
      <c r="C113" s="488"/>
    </row>
    <row r="114" spans="1:3" ht="12.5" x14ac:dyDescent="0.25">
      <c r="A114" s="526" t="s">
        <v>664</v>
      </c>
      <c r="B114" s="526">
        <v>24</v>
      </c>
      <c r="C114" s="488"/>
    </row>
    <row r="115" spans="1:3" ht="12.5" x14ac:dyDescent="0.25">
      <c r="A115" s="526" t="s">
        <v>665</v>
      </c>
      <c r="B115" s="526">
        <v>1</v>
      </c>
      <c r="C115" s="488"/>
    </row>
    <row r="116" spans="1:3" ht="12.5" x14ac:dyDescent="0.25">
      <c r="A116" s="526" t="s">
        <v>666</v>
      </c>
      <c r="B116" s="526">
        <v>11</v>
      </c>
      <c r="C116" s="488"/>
    </row>
    <row r="117" spans="1:3" ht="12.5" x14ac:dyDescent="0.25">
      <c r="A117" s="526" t="s">
        <v>812</v>
      </c>
      <c r="B117" s="526">
        <v>9</v>
      </c>
      <c r="C117" s="488"/>
    </row>
    <row r="118" spans="1:3" ht="12.5" x14ac:dyDescent="0.25">
      <c r="A118" s="526" t="s">
        <v>667</v>
      </c>
      <c r="B118" s="526">
        <v>6</v>
      </c>
      <c r="C118" s="488"/>
    </row>
    <row r="119" spans="1:3" ht="12.5" x14ac:dyDescent="0.25">
      <c r="A119" s="526" t="s">
        <v>668</v>
      </c>
      <c r="B119" s="526">
        <v>1</v>
      </c>
      <c r="C119" s="488"/>
    </row>
    <row r="120" spans="1:3" ht="12.5" x14ac:dyDescent="0.25">
      <c r="A120" s="526" t="s">
        <v>669</v>
      </c>
      <c r="B120" s="526">
        <v>16</v>
      </c>
      <c r="C120" s="488"/>
    </row>
    <row r="121" spans="1:3" ht="12.5" x14ac:dyDescent="0.25">
      <c r="A121" s="526" t="s">
        <v>670</v>
      </c>
      <c r="B121" s="526">
        <v>37</v>
      </c>
      <c r="C121" s="488"/>
    </row>
    <row r="122" spans="1:3" ht="12.5" x14ac:dyDescent="0.25">
      <c r="A122" s="526" t="s">
        <v>671</v>
      </c>
      <c r="B122" s="526">
        <v>5</v>
      </c>
      <c r="C122" s="488"/>
    </row>
    <row r="123" spans="1:3" ht="12.5" x14ac:dyDescent="0.25">
      <c r="A123" s="526" t="s">
        <v>672</v>
      </c>
      <c r="B123" s="526">
        <v>19</v>
      </c>
      <c r="C123" s="488"/>
    </row>
    <row r="124" spans="1:3" ht="12.5" x14ac:dyDescent="0.25">
      <c r="A124" s="526" t="s">
        <v>673</v>
      </c>
      <c r="B124" s="526">
        <v>4</v>
      </c>
      <c r="C124" s="488"/>
    </row>
    <row r="125" spans="1:3" ht="12.5" x14ac:dyDescent="0.25">
      <c r="A125" s="526" t="s">
        <v>674</v>
      </c>
      <c r="B125" s="526">
        <v>9</v>
      </c>
      <c r="C125" s="488"/>
    </row>
    <row r="126" spans="1:3" ht="12.5" x14ac:dyDescent="0.25">
      <c r="A126" s="526" t="s">
        <v>675</v>
      </c>
      <c r="B126" s="526">
        <v>27</v>
      </c>
      <c r="C126" s="488"/>
    </row>
    <row r="127" spans="1:3" ht="12.5" x14ac:dyDescent="0.25">
      <c r="A127" s="526" t="s">
        <v>676</v>
      </c>
      <c r="B127" s="526">
        <v>8</v>
      </c>
      <c r="C127" s="488"/>
    </row>
    <row r="128" spans="1:3" ht="12.5" x14ac:dyDescent="0.25">
      <c r="A128" s="526" t="s">
        <v>677</v>
      </c>
      <c r="B128" s="526">
        <v>6</v>
      </c>
      <c r="C128" s="488"/>
    </row>
    <row r="129" spans="1:3" ht="12.5" x14ac:dyDescent="0.25">
      <c r="A129" s="526" t="s">
        <v>678</v>
      </c>
      <c r="B129" s="526">
        <v>25</v>
      </c>
      <c r="C129" s="488"/>
    </row>
    <row r="130" spans="1:3" ht="12.5" x14ac:dyDescent="0.25">
      <c r="A130" s="526" t="s">
        <v>680</v>
      </c>
      <c r="B130" s="526">
        <v>6</v>
      </c>
      <c r="C130" s="488"/>
    </row>
    <row r="131" spans="1:3" ht="12.5" x14ac:dyDescent="0.25">
      <c r="A131" s="526" t="s">
        <v>679</v>
      </c>
      <c r="B131" s="526">
        <v>116</v>
      </c>
      <c r="C131" s="488"/>
    </row>
    <row r="132" spans="1:3" ht="12.5" x14ac:dyDescent="0.25">
      <c r="A132" s="526" t="s">
        <v>681</v>
      </c>
      <c r="B132" s="526">
        <v>8</v>
      </c>
      <c r="C132" s="488"/>
    </row>
    <row r="133" spans="1:3" ht="12.5" x14ac:dyDescent="0.25">
      <c r="A133" s="526" t="s">
        <v>682</v>
      </c>
      <c r="B133" s="526">
        <v>26</v>
      </c>
      <c r="C133" s="488"/>
    </row>
    <row r="134" spans="1:3" ht="12.5" x14ac:dyDescent="0.25">
      <c r="A134" s="526" t="s">
        <v>683</v>
      </c>
      <c r="B134" s="526">
        <v>25</v>
      </c>
      <c r="C134" s="488"/>
    </row>
    <row r="135" spans="1:3" ht="12.5" x14ac:dyDescent="0.25">
      <c r="A135" s="526" t="s">
        <v>684</v>
      </c>
      <c r="B135" s="526">
        <v>11</v>
      </c>
      <c r="C135" s="488"/>
    </row>
    <row r="136" spans="1:3" ht="12.5" x14ac:dyDescent="0.25">
      <c r="A136" s="526" t="s">
        <v>685</v>
      </c>
      <c r="B136" s="526">
        <v>3</v>
      </c>
      <c r="C136" s="488"/>
    </row>
    <row r="137" spans="1:3" ht="12.5" x14ac:dyDescent="0.25">
      <c r="A137" s="526" t="s">
        <v>686</v>
      </c>
      <c r="B137" s="526">
        <v>7</v>
      </c>
      <c r="C137" s="488"/>
    </row>
    <row r="138" spans="1:3" ht="12.5" x14ac:dyDescent="0.25">
      <c r="A138" s="526" t="s">
        <v>687</v>
      </c>
      <c r="B138" s="526">
        <v>8</v>
      </c>
      <c r="C138" s="488"/>
    </row>
    <row r="139" spans="1:3" ht="12.5" x14ac:dyDescent="0.25">
      <c r="A139" s="526" t="s">
        <v>688</v>
      </c>
      <c r="B139" s="526">
        <v>6</v>
      </c>
      <c r="C139" s="488"/>
    </row>
    <row r="140" spans="1:3" ht="12.5" x14ac:dyDescent="0.25">
      <c r="A140" s="526" t="s">
        <v>791</v>
      </c>
      <c r="B140" s="526">
        <v>1</v>
      </c>
      <c r="C140" s="488"/>
    </row>
    <row r="141" spans="1:3" ht="12.5" x14ac:dyDescent="0.25">
      <c r="A141" s="526" t="s">
        <v>689</v>
      </c>
      <c r="B141" s="526">
        <v>2</v>
      </c>
      <c r="C141" s="488"/>
    </row>
    <row r="142" spans="1:3" ht="12.5" x14ac:dyDescent="0.25">
      <c r="A142" s="526" t="s">
        <v>690</v>
      </c>
      <c r="B142" s="526">
        <v>10</v>
      </c>
      <c r="C142" s="488"/>
    </row>
    <row r="143" spans="1:3" ht="12.5" x14ac:dyDescent="0.25">
      <c r="A143" s="526" t="s">
        <v>691</v>
      </c>
      <c r="B143" s="526">
        <v>5</v>
      </c>
      <c r="C143" s="488"/>
    </row>
    <row r="144" spans="1:3" ht="12.5" x14ac:dyDescent="0.25">
      <c r="A144" s="526" t="s">
        <v>692</v>
      </c>
      <c r="B144" s="526">
        <v>7</v>
      </c>
      <c r="C144" s="488"/>
    </row>
    <row r="145" spans="1:3" ht="12.5" x14ac:dyDescent="0.25">
      <c r="A145" s="526" t="s">
        <v>693</v>
      </c>
      <c r="B145" s="526">
        <v>24</v>
      </c>
      <c r="C145" s="488"/>
    </row>
    <row r="146" spans="1:3" ht="12.5" x14ac:dyDescent="0.25">
      <c r="A146" s="526" t="s">
        <v>694</v>
      </c>
      <c r="B146" s="526">
        <v>20</v>
      </c>
      <c r="C146" s="488"/>
    </row>
    <row r="147" spans="1:3" ht="12.5" x14ac:dyDescent="0.25">
      <c r="A147" s="526" t="s">
        <v>695</v>
      </c>
      <c r="B147" s="526">
        <v>46</v>
      </c>
      <c r="C147" s="488"/>
    </row>
    <row r="148" spans="1:3" ht="12.5" x14ac:dyDescent="0.25">
      <c r="A148" s="526" t="s">
        <v>696</v>
      </c>
      <c r="B148" s="526">
        <v>6</v>
      </c>
      <c r="C148" s="488"/>
    </row>
    <row r="149" spans="1:3" ht="12.5" x14ac:dyDescent="0.25">
      <c r="A149" s="526" t="s">
        <v>697</v>
      </c>
      <c r="B149" s="526">
        <v>3</v>
      </c>
      <c r="C149" s="488"/>
    </row>
    <row r="150" spans="1:3" ht="12.5" x14ac:dyDescent="0.25">
      <c r="A150" s="526" t="s">
        <v>698</v>
      </c>
      <c r="B150" s="526">
        <v>50</v>
      </c>
      <c r="C150" s="488"/>
    </row>
    <row r="151" spans="1:3" ht="12.5" x14ac:dyDescent="0.25">
      <c r="A151" s="526" t="s">
        <v>699</v>
      </c>
      <c r="B151" s="526">
        <v>24</v>
      </c>
      <c r="C151" s="488"/>
    </row>
    <row r="152" spans="1:3" ht="12.5" x14ac:dyDescent="0.25">
      <c r="A152" s="526" t="s">
        <v>700</v>
      </c>
      <c r="B152" s="526">
        <v>57</v>
      </c>
      <c r="C152" s="488"/>
    </row>
    <row r="153" spans="1:3" ht="12.5" x14ac:dyDescent="0.25">
      <c r="A153" s="526" t="s">
        <v>701</v>
      </c>
      <c r="B153" s="526">
        <v>26</v>
      </c>
      <c r="C153" s="488"/>
    </row>
    <row r="154" spans="1:3" ht="12.5" x14ac:dyDescent="0.25">
      <c r="A154" s="526" t="s">
        <v>702</v>
      </c>
      <c r="B154" s="526">
        <v>10</v>
      </c>
      <c r="C154" s="488"/>
    </row>
    <row r="155" spans="1:3" ht="12.5" x14ac:dyDescent="0.25">
      <c r="A155" s="526" t="s">
        <v>783</v>
      </c>
      <c r="B155" s="526">
        <v>9</v>
      </c>
      <c r="C155" s="488"/>
    </row>
    <row r="156" spans="1:3" ht="12.5" x14ac:dyDescent="0.25">
      <c r="A156" s="526" t="s">
        <v>703</v>
      </c>
      <c r="B156" s="526">
        <v>15</v>
      </c>
      <c r="C156" s="488"/>
    </row>
    <row r="157" spans="1:3" ht="12.5" x14ac:dyDescent="0.25">
      <c r="A157" s="526" t="s">
        <v>704</v>
      </c>
      <c r="B157" s="526">
        <v>1</v>
      </c>
      <c r="C157" s="488"/>
    </row>
    <row r="158" spans="1:3" ht="12.5" x14ac:dyDescent="0.25">
      <c r="A158" s="526" t="s">
        <v>705</v>
      </c>
      <c r="B158" s="526">
        <v>17</v>
      </c>
      <c r="C158" s="488"/>
    </row>
    <row r="159" spans="1:3" ht="12.5" x14ac:dyDescent="0.25">
      <c r="A159" s="526" t="s">
        <v>706</v>
      </c>
      <c r="B159" s="526">
        <v>6</v>
      </c>
      <c r="C159" s="488"/>
    </row>
    <row r="160" spans="1:3" ht="12.5" x14ac:dyDescent="0.25">
      <c r="A160" s="526" t="s">
        <v>707</v>
      </c>
      <c r="B160" s="526">
        <v>5</v>
      </c>
      <c r="C160" s="488"/>
    </row>
    <row r="161" spans="1:3" ht="12.5" x14ac:dyDescent="0.25">
      <c r="A161" s="526" t="s">
        <v>771</v>
      </c>
      <c r="B161" s="526">
        <v>6</v>
      </c>
      <c r="C161" s="488"/>
    </row>
    <row r="162" spans="1:3" ht="12.5" x14ac:dyDescent="0.25">
      <c r="A162" s="526" t="s">
        <v>708</v>
      </c>
      <c r="B162" s="526">
        <v>10</v>
      </c>
      <c r="C162" s="488"/>
    </row>
    <row r="163" spans="1:3" ht="12.5" x14ac:dyDescent="0.25">
      <c r="A163" s="526" t="s">
        <v>709</v>
      </c>
      <c r="B163" s="526">
        <v>9</v>
      </c>
      <c r="C163" s="488"/>
    </row>
    <row r="164" spans="1:3" ht="12.5" x14ac:dyDescent="0.25">
      <c r="A164" s="526" t="s">
        <v>711</v>
      </c>
      <c r="B164" s="526">
        <v>1</v>
      </c>
      <c r="C164" s="488"/>
    </row>
    <row r="165" spans="1:3" ht="12.5" x14ac:dyDescent="0.25">
      <c r="A165" s="526" t="s">
        <v>816</v>
      </c>
      <c r="B165" s="526">
        <v>3</v>
      </c>
      <c r="C165" s="488"/>
    </row>
    <row r="166" spans="1:3" ht="12.5" x14ac:dyDescent="0.25">
      <c r="A166" s="526" t="s">
        <v>710</v>
      </c>
      <c r="B166" s="526">
        <v>3</v>
      </c>
      <c r="C166" s="488"/>
    </row>
    <row r="167" spans="1:3" ht="12.5" x14ac:dyDescent="0.25">
      <c r="A167" s="526" t="s">
        <v>712</v>
      </c>
      <c r="B167" s="526">
        <v>5</v>
      </c>
      <c r="C167" s="488"/>
    </row>
    <row r="168" spans="1:3" ht="12.5" x14ac:dyDescent="0.25">
      <c r="A168" s="526" t="s">
        <v>786</v>
      </c>
      <c r="B168" s="526">
        <v>4</v>
      </c>
      <c r="C168" s="488"/>
    </row>
    <row r="169" spans="1:3" ht="12.5" x14ac:dyDescent="0.25">
      <c r="A169" s="526" t="s">
        <v>713</v>
      </c>
      <c r="B169" s="526">
        <v>10</v>
      </c>
      <c r="C169" s="488"/>
    </row>
    <row r="170" spans="1:3" ht="12.5" x14ac:dyDescent="0.25">
      <c r="A170" s="526" t="s">
        <v>714</v>
      </c>
      <c r="B170" s="526">
        <v>10</v>
      </c>
      <c r="C170" s="488"/>
    </row>
    <row r="171" spans="1:3" ht="12.5" x14ac:dyDescent="0.25">
      <c r="A171" s="526" t="s">
        <v>715</v>
      </c>
      <c r="B171" s="526">
        <v>5</v>
      </c>
      <c r="C171" s="488"/>
    </row>
    <row r="172" spans="1:3" ht="12.5" x14ac:dyDescent="0.25">
      <c r="A172" s="526" t="s">
        <v>716</v>
      </c>
      <c r="B172" s="526">
        <v>8</v>
      </c>
      <c r="C172" s="488"/>
    </row>
    <row r="173" spans="1:3" ht="12.5" x14ac:dyDescent="0.25">
      <c r="A173" s="526" t="s">
        <v>717</v>
      </c>
      <c r="B173" s="526">
        <v>8</v>
      </c>
      <c r="C173" s="488"/>
    </row>
    <row r="174" spans="1:3" ht="12.5" x14ac:dyDescent="0.25">
      <c r="A174" s="526" t="s">
        <v>718</v>
      </c>
      <c r="B174" s="526">
        <v>7</v>
      </c>
      <c r="C174" s="488"/>
    </row>
    <row r="175" spans="1:3" ht="12.5" x14ac:dyDescent="0.25">
      <c r="A175" s="526" t="s">
        <v>802</v>
      </c>
      <c r="B175" s="526">
        <v>1</v>
      </c>
      <c r="C175" s="488"/>
    </row>
    <row r="176" spans="1:3" ht="12.5" x14ac:dyDescent="0.25">
      <c r="A176" s="526" t="s">
        <v>719</v>
      </c>
      <c r="B176" s="526">
        <v>12</v>
      </c>
      <c r="C176" s="488"/>
    </row>
    <row r="177" spans="1:5" ht="12.5" x14ac:dyDescent="0.25">
      <c r="A177" s="526" t="s">
        <v>720</v>
      </c>
      <c r="B177" s="526">
        <v>17</v>
      </c>
      <c r="C177" s="488"/>
    </row>
    <row r="178" spans="1:5" ht="12.5" x14ac:dyDescent="0.25">
      <c r="A178" s="526" t="s">
        <v>721</v>
      </c>
      <c r="B178" s="526">
        <v>6</v>
      </c>
      <c r="C178" s="488"/>
    </row>
    <row r="179" spans="1:5" ht="12.5" x14ac:dyDescent="0.25">
      <c r="A179" s="526" t="s">
        <v>722</v>
      </c>
      <c r="B179" s="526">
        <v>8</v>
      </c>
      <c r="C179" s="488"/>
    </row>
    <row r="180" spans="1:5" ht="12.5" x14ac:dyDescent="0.25">
      <c r="A180" s="526" t="s">
        <v>723</v>
      </c>
      <c r="B180" s="526">
        <v>2</v>
      </c>
      <c r="C180" s="488"/>
    </row>
    <row r="181" spans="1:5" ht="12.5" x14ac:dyDescent="0.25">
      <c r="A181" s="526" t="s">
        <v>724</v>
      </c>
      <c r="B181" s="526">
        <v>48</v>
      </c>
      <c r="C181" s="488"/>
    </row>
    <row r="182" spans="1:5" ht="12.5" x14ac:dyDescent="0.25">
      <c r="A182" s="526" t="s">
        <v>725</v>
      </c>
      <c r="B182" s="526">
        <v>3</v>
      </c>
      <c r="C182" s="488"/>
    </row>
    <row r="183" spans="1:5" ht="12.5" x14ac:dyDescent="0.25">
      <c r="A183" s="526" t="s">
        <v>784</v>
      </c>
      <c r="B183" s="526">
        <v>5</v>
      </c>
      <c r="C183" s="488"/>
    </row>
    <row r="184" spans="1:5" ht="12.5" x14ac:dyDescent="0.25">
      <c r="A184" s="526" t="s">
        <v>726</v>
      </c>
      <c r="B184" s="526">
        <v>41</v>
      </c>
      <c r="C184" s="488"/>
    </row>
    <row r="185" spans="1:5" ht="12.5" x14ac:dyDescent="0.25">
      <c r="A185" s="526" t="s">
        <v>727</v>
      </c>
      <c r="B185" s="526">
        <v>23</v>
      </c>
      <c r="C185" s="488"/>
    </row>
    <row r="186" spans="1:5" ht="12.5" x14ac:dyDescent="0.25">
      <c r="A186" s="526" t="s">
        <v>728</v>
      </c>
      <c r="B186" s="526">
        <v>13</v>
      </c>
      <c r="C186" s="488"/>
    </row>
    <row r="187" spans="1:5" ht="12.5" x14ac:dyDescent="0.25">
      <c r="A187" s="526" t="s">
        <v>729</v>
      </c>
      <c r="B187" s="526">
        <v>17</v>
      </c>
      <c r="C187" s="488"/>
      <c r="E187" s="502"/>
    </row>
    <row r="188" spans="1:5" ht="12.75" customHeight="1" x14ac:dyDescent="0.25">
      <c r="A188" s="526" t="s">
        <v>730</v>
      </c>
      <c r="B188" s="526">
        <v>12</v>
      </c>
      <c r="C188" s="488"/>
    </row>
    <row r="189" spans="1:5" ht="12.75" customHeight="1" x14ac:dyDescent="0.25">
      <c r="A189" s="526" t="s">
        <v>731</v>
      </c>
      <c r="B189" s="526">
        <v>2</v>
      </c>
      <c r="C189" s="488"/>
    </row>
    <row r="190" spans="1:5" ht="12.75" customHeight="1" x14ac:dyDescent="0.25">
      <c r="A190" s="526" t="s">
        <v>732</v>
      </c>
      <c r="B190" s="526">
        <v>11</v>
      </c>
      <c r="C190" s="488"/>
    </row>
    <row r="191" spans="1:5" ht="12.75" customHeight="1" x14ac:dyDescent="0.25">
      <c r="A191" s="526" t="s">
        <v>733</v>
      </c>
      <c r="B191" s="526">
        <v>54</v>
      </c>
      <c r="C191" s="488"/>
    </row>
    <row r="192" spans="1:5" ht="12.75" customHeight="1" x14ac:dyDescent="0.25">
      <c r="A192" s="526" t="s">
        <v>787</v>
      </c>
      <c r="B192" s="526">
        <v>2</v>
      </c>
      <c r="C192" s="488"/>
    </row>
    <row r="193" spans="1:3" ht="12.75" customHeight="1" x14ac:dyDescent="0.25">
      <c r="A193" s="526" t="s">
        <v>734</v>
      </c>
      <c r="B193" s="526">
        <v>32</v>
      </c>
      <c r="C193" s="488"/>
    </row>
    <row r="194" spans="1:3" ht="12.75" customHeight="1" x14ac:dyDescent="0.25">
      <c r="A194" s="526" t="s">
        <v>735</v>
      </c>
      <c r="B194" s="526">
        <v>2</v>
      </c>
      <c r="C194" s="488"/>
    </row>
    <row r="195" spans="1:3" ht="12.75" customHeight="1" x14ac:dyDescent="0.25">
      <c r="A195" s="526" t="s">
        <v>818</v>
      </c>
      <c r="B195" s="526">
        <v>3</v>
      </c>
      <c r="C195" s="488"/>
    </row>
    <row r="196" spans="1:3" ht="12.75" customHeight="1" x14ac:dyDescent="0.25">
      <c r="A196" s="526" t="s">
        <v>736</v>
      </c>
      <c r="B196" s="526">
        <v>7</v>
      </c>
      <c r="C196" s="488"/>
    </row>
    <row r="197" spans="1:3" ht="12.75" customHeight="1" x14ac:dyDescent="0.25">
      <c r="A197" s="526" t="s">
        <v>737</v>
      </c>
      <c r="B197" s="526">
        <v>10</v>
      </c>
      <c r="C197" s="488"/>
    </row>
    <row r="198" spans="1:3" ht="12.75" customHeight="1" x14ac:dyDescent="0.25">
      <c r="A198" s="526" t="s">
        <v>738</v>
      </c>
      <c r="B198" s="526">
        <v>2</v>
      </c>
      <c r="C198" s="488"/>
    </row>
    <row r="199" spans="1:3" ht="12.75" customHeight="1" x14ac:dyDescent="0.25">
      <c r="A199" s="526" t="s">
        <v>739</v>
      </c>
      <c r="B199" s="526">
        <v>5</v>
      </c>
      <c r="C199" s="488"/>
    </row>
    <row r="200" spans="1:3" ht="12.75" customHeight="1" x14ac:dyDescent="0.25">
      <c r="A200" s="526" t="s">
        <v>740</v>
      </c>
      <c r="B200" s="526">
        <v>6</v>
      </c>
      <c r="C200" s="488"/>
    </row>
    <row r="201" spans="1:3" ht="12.75" customHeight="1" x14ac:dyDescent="0.25">
      <c r="A201" s="526" t="s">
        <v>741</v>
      </c>
      <c r="B201" s="526">
        <v>2</v>
      </c>
      <c r="C201" s="488"/>
    </row>
    <row r="202" spans="1:3" ht="12.75" customHeight="1" x14ac:dyDescent="0.25">
      <c r="A202" s="526" t="s">
        <v>742</v>
      </c>
      <c r="B202" s="526">
        <v>5</v>
      </c>
      <c r="C202" s="488"/>
    </row>
    <row r="203" spans="1:3" ht="12.75" customHeight="1" x14ac:dyDescent="0.25">
      <c r="A203" s="526" t="s">
        <v>743</v>
      </c>
      <c r="B203" s="526">
        <v>14</v>
      </c>
      <c r="C203" s="488"/>
    </row>
    <row r="204" spans="1:3" ht="12.75" customHeight="1" x14ac:dyDescent="0.25">
      <c r="A204" s="526" t="s">
        <v>744</v>
      </c>
      <c r="B204" s="526">
        <v>52</v>
      </c>
      <c r="C204" s="488"/>
    </row>
    <row r="205" spans="1:3" ht="12.75" customHeight="1" x14ac:dyDescent="0.25">
      <c r="A205" s="526" t="s">
        <v>745</v>
      </c>
      <c r="B205" s="526">
        <v>9</v>
      </c>
      <c r="C205" s="488"/>
    </row>
    <row r="206" spans="1:3" ht="12.75" customHeight="1" x14ac:dyDescent="0.25">
      <c r="A206" s="526" t="s">
        <v>746</v>
      </c>
      <c r="B206" s="526">
        <v>26</v>
      </c>
      <c r="C206" s="488"/>
    </row>
    <row r="207" spans="1:3" ht="12.75" customHeight="1" x14ac:dyDescent="0.25">
      <c r="A207" s="526" t="s">
        <v>789</v>
      </c>
      <c r="B207" s="526">
        <v>3</v>
      </c>
      <c r="C207" s="488"/>
    </row>
    <row r="208" spans="1:3" ht="12.75" customHeight="1" x14ac:dyDescent="0.25">
      <c r="A208" s="526" t="s">
        <v>747</v>
      </c>
      <c r="B208" s="526">
        <v>27</v>
      </c>
      <c r="C208" s="488"/>
    </row>
    <row r="209" spans="1:3" ht="12.75" customHeight="1" x14ac:dyDescent="0.25">
      <c r="A209" s="526" t="s">
        <v>748</v>
      </c>
      <c r="B209" s="526">
        <v>9</v>
      </c>
      <c r="C209" s="488"/>
    </row>
    <row r="210" spans="1:3" ht="12.75" customHeight="1" x14ac:dyDescent="0.25">
      <c r="A210" s="526" t="s">
        <v>749</v>
      </c>
      <c r="B210" s="526">
        <v>22</v>
      </c>
      <c r="C210" s="488"/>
    </row>
    <row r="211" spans="1:3" ht="12.75" customHeight="1" x14ac:dyDescent="0.25">
      <c r="A211" s="526" t="s">
        <v>751</v>
      </c>
      <c r="B211" s="526">
        <v>9</v>
      </c>
      <c r="C211" s="488"/>
    </row>
    <row r="212" spans="1:3" ht="12.75" customHeight="1" x14ac:dyDescent="0.25">
      <c r="A212" s="526" t="s">
        <v>752</v>
      </c>
      <c r="B212" s="526">
        <v>27</v>
      </c>
      <c r="C212" s="488"/>
    </row>
    <row r="213" spans="1:3" ht="12.75" customHeight="1" x14ac:dyDescent="0.25">
      <c r="A213" s="526" t="s">
        <v>753</v>
      </c>
      <c r="B213" s="526">
        <v>4</v>
      </c>
      <c r="C213" s="488"/>
    </row>
    <row r="214" spans="1:3" ht="12.75" customHeight="1" x14ac:dyDescent="0.25">
      <c r="A214" s="526" t="s">
        <v>750</v>
      </c>
      <c r="B214" s="526">
        <v>5</v>
      </c>
      <c r="C214" s="488"/>
    </row>
    <row r="215" spans="1:3" ht="12.75" customHeight="1" x14ac:dyDescent="0.25">
      <c r="A215" s="526" t="s">
        <v>754</v>
      </c>
      <c r="B215" s="526">
        <v>17</v>
      </c>
      <c r="C215" s="488"/>
    </row>
    <row r="216" spans="1:3" ht="12.75" customHeight="1" x14ac:dyDescent="0.25">
      <c r="A216" s="526" t="s">
        <v>755</v>
      </c>
      <c r="B216" s="526">
        <v>87</v>
      </c>
      <c r="C216" s="488"/>
    </row>
    <row r="217" spans="1:3" ht="12.75" customHeight="1" x14ac:dyDescent="0.25">
      <c r="A217" s="526" t="s">
        <v>756</v>
      </c>
      <c r="B217" s="526">
        <v>13</v>
      </c>
      <c r="C217" s="488"/>
    </row>
    <row r="218" spans="1:3" ht="12.75" customHeight="1" x14ac:dyDescent="0.25">
      <c r="A218" s="526" t="s">
        <v>757</v>
      </c>
      <c r="B218" s="526">
        <v>1</v>
      </c>
      <c r="C218" s="488"/>
    </row>
    <row r="219" spans="1:3" ht="12.75" customHeight="1" x14ac:dyDescent="0.25">
      <c r="A219" s="526" t="s">
        <v>817</v>
      </c>
      <c r="B219" s="526">
        <v>5</v>
      </c>
      <c r="C219" s="488"/>
    </row>
    <row r="220" spans="1:3" ht="12.75" customHeight="1" x14ac:dyDescent="0.25">
      <c r="A220" s="526" t="s">
        <v>758</v>
      </c>
      <c r="B220" s="526">
        <v>2</v>
      </c>
      <c r="C220" s="488"/>
    </row>
    <row r="221" spans="1:3" ht="12.75" customHeight="1" x14ac:dyDescent="0.25">
      <c r="A221" s="526" t="s">
        <v>759</v>
      </c>
      <c r="B221" s="526">
        <v>4</v>
      </c>
      <c r="C221" s="488"/>
    </row>
    <row r="222" spans="1:3" ht="12.75" customHeight="1" x14ac:dyDescent="0.25">
      <c r="A222" s="526" t="s">
        <v>785</v>
      </c>
      <c r="B222" s="526">
        <v>5</v>
      </c>
      <c r="C222" s="488"/>
    </row>
    <row r="223" spans="1:3" ht="12.75" customHeight="1" x14ac:dyDescent="0.25">
      <c r="A223" s="564" t="s">
        <v>849</v>
      </c>
      <c r="B223" s="564">
        <v>3229</v>
      </c>
      <c r="C223" s="488"/>
    </row>
    <row r="224" spans="1:3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hidden="1" customHeight="1" x14ac:dyDescent="0.25"/>
    <row r="279" ht="12.75" hidden="1" customHeight="1" x14ac:dyDescent="0.25"/>
    <row r="280" ht="12.75" hidden="1" customHeight="1" x14ac:dyDescent="0.25"/>
  </sheetData>
  <customSheetViews>
    <customSheetView guid="{9CD798DB-3160-4413-B851-2C69D226FC8E}" outlineSymbols="0" hiddenRows="1" hiddenColumns="1" view="pageLayout">
      <selection activeCell="C17" sqref="C17"/>
      <pageMargins left="0.67" right="0" top="0.3" bottom="0.75" header="0" footer="0"/>
      <pageSetup fitToWidth="0" fitToHeight="0" orientation="portrait" verticalDpi="1200" r:id="rId1"/>
      <headerFooter alignWithMargins="0">
        <oddFooter>&amp;LCount of Aggregators by Municipality&amp;RPage &amp;P of &amp;N</oddFooter>
      </headerFooter>
    </customSheetView>
  </customSheetViews>
  <mergeCells count="3">
    <mergeCell ref="A1:D2"/>
    <mergeCell ref="A3:A4"/>
    <mergeCell ref="B3:B4"/>
  </mergeCells>
  <phoneticPr fontId="63" type="noConversion"/>
  <pageMargins left="0.67" right="0" top="0.67708333333333304" bottom="1" header="0" footer="0.22"/>
  <pageSetup fitToWidth="0" fitToHeight="0" orientation="portrait" r:id="rId2"/>
  <headerFooter alignWithMargins="0">
    <oddHeader>&amp;L&amp;"Arial,Bold"&amp;16&amp;KFF0000REDACTED</oddHeader>
    <oddFooter>&amp;L&amp;8*Data available as of 2/8/2024
.&amp;CCount of Aggregators by Municipality&amp;RAggregator Report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workbookViewId="0"/>
  </sheetViews>
  <sheetFormatPr defaultColWidth="12.26953125" defaultRowHeight="12.5" x14ac:dyDescent="0.25"/>
  <cols>
    <col min="1" max="1" width="3.7265625" customWidth="1"/>
    <col min="2" max="2" width="53" style="14" customWidth="1"/>
    <col min="3" max="3" width="19.7265625" hidden="1" customWidth="1"/>
    <col min="4" max="4" width="15.54296875" style="17" customWidth="1"/>
    <col min="5" max="5" width="28.81640625" style="209" customWidth="1"/>
    <col min="6" max="6" width="3.81640625" customWidth="1"/>
  </cols>
  <sheetData>
    <row r="1" spans="1:6" ht="17.5" x14ac:dyDescent="0.35">
      <c r="A1" s="37"/>
      <c r="B1" s="210" t="s">
        <v>396</v>
      </c>
      <c r="C1" s="210"/>
      <c r="D1" s="210"/>
      <c r="E1" s="210"/>
      <c r="F1" s="210"/>
    </row>
    <row r="3" spans="1:6" ht="26" x14ac:dyDescent="0.25">
      <c r="B3" s="11" t="s">
        <v>23</v>
      </c>
      <c r="C3" s="2" t="s">
        <v>24</v>
      </c>
      <c r="D3" s="203" t="s">
        <v>12</v>
      </c>
      <c r="E3" s="208" t="s">
        <v>416</v>
      </c>
    </row>
    <row r="4" spans="1:6" ht="13" x14ac:dyDescent="0.25">
      <c r="B4" s="234" t="s">
        <v>0</v>
      </c>
      <c r="C4" s="109"/>
      <c r="D4" s="235"/>
    </row>
    <row r="5" spans="1:6" x14ac:dyDescent="0.25">
      <c r="B5" s="217" t="s">
        <v>383</v>
      </c>
      <c r="C5" s="218" t="s">
        <v>2</v>
      </c>
      <c r="D5" s="219">
        <f>3193.93/1000</f>
        <v>3.1939299999999999</v>
      </c>
      <c r="E5" s="209" t="s">
        <v>389</v>
      </c>
    </row>
    <row r="6" spans="1:6" x14ac:dyDescent="0.25">
      <c r="B6" s="220" t="s">
        <v>384</v>
      </c>
      <c r="C6" s="7" t="s">
        <v>4</v>
      </c>
      <c r="D6" s="214">
        <v>4.3023600000000002</v>
      </c>
      <c r="E6" s="209" t="s">
        <v>389</v>
      </c>
    </row>
    <row r="7" spans="1:6" x14ac:dyDescent="0.25">
      <c r="B7" s="220" t="s">
        <v>385</v>
      </c>
      <c r="C7" s="7" t="s">
        <v>6</v>
      </c>
      <c r="D7" s="214">
        <v>2.0175960000000002</v>
      </c>
      <c r="E7" s="209" t="s">
        <v>389</v>
      </c>
    </row>
    <row r="8" spans="1:6" x14ac:dyDescent="0.25">
      <c r="B8" s="220" t="s">
        <v>386</v>
      </c>
      <c r="C8" s="7" t="s">
        <v>8</v>
      </c>
      <c r="D8" s="214">
        <v>1.2640800000000001</v>
      </c>
      <c r="E8" s="209" t="s">
        <v>389</v>
      </c>
    </row>
    <row r="9" spans="1:6" x14ac:dyDescent="0.25">
      <c r="B9" s="220" t="s">
        <v>387</v>
      </c>
      <c r="C9" s="7" t="s">
        <v>147</v>
      </c>
      <c r="D9" s="214">
        <f>916.28/1000</f>
        <v>0.91627999999999998</v>
      </c>
      <c r="E9" s="209" t="s">
        <v>389</v>
      </c>
    </row>
    <row r="10" spans="1:6" x14ac:dyDescent="0.25">
      <c r="B10" s="220" t="s">
        <v>388</v>
      </c>
      <c r="C10" s="7" t="s">
        <v>148</v>
      </c>
      <c r="D10" s="214">
        <v>0.71189999999999998</v>
      </c>
      <c r="E10" s="209" t="s">
        <v>389</v>
      </c>
    </row>
    <row r="11" spans="1:6" x14ac:dyDescent="0.25">
      <c r="B11" s="220" t="s">
        <v>407</v>
      </c>
      <c r="C11" s="7"/>
      <c r="D11" s="214">
        <v>0.85899999999999999</v>
      </c>
      <c r="E11" s="209" t="s">
        <v>394</v>
      </c>
    </row>
    <row r="12" spans="1:6" x14ac:dyDescent="0.25">
      <c r="B12" s="220" t="s">
        <v>413</v>
      </c>
      <c r="C12" s="7"/>
      <c r="D12" s="214">
        <v>1.1299999999999999</v>
      </c>
      <c r="E12" s="209" t="s">
        <v>394</v>
      </c>
    </row>
    <row r="13" spans="1:6" x14ac:dyDescent="0.25">
      <c r="B13" s="220" t="s">
        <v>414</v>
      </c>
      <c r="C13" s="7"/>
      <c r="D13" s="214">
        <v>1.38096</v>
      </c>
      <c r="E13" s="209" t="s">
        <v>394</v>
      </c>
    </row>
    <row r="14" spans="1:6" x14ac:dyDescent="0.25">
      <c r="B14" s="222" t="s">
        <v>415</v>
      </c>
      <c r="C14" s="223"/>
      <c r="D14" s="216">
        <v>1.3</v>
      </c>
      <c r="E14" s="209" t="s">
        <v>394</v>
      </c>
    </row>
    <row r="15" spans="1:6" x14ac:dyDescent="0.25">
      <c r="C15" s="49"/>
    </row>
    <row r="16" spans="1:6" x14ac:dyDescent="0.25">
      <c r="B16" s="205" t="s">
        <v>150</v>
      </c>
      <c r="C16" s="52"/>
      <c r="D16" s="104">
        <f>SUM(D5:D15)</f>
        <v>17.076105999999999</v>
      </c>
    </row>
    <row r="18" spans="2:5" ht="13" x14ac:dyDescent="0.25">
      <c r="B18" s="204" t="s">
        <v>13</v>
      </c>
      <c r="C18" s="3"/>
      <c r="D18" s="64"/>
    </row>
    <row r="19" spans="2:5" x14ac:dyDescent="0.25">
      <c r="B19" s="217" t="s">
        <v>390</v>
      </c>
      <c r="C19" s="218" t="s">
        <v>2</v>
      </c>
      <c r="D19" s="219">
        <v>1.7463599999999999</v>
      </c>
      <c r="E19" s="209" t="s">
        <v>389</v>
      </c>
    </row>
    <row r="20" spans="2:5" x14ac:dyDescent="0.25">
      <c r="B20" s="220" t="s">
        <v>397</v>
      </c>
      <c r="C20" s="7" t="s">
        <v>261</v>
      </c>
      <c r="D20" s="214">
        <f>739.2/1000</f>
        <v>0.73920000000000008</v>
      </c>
      <c r="E20" s="209" t="s">
        <v>392</v>
      </c>
    </row>
    <row r="21" spans="2:5" x14ac:dyDescent="0.25">
      <c r="B21" s="221" t="s">
        <v>398</v>
      </c>
      <c r="C21" s="70" t="s">
        <v>208</v>
      </c>
      <c r="D21" s="214">
        <v>3</v>
      </c>
      <c r="E21" s="209" t="s">
        <v>393</v>
      </c>
    </row>
    <row r="22" spans="2:5" x14ac:dyDescent="0.25">
      <c r="B22" s="222" t="s">
        <v>399</v>
      </c>
      <c r="C22" s="223" t="s">
        <v>17</v>
      </c>
      <c r="D22" s="216">
        <v>1.10331</v>
      </c>
      <c r="E22" s="209" t="s">
        <v>394</v>
      </c>
    </row>
    <row r="24" spans="2:5" x14ac:dyDescent="0.25">
      <c r="B24" s="205" t="s">
        <v>150</v>
      </c>
      <c r="C24" s="52"/>
      <c r="D24" s="104">
        <f>SUM(D19:D23)</f>
        <v>6.58887</v>
      </c>
    </row>
    <row r="26" spans="2:5" ht="13" x14ac:dyDescent="0.25">
      <c r="B26" s="204" t="s">
        <v>14</v>
      </c>
      <c r="C26" s="3"/>
      <c r="D26" s="64"/>
    </row>
    <row r="27" spans="2:5" x14ac:dyDescent="0.25">
      <c r="B27" s="211" t="s">
        <v>400</v>
      </c>
      <c r="C27" s="212" t="s">
        <v>15</v>
      </c>
      <c r="D27" s="219">
        <f>1687950/1000000</f>
        <v>1.6879500000000001</v>
      </c>
      <c r="E27" s="209" t="s">
        <v>389</v>
      </c>
    </row>
    <row r="28" spans="2:5" x14ac:dyDescent="0.25">
      <c r="B28" s="224" t="s">
        <v>401</v>
      </c>
      <c r="C28" s="101" t="s">
        <v>15</v>
      </c>
      <c r="D28" s="214">
        <f>1170700/1000000</f>
        <v>1.1707000000000001</v>
      </c>
      <c r="E28" s="209" t="s">
        <v>389</v>
      </c>
    </row>
    <row r="29" spans="2:5" x14ac:dyDescent="0.25">
      <c r="B29" s="213" t="s">
        <v>402</v>
      </c>
      <c r="C29" s="102" t="s">
        <v>17</v>
      </c>
      <c r="D29" s="214">
        <v>0.64400000000000002</v>
      </c>
      <c r="E29" s="209" t="s">
        <v>389</v>
      </c>
    </row>
    <row r="30" spans="2:5" ht="25" x14ac:dyDescent="0.25">
      <c r="B30" s="213" t="s">
        <v>403</v>
      </c>
      <c r="C30" s="102" t="s">
        <v>17</v>
      </c>
      <c r="D30" s="214">
        <v>0.51312000000000002</v>
      </c>
      <c r="E30" s="209" t="s">
        <v>389</v>
      </c>
    </row>
    <row r="31" spans="2:5" ht="25" x14ac:dyDescent="0.25">
      <c r="B31" s="213" t="s">
        <v>404</v>
      </c>
      <c r="C31" s="102" t="s">
        <v>20</v>
      </c>
      <c r="D31" s="214">
        <v>0.91</v>
      </c>
      <c r="E31" s="209" t="s">
        <v>391</v>
      </c>
    </row>
    <row r="32" spans="2:5" x14ac:dyDescent="0.25">
      <c r="B32" s="215" t="s">
        <v>405</v>
      </c>
      <c r="C32" s="225" t="s">
        <v>22</v>
      </c>
      <c r="D32" s="216">
        <v>0.50139</v>
      </c>
      <c r="E32" s="209" t="s">
        <v>389</v>
      </c>
    </row>
    <row r="34" spans="2:4" x14ac:dyDescent="0.25">
      <c r="B34" s="205" t="s">
        <v>255</v>
      </c>
      <c r="C34" s="52"/>
      <c r="D34" s="104">
        <f>SUM(D27:D33)</f>
        <v>5.4271599999999998</v>
      </c>
    </row>
    <row r="37" spans="2:4" ht="13" x14ac:dyDescent="0.3">
      <c r="B37" s="206" t="s">
        <v>191</v>
      </c>
      <c r="C37" s="51"/>
      <c r="D37" s="180"/>
    </row>
    <row r="38" spans="2:4" ht="13" thickBot="1" x14ac:dyDescent="0.3">
      <c r="B38" s="207" t="s">
        <v>395</v>
      </c>
      <c r="C38" s="105"/>
      <c r="D38" s="106">
        <f>SUM(D34,D24,D16)</f>
        <v>29.092136</v>
      </c>
    </row>
    <row r="39" spans="2:4" ht="13" thickTop="1" x14ac:dyDescent="0.25"/>
    <row r="40" spans="2:4" x14ac:dyDescent="0.25">
      <c r="B40" s="37" t="s">
        <v>408</v>
      </c>
    </row>
  </sheetData>
  <customSheetViews>
    <customSheetView guid="{9CD798DB-3160-4413-B851-2C69D226FC8E}" fitToPage="1" hiddenColumns="1" state="hidden">
      <pageMargins left="0.75" right="0.75" top="1" bottom="1" header="0.5" footer="0.5"/>
      <printOptions horizontalCentered="1"/>
      <pageSetup scale="89" orientation="portrait" verticalDpi="300" r:id="rId1"/>
      <headerFooter alignWithMargins="0"/>
    </customSheetView>
  </customSheetViews>
  <phoneticPr fontId="25" type="noConversion"/>
  <printOptions horizontalCentered="1"/>
  <pageMargins left="0.75" right="0.75" top="1" bottom="1" header="0.5" footer="0.5"/>
  <pageSetup scale="90" orientation="portrait" verticalDpi="300" r:id="rId2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4"/>
  <sheetViews>
    <sheetView zoomScale="75" workbookViewId="0"/>
  </sheetViews>
  <sheetFormatPr defaultRowHeight="12.5" x14ac:dyDescent="0.25"/>
  <cols>
    <col min="1" max="1" width="27.81640625" bestFit="1" customWidth="1"/>
    <col min="2" max="2" width="19.7265625" bestFit="1" customWidth="1"/>
    <col min="3" max="3" width="11.1796875" customWidth="1"/>
    <col min="4" max="4" width="11.7265625" bestFit="1" customWidth="1"/>
    <col min="5" max="5" width="11.7265625" customWidth="1"/>
    <col min="6" max="6" width="11.26953125" bestFit="1" customWidth="1"/>
    <col min="7" max="7" width="16" style="17" customWidth="1"/>
    <col min="8" max="8" width="55.1796875" customWidth="1"/>
    <col min="9" max="9" width="27.453125" style="17" bestFit="1" customWidth="1"/>
    <col min="10" max="10" width="9.1796875" style="17"/>
    <col min="11" max="11" width="22.453125" bestFit="1" customWidth="1"/>
  </cols>
  <sheetData>
    <row r="1" spans="1:11" s="14" customFormat="1" ht="37.5" x14ac:dyDescent="0.25">
      <c r="A1" s="11" t="s">
        <v>23</v>
      </c>
      <c r="B1" s="11" t="s">
        <v>24</v>
      </c>
      <c r="C1" s="12" t="s">
        <v>12</v>
      </c>
      <c r="D1" s="12" t="s">
        <v>29</v>
      </c>
      <c r="E1" s="12" t="s">
        <v>186</v>
      </c>
      <c r="F1" s="12" t="s">
        <v>26</v>
      </c>
      <c r="G1" s="13" t="s">
        <v>36</v>
      </c>
      <c r="H1" s="12" t="s">
        <v>144</v>
      </c>
      <c r="I1" s="13" t="s">
        <v>121</v>
      </c>
      <c r="J1" s="13" t="s">
        <v>123</v>
      </c>
      <c r="K1" s="13" t="s">
        <v>206</v>
      </c>
    </row>
    <row r="2" spans="1:11" ht="13" x14ac:dyDescent="0.25">
      <c r="A2" s="3" t="s">
        <v>0</v>
      </c>
      <c r="B2" s="3"/>
      <c r="C2" s="3"/>
      <c r="D2" s="3"/>
      <c r="E2" s="3"/>
      <c r="F2" s="3"/>
      <c r="G2" s="64"/>
      <c r="H2" s="3"/>
      <c r="I2" s="64"/>
      <c r="J2" s="64"/>
      <c r="K2" s="3"/>
    </row>
    <row r="3" spans="1:11" x14ac:dyDescent="0.25">
      <c r="A3" t="str">
        <f>'Site Statistics'!B7</f>
        <v>Linden</v>
      </c>
      <c r="B3" t="e">
        <f>IF(ISBLANK('Site Statistics'!#REF!),"",'Site Statistics'!#REF!)</f>
        <v>#REF!</v>
      </c>
      <c r="C3" s="8" t="e">
        <f>'Site Statistics'!#REF!</f>
        <v>#REF!</v>
      </c>
      <c r="D3" s="8" t="e">
        <f>'Site Statistics'!#REF!</f>
        <v>#REF!</v>
      </c>
      <c r="E3" s="8"/>
      <c r="F3" s="8" t="e">
        <f>'Site Statistics'!#REF!</f>
        <v>#REF!</v>
      </c>
      <c r="G3" s="67">
        <v>40513</v>
      </c>
      <c r="H3" s="61" t="s">
        <v>196</v>
      </c>
      <c r="I3" s="17" t="s">
        <v>122</v>
      </c>
      <c r="J3" s="17" t="s">
        <v>124</v>
      </c>
    </row>
    <row r="4" spans="1:11" x14ac:dyDescent="0.25">
      <c r="A4" t="str">
        <f>'Site Statistics'!B8</f>
        <v>Yardville</v>
      </c>
      <c r="B4" t="e">
        <f>IF(ISBLANK('Site Statistics'!#REF!),"",'Site Statistics'!#REF!)</f>
        <v>#REF!</v>
      </c>
      <c r="C4" s="8" t="e">
        <f>'Site Statistics'!#REF!</f>
        <v>#REF!</v>
      </c>
      <c r="D4" s="8" t="e">
        <f>'Site Statistics'!#REF!</f>
        <v>#REF!</v>
      </c>
      <c r="E4" s="8"/>
      <c r="F4" s="8" t="e">
        <f>'Site Statistics'!#REF!</f>
        <v>#REF!</v>
      </c>
      <c r="G4" s="67">
        <v>40513</v>
      </c>
      <c r="H4" s="61" t="s">
        <v>197</v>
      </c>
      <c r="I4" s="17" t="s">
        <v>122</v>
      </c>
      <c r="J4" s="17" t="s">
        <v>124</v>
      </c>
      <c r="K4" t="s">
        <v>204</v>
      </c>
    </row>
    <row r="5" spans="1:11" x14ac:dyDescent="0.25">
      <c r="A5" t="str">
        <f>'Site Statistics'!B9</f>
        <v>Silver Lake</v>
      </c>
      <c r="B5" t="e">
        <f>IF(ISBLANK('Site Statistics'!#REF!),"",'Site Statistics'!#REF!)</f>
        <v>#REF!</v>
      </c>
      <c r="C5" s="8" t="e">
        <f>'Site Statistics'!#REF!</f>
        <v>#REF!</v>
      </c>
      <c r="D5" s="8" t="e">
        <f>'Site Statistics'!#REF!</f>
        <v>#REF!</v>
      </c>
      <c r="E5" s="8"/>
      <c r="F5" s="8" t="e">
        <f>'Site Statistics'!#REF!</f>
        <v>#REF!</v>
      </c>
      <c r="G5" s="67">
        <v>40483</v>
      </c>
      <c r="H5" s="61" t="s">
        <v>198</v>
      </c>
      <c r="I5" s="17" t="s">
        <v>122</v>
      </c>
      <c r="J5" s="17" t="s">
        <v>124</v>
      </c>
      <c r="K5" t="s">
        <v>204</v>
      </c>
    </row>
    <row r="6" spans="1:11" x14ac:dyDescent="0.25">
      <c r="A6" t="str">
        <f>'Site Statistics'!B10</f>
        <v>Trenton</v>
      </c>
      <c r="B6" t="e">
        <f>IF(ISBLANK('Site Statistics'!#REF!),"",'Site Statistics'!#REF!)</f>
        <v>#REF!</v>
      </c>
      <c r="C6" s="8" t="e">
        <f>'Site Statistics'!#REF!</f>
        <v>#REF!</v>
      </c>
      <c r="D6" s="8" t="e">
        <f>'Site Statistics'!#REF!</f>
        <v>#REF!</v>
      </c>
      <c r="E6" s="8"/>
      <c r="F6" s="8" t="e">
        <f>'Site Statistics'!#REF!</f>
        <v>#REF!</v>
      </c>
      <c r="G6" s="67">
        <v>40452</v>
      </c>
      <c r="H6" s="61" t="s">
        <v>199</v>
      </c>
      <c r="I6" s="17" t="s">
        <v>122</v>
      </c>
      <c r="J6" s="17" t="s">
        <v>124</v>
      </c>
      <c r="K6" t="s">
        <v>204</v>
      </c>
    </row>
    <row r="7" spans="1:11" ht="13" x14ac:dyDescent="0.3">
      <c r="A7" t="str">
        <f>'Site Statistics'!B11</f>
        <v>Central HQ</v>
      </c>
      <c r="B7" t="e">
        <f>IF(ISBLANK('Site Statistics'!#REF!),"",'Site Statistics'!#REF!)</f>
        <v>#REF!</v>
      </c>
      <c r="C7" s="54" t="e">
        <f>'Site Statistics'!#REF!</f>
        <v>#REF!</v>
      </c>
      <c r="D7" s="15" t="e">
        <f t="shared" ref="D7:D12" si="0">C7*0.825</f>
        <v>#REF!</v>
      </c>
      <c r="E7" s="60"/>
      <c r="F7" s="8" t="e">
        <f>'Site Statistics'!#REF!</f>
        <v>#REF!</v>
      </c>
      <c r="G7" s="67">
        <v>40513</v>
      </c>
      <c r="H7" s="10" t="s">
        <v>236</v>
      </c>
      <c r="I7" s="17" t="s">
        <v>235</v>
      </c>
      <c r="J7" s="17" t="s">
        <v>130</v>
      </c>
    </row>
    <row r="8" spans="1:11" ht="13" x14ac:dyDescent="0.3">
      <c r="A8" t="str">
        <f>'Site Statistics'!B15</f>
        <v>Metro/Clifton</v>
      </c>
      <c r="B8" t="e">
        <f>IF(ISBLANK('Site Statistics'!#REF!),"",'Site Statistics'!#REF!)</f>
        <v>#REF!</v>
      </c>
      <c r="C8" s="54" t="e">
        <f>'Site Statistics'!#REF!</f>
        <v>#REF!</v>
      </c>
      <c r="D8" s="15" t="e">
        <f t="shared" si="0"/>
        <v>#REF!</v>
      </c>
      <c r="E8" s="60"/>
      <c r="F8" s="8" t="e">
        <f>'Site Statistics'!#REF!</f>
        <v>#REF!</v>
      </c>
      <c r="G8" s="67">
        <v>40513</v>
      </c>
      <c r="I8" s="17" t="s">
        <v>223</v>
      </c>
    </row>
    <row r="9" spans="1:11" ht="13" x14ac:dyDescent="0.3">
      <c r="A9" t="str">
        <f>'Site Statistics'!B12</f>
        <v>Edison Training</v>
      </c>
      <c r="B9" t="e">
        <f>IF(ISBLANK('Site Statistics'!#REF!),"",'Site Statistics'!#REF!)</f>
        <v>#REF!</v>
      </c>
      <c r="C9" s="54" t="e">
        <f>'Site Statistics'!#REF!</f>
        <v>#REF!</v>
      </c>
      <c r="D9" s="15" t="e">
        <f t="shared" si="0"/>
        <v>#REF!</v>
      </c>
      <c r="E9" s="60"/>
      <c r="F9" s="8" t="e">
        <f>'Site Statistics'!#REF!</f>
        <v>#REF!</v>
      </c>
      <c r="G9" s="67">
        <v>40513</v>
      </c>
      <c r="H9" s="10" t="s">
        <v>239</v>
      </c>
      <c r="I9" s="18" t="s">
        <v>222</v>
      </c>
      <c r="J9" s="17" t="s">
        <v>130</v>
      </c>
    </row>
    <row r="10" spans="1:11" ht="13" x14ac:dyDescent="0.3">
      <c r="A10" t="e">
        <f>'Site Statistics'!#REF!</f>
        <v>#REF!</v>
      </c>
      <c r="B10" t="e">
        <f>IF(ISBLANK('Site Statistics'!#REF!),"",'Site Statistics'!#REF!)</f>
        <v>#REF!</v>
      </c>
      <c r="C10" s="54" t="e">
        <f>'Site Statistics'!#REF!</f>
        <v>#REF!</v>
      </c>
      <c r="D10" s="15" t="e">
        <f t="shared" si="0"/>
        <v>#REF!</v>
      </c>
      <c r="E10" s="60"/>
      <c r="F10" s="8" t="e">
        <f>'Site Statistics'!#REF!</f>
        <v>#REF!</v>
      </c>
      <c r="G10" s="67">
        <v>40513</v>
      </c>
      <c r="H10" s="10"/>
      <c r="I10" s="17" t="s">
        <v>223</v>
      </c>
    </row>
    <row r="11" spans="1:11" ht="13" x14ac:dyDescent="0.3">
      <c r="A11" t="str">
        <f>'Site Statistics'!B16</f>
        <v>S. DivHQ Moorestown</v>
      </c>
      <c r="B11" t="e">
        <f>IF(ISBLANK('Site Statistics'!#REF!),"",'Site Statistics'!#REF!)</f>
        <v>#REF!</v>
      </c>
      <c r="C11" s="54" t="e">
        <f>'Site Statistics'!#REF!</f>
        <v>#REF!</v>
      </c>
      <c r="D11" s="15" t="e">
        <f t="shared" si="0"/>
        <v>#REF!</v>
      </c>
      <c r="E11" s="60"/>
      <c r="F11" s="8" t="e">
        <f>'Site Statistics'!#REF!</f>
        <v>#REF!</v>
      </c>
      <c r="G11" s="67">
        <v>40513</v>
      </c>
      <c r="H11" s="10"/>
      <c r="I11" s="17" t="s">
        <v>223</v>
      </c>
    </row>
    <row r="12" spans="1:11" s="50" customFormat="1" ht="13" x14ac:dyDescent="0.3">
      <c r="A12" s="50" t="e">
        <f>'Site Statistics'!#REF!</f>
        <v>#REF!</v>
      </c>
      <c r="B12" s="50" t="e">
        <f>IF(ISBLANK('Site Statistics'!#REF!),"",'Site Statistics'!#REF!)</f>
        <v>#REF!</v>
      </c>
      <c r="C12" s="54" t="e">
        <f>'Site Statistics'!#REF!</f>
        <v>#REF!</v>
      </c>
      <c r="D12" s="55" t="e">
        <f t="shared" si="0"/>
        <v>#REF!</v>
      </c>
      <c r="E12" s="60"/>
      <c r="F12" s="56" t="e">
        <f>'Site Statistics'!#REF!</f>
        <v>#REF!</v>
      </c>
      <c r="G12" s="68">
        <v>40513</v>
      </c>
      <c r="H12" s="57"/>
      <c r="I12" s="18" t="s">
        <v>224</v>
      </c>
      <c r="J12" s="65"/>
    </row>
    <row r="13" spans="1:11" x14ac:dyDescent="0.25">
      <c r="A13" s="50"/>
      <c r="B13" t="e">
        <f>IF(ISBLANK('Site Statistics'!#REF!),"",'Site Statistics'!#REF!)</f>
        <v>#REF!</v>
      </c>
      <c r="C13" s="8"/>
      <c r="D13" s="8"/>
      <c r="E13" s="8"/>
      <c r="F13" s="8"/>
    </row>
    <row r="14" spans="1:11" x14ac:dyDescent="0.25">
      <c r="A14" s="50"/>
    </row>
    <row r="15" spans="1:11" x14ac:dyDescent="0.25">
      <c r="F15" s="8"/>
    </row>
    <row r="16" spans="1:11" x14ac:dyDescent="0.25">
      <c r="A16" s="16" t="s">
        <v>27</v>
      </c>
      <c r="C16" s="8" t="e">
        <f>SUM(C3:C15)</f>
        <v>#REF!</v>
      </c>
      <c r="D16" s="8" t="e">
        <f>SUM(D3:D15)</f>
        <v>#REF!</v>
      </c>
      <c r="E16" s="8"/>
      <c r="F16" s="8"/>
    </row>
    <row r="18" spans="1:15" ht="13" x14ac:dyDescent="0.25">
      <c r="A18" s="3" t="str">
        <f>'Site Statistics'!B18</f>
        <v>Segment 1b</v>
      </c>
      <c r="B18" s="3"/>
      <c r="C18" s="3"/>
      <c r="D18" s="3"/>
      <c r="E18" s="3"/>
      <c r="F18" s="3"/>
      <c r="G18" s="64"/>
      <c r="H18" s="3"/>
      <c r="I18" s="64"/>
      <c r="J18" s="64"/>
      <c r="K18" s="3"/>
      <c r="M18" s="4"/>
      <c r="N18" s="4"/>
      <c r="O18" s="4"/>
    </row>
    <row r="19" spans="1:15" ht="13" x14ac:dyDescent="0.3">
      <c r="A19" t="e">
        <f>'Site Statistics'!#REF!</f>
        <v>#REF!</v>
      </c>
      <c r="B19" t="e">
        <f>IF(ISBLANK('Site Statistics'!#REF!),"",'Site Statistics'!#REF!)</f>
        <v>#REF!</v>
      </c>
      <c r="C19" s="8" t="e">
        <f>'Site Statistics'!#REF!</f>
        <v>#REF!</v>
      </c>
      <c r="D19" s="15" t="e">
        <f>C19*0.95</f>
        <v>#REF!</v>
      </c>
      <c r="E19" s="54"/>
      <c r="F19" s="8" t="e">
        <f>'Site Statistics'!#REF!</f>
        <v>#REF!</v>
      </c>
      <c r="G19" s="67">
        <v>40575</v>
      </c>
      <c r="H19" s="43" t="s">
        <v>137</v>
      </c>
      <c r="I19" s="18" t="s">
        <v>189</v>
      </c>
      <c r="J19" s="17" t="s">
        <v>130</v>
      </c>
      <c r="M19" s="4"/>
      <c r="N19" s="47"/>
      <c r="O19" s="4"/>
    </row>
    <row r="20" spans="1:15" ht="13" x14ac:dyDescent="0.3">
      <c r="A20" t="e">
        <f>'Site Statistics'!#REF!</f>
        <v>#REF!</v>
      </c>
      <c r="B20" t="e">
        <f>IF(ISBLANK('Site Statistics'!#REF!),"",'Site Statistics'!#REF!)</f>
        <v>#REF!</v>
      </c>
      <c r="C20" s="8" t="e">
        <f>'Site Statistics'!#REF!</f>
        <v>#REF!</v>
      </c>
      <c r="D20" s="15" t="e">
        <f t="shared" ref="D20:D28" si="1">C20*0.95</f>
        <v>#REF!</v>
      </c>
      <c r="E20" s="54"/>
      <c r="F20" s="8" t="e">
        <f>'Site Statistics'!#REF!</f>
        <v>#REF!</v>
      </c>
      <c r="G20" s="67">
        <v>40575</v>
      </c>
      <c r="H20" s="43" t="s">
        <v>138</v>
      </c>
      <c r="I20" s="17" t="s">
        <v>224</v>
      </c>
      <c r="M20" s="4"/>
      <c r="N20" s="47"/>
      <c r="O20" s="4"/>
    </row>
    <row r="21" spans="1:15" ht="13" x14ac:dyDescent="0.3">
      <c r="A21" t="e">
        <f>'Site Statistics'!#REF!</f>
        <v>#REF!</v>
      </c>
      <c r="B21" t="e">
        <f>IF(ISBLANK('Site Statistics'!#REF!),"",'Site Statistics'!#REF!)</f>
        <v>#REF!</v>
      </c>
      <c r="C21" s="8" t="e">
        <f>'Site Statistics'!#REF!</f>
        <v>#REF!</v>
      </c>
      <c r="D21" s="15" t="e">
        <f t="shared" si="1"/>
        <v>#REF!</v>
      </c>
      <c r="E21" s="54">
        <v>1.7410000000000001</v>
      </c>
      <c r="F21" s="8" t="e">
        <f>'Site Statistics'!#REF!</f>
        <v>#REF!</v>
      </c>
      <c r="G21" s="67">
        <v>40513</v>
      </c>
      <c r="H21" s="44" t="s">
        <v>140</v>
      </c>
      <c r="I21" s="17" t="s">
        <v>202</v>
      </c>
      <c r="J21" s="17" t="s">
        <v>130</v>
      </c>
      <c r="M21" s="4"/>
      <c r="N21" s="47"/>
      <c r="O21" s="4"/>
    </row>
    <row r="22" spans="1:15" ht="13" x14ac:dyDescent="0.3">
      <c r="A22" t="str">
        <f>'Site Statistics'!B19</f>
        <v>CPP Bayonne</v>
      </c>
      <c r="B22" t="e">
        <f>IF(ISBLANK('Site Statistics'!#REF!),"",'Site Statistics'!#REF!)</f>
        <v>#REF!</v>
      </c>
      <c r="C22" s="8" t="e">
        <f>'Site Statistics'!#REF!</f>
        <v>#REF!</v>
      </c>
      <c r="D22" s="15" t="e">
        <f t="shared" si="1"/>
        <v>#REF!</v>
      </c>
      <c r="E22" s="54">
        <v>1.4</v>
      </c>
      <c r="F22" s="8" t="e">
        <f>'Site Statistics'!#REF!</f>
        <v>#REF!</v>
      </c>
      <c r="G22" s="67">
        <v>40513</v>
      </c>
      <c r="H22" s="46" t="s">
        <v>141</v>
      </c>
      <c r="I22" s="18" t="s">
        <v>203</v>
      </c>
      <c r="J22" s="17" t="s">
        <v>130</v>
      </c>
      <c r="M22" s="4"/>
      <c r="N22" s="48"/>
      <c r="O22" s="4"/>
    </row>
    <row r="23" spans="1:15" ht="13" x14ac:dyDescent="0.3">
      <c r="A23" t="str">
        <f>'Site Statistics'!B21</f>
        <v xml:space="preserve">Rider </v>
      </c>
      <c r="B23" t="e">
        <f>IF(ISBLANK('Site Statistics'!#REF!),"",'Site Statistics'!#REF!)</f>
        <v>#REF!</v>
      </c>
      <c r="C23" s="8" t="e">
        <f>'Site Statistics'!#REF!</f>
        <v>#REF!</v>
      </c>
      <c r="D23" s="15" t="e">
        <f t="shared" si="1"/>
        <v>#REF!</v>
      </c>
      <c r="E23" s="54"/>
      <c r="F23" s="8" t="e">
        <f>'Site Statistics'!#REF!</f>
        <v>#REF!</v>
      </c>
      <c r="G23" s="67">
        <v>40695</v>
      </c>
      <c r="H23" s="46" t="s">
        <v>143</v>
      </c>
      <c r="I23" s="17" t="s">
        <v>225</v>
      </c>
      <c r="M23" s="4"/>
      <c r="N23" s="47"/>
      <c r="O23" s="4"/>
    </row>
    <row r="24" spans="1:15" ht="13" x14ac:dyDescent="0.3">
      <c r="A24" t="e">
        <f>'Site Statistics'!#REF!</f>
        <v>#REF!</v>
      </c>
      <c r="B24" t="e">
        <f>IF(ISBLANK('Site Statistics'!#REF!),"",'Site Statistics'!#REF!)</f>
        <v>#REF!</v>
      </c>
      <c r="C24" s="8" t="e">
        <f>'Site Statistics'!#REF!</f>
        <v>#REF!</v>
      </c>
      <c r="D24" s="15" t="e">
        <f t="shared" si="1"/>
        <v>#REF!</v>
      </c>
      <c r="E24" s="54">
        <v>1.282</v>
      </c>
      <c r="F24" s="8" t="e">
        <f>'Site Statistics'!#REF!</f>
        <v>#REF!</v>
      </c>
      <c r="G24" s="67">
        <v>40544</v>
      </c>
      <c r="H24" s="43" t="s">
        <v>142</v>
      </c>
      <c r="I24" s="18" t="s">
        <v>200</v>
      </c>
      <c r="J24" s="17" t="s">
        <v>130</v>
      </c>
      <c r="M24" s="4"/>
      <c r="N24" s="48"/>
      <c r="O24" s="4"/>
    </row>
    <row r="25" spans="1:15" ht="13" x14ac:dyDescent="0.3">
      <c r="A25" t="e">
        <f>'Site Statistics'!#REF!</f>
        <v>#REF!</v>
      </c>
      <c r="B25" t="e">
        <f>IF(ISBLANK('Site Statistics'!#REF!),"",'Site Statistics'!#REF!)</f>
        <v>#REF!</v>
      </c>
      <c r="C25" s="8" t="e">
        <f>'Site Statistics'!#REF!</f>
        <v>#REF!</v>
      </c>
      <c r="D25" s="15" t="e">
        <f t="shared" si="1"/>
        <v>#REF!</v>
      </c>
      <c r="E25" s="54">
        <v>0.96499999999999997</v>
      </c>
      <c r="F25" s="8" t="e">
        <f>'Site Statistics'!#REF!</f>
        <v>#REF!</v>
      </c>
      <c r="G25" s="67">
        <v>40544</v>
      </c>
      <c r="H25" s="44" t="s">
        <v>139</v>
      </c>
      <c r="I25" s="18" t="s">
        <v>201</v>
      </c>
      <c r="J25" s="17" t="s">
        <v>130</v>
      </c>
      <c r="M25" s="4"/>
      <c r="N25" s="47"/>
      <c r="O25" s="4"/>
    </row>
    <row r="26" spans="1:15" s="58" customFormat="1" ht="13" x14ac:dyDescent="0.3">
      <c r="A26" s="58" t="str">
        <f>'Site Statistics'!B24</f>
        <v>Food Bank</v>
      </c>
      <c r="B26" s="58" t="e">
        <f>IF(ISBLANK('Site Statistics'!#REF!),"",'Site Statistics'!#REF!)</f>
        <v>#REF!</v>
      </c>
      <c r="C26" s="59"/>
      <c r="D26" s="60"/>
      <c r="E26" s="63"/>
      <c r="F26" s="59" t="e">
        <f>'Site Statistics'!#REF!</f>
        <v>#REF!</v>
      </c>
      <c r="G26" s="69">
        <v>40513</v>
      </c>
      <c r="H26" s="45" t="s">
        <v>263</v>
      </c>
      <c r="I26" s="17" t="s">
        <v>224</v>
      </c>
      <c r="J26" s="66"/>
      <c r="N26" s="47"/>
    </row>
    <row r="27" spans="1:15" ht="13" x14ac:dyDescent="0.3">
      <c r="A27" t="s">
        <v>145</v>
      </c>
      <c r="B27" t="e">
        <f>IF(ISBLANK('Site Statistics'!#REF!),"",'Site Statistics'!#REF!)</f>
        <v>#REF!</v>
      </c>
      <c r="C27" s="8" t="e">
        <f>'Site Statistics'!#REF!</f>
        <v>#REF!</v>
      </c>
      <c r="D27" s="15" t="e">
        <f t="shared" si="1"/>
        <v>#REF!</v>
      </c>
      <c r="E27" s="54">
        <v>1.9</v>
      </c>
      <c r="F27" s="8"/>
      <c r="G27" s="67">
        <v>40575</v>
      </c>
      <c r="H27" s="9" t="s">
        <v>182</v>
      </c>
      <c r="I27" s="17" t="s">
        <v>220</v>
      </c>
      <c r="J27" s="17" t="s">
        <v>130</v>
      </c>
      <c r="M27" s="4"/>
      <c r="N27" s="4"/>
      <c r="O27" s="4"/>
    </row>
    <row r="28" spans="1:15" ht="13" x14ac:dyDescent="0.3">
      <c r="A28" t="s">
        <v>146</v>
      </c>
      <c r="B28" t="e">
        <f>IF(ISBLANK('Site Statistics'!#REF!),"",'Site Statistics'!#REF!)</f>
        <v>#REF!</v>
      </c>
      <c r="C28" s="8" t="e">
        <f>'Site Statistics'!#REF!</f>
        <v>#REF!</v>
      </c>
      <c r="D28" s="15" t="e">
        <f t="shared" si="1"/>
        <v>#REF!</v>
      </c>
      <c r="E28" s="54"/>
      <c r="F28" s="8"/>
      <c r="G28" s="69">
        <v>40513</v>
      </c>
      <c r="H28" s="9"/>
      <c r="I28" s="17" t="s">
        <v>225</v>
      </c>
      <c r="M28" s="4"/>
      <c r="N28" s="4"/>
      <c r="O28" s="4"/>
    </row>
    <row r="29" spans="1:15" x14ac:dyDescent="0.25">
      <c r="C29" s="8"/>
      <c r="D29" s="8"/>
      <c r="E29" s="56"/>
    </row>
    <row r="30" spans="1:15" x14ac:dyDescent="0.25">
      <c r="A30" t="s">
        <v>27</v>
      </c>
      <c r="C30" s="8" t="e">
        <f>SUM(C19:C29)</f>
        <v>#REF!</v>
      </c>
      <c r="D30" s="8" t="e">
        <f>SUM(D19:D29)</f>
        <v>#REF!</v>
      </c>
      <c r="E30" s="56"/>
    </row>
    <row r="32" spans="1:15" ht="13" x14ac:dyDescent="0.25">
      <c r="A32" s="3" t="str">
        <f>'Site Statistics'!B28</f>
        <v>Segment 1c</v>
      </c>
      <c r="B32" s="3"/>
      <c r="C32" s="3"/>
      <c r="D32" s="3"/>
      <c r="E32" s="3"/>
      <c r="F32" s="3"/>
      <c r="G32" s="64"/>
      <c r="H32" s="3"/>
      <c r="I32" s="64"/>
      <c r="J32" s="64"/>
      <c r="K32" s="3"/>
    </row>
    <row r="33" spans="1:11" x14ac:dyDescent="0.25">
      <c r="A33" t="str">
        <f>'Site Statistics'!B29</f>
        <v>Matrix Bldg A &amp; B</v>
      </c>
      <c r="B33" t="e">
        <f>IF(ISBLANK('Site Statistics'!#REF!),"",'Site Statistics'!#REF!)</f>
        <v>#REF!</v>
      </c>
      <c r="C33" s="8" t="e">
        <f>'Site Statistics'!#REF!</f>
        <v>#REF!</v>
      </c>
      <c r="D33" s="8" t="e">
        <f>'Site Statistics'!#REF!</f>
        <v>#REF!</v>
      </c>
      <c r="E33" s="8">
        <v>2.3079999999999998</v>
      </c>
      <c r="F33" s="8" t="e">
        <f>'Site Statistics'!#REF!</f>
        <v>#REF!</v>
      </c>
      <c r="G33" s="67">
        <v>40513</v>
      </c>
      <c r="H33" s="61" t="s">
        <v>207</v>
      </c>
      <c r="I33" s="18" t="s">
        <v>125</v>
      </c>
      <c r="J33" s="17" t="s">
        <v>124</v>
      </c>
    </row>
    <row r="34" spans="1:11" x14ac:dyDescent="0.25">
      <c r="A34" t="str">
        <f>'Site Statistics'!B30</f>
        <v>Barringer</v>
      </c>
      <c r="B34" t="e">
        <f>IF(ISBLANK('Site Statistics'!#REF!),"",'Site Statistics'!#REF!)</f>
        <v>#REF!</v>
      </c>
      <c r="C34" s="8" t="e">
        <f>'Site Statistics'!#REF!</f>
        <v>#REF!</v>
      </c>
      <c r="D34" s="8" t="e">
        <f>'Site Statistics'!#REF!</f>
        <v>#REF!</v>
      </c>
      <c r="E34" s="8">
        <v>0.54900000000000004</v>
      </c>
      <c r="F34" s="8" t="e">
        <f>'Site Statistics'!#REF!</f>
        <v>#REF!</v>
      </c>
      <c r="G34" s="67">
        <v>40422</v>
      </c>
      <c r="H34" s="10" t="s">
        <v>192</v>
      </c>
      <c r="I34" s="18" t="s">
        <v>126</v>
      </c>
      <c r="J34" s="17" t="s">
        <v>124</v>
      </c>
      <c r="K34" s="62" t="s">
        <v>205</v>
      </c>
    </row>
    <row r="35" spans="1:11" x14ac:dyDescent="0.25">
      <c r="A35" t="str">
        <f>'Site Statistics'!B31</f>
        <v>Park</v>
      </c>
      <c r="B35" t="e">
        <f>IF(ISBLANK('Site Statistics'!#REF!),"",'Site Statistics'!#REF!)</f>
        <v>#REF!</v>
      </c>
      <c r="C35" s="8" t="e">
        <f>'Site Statistics'!#REF!</f>
        <v>#REF!</v>
      </c>
      <c r="D35" s="8" t="e">
        <f>'Site Statistics'!#REF!</f>
        <v>#REF!</v>
      </c>
      <c r="E35" s="8">
        <v>0.432</v>
      </c>
      <c r="F35" s="8" t="e">
        <f>'Site Statistics'!#REF!</f>
        <v>#REF!</v>
      </c>
      <c r="G35" s="67">
        <v>40452</v>
      </c>
      <c r="H35" s="61" t="s">
        <v>193</v>
      </c>
      <c r="I35" s="18" t="s">
        <v>127</v>
      </c>
      <c r="J35" s="17" t="s">
        <v>124</v>
      </c>
      <c r="K35" s="62" t="s">
        <v>205</v>
      </c>
    </row>
    <row r="36" spans="1:11" x14ac:dyDescent="0.25">
      <c r="A36" t="str">
        <f>'Site Statistics'!B32</f>
        <v>Camden (NWK)</v>
      </c>
      <c r="B36" t="e">
        <f>IF(ISBLANK('Site Statistics'!#REF!),"",'Site Statistics'!#REF!)</f>
        <v>#REF!</v>
      </c>
      <c r="C36" s="8" t="e">
        <f>'Site Statistics'!#REF!</f>
        <v>#REF!</v>
      </c>
      <c r="D36" s="8" t="e">
        <f>'Site Statistics'!#REF!</f>
        <v>#REF!</v>
      </c>
      <c r="E36" s="8">
        <v>0.77300000000000002</v>
      </c>
      <c r="F36" s="8" t="e">
        <f>'Site Statistics'!#REF!</f>
        <v>#REF!</v>
      </c>
      <c r="G36" s="67">
        <v>40452</v>
      </c>
      <c r="H36" s="10" t="s">
        <v>194</v>
      </c>
      <c r="I36" s="18" t="s">
        <v>128</v>
      </c>
      <c r="J36" s="17" t="s">
        <v>124</v>
      </c>
      <c r="K36" s="62" t="s">
        <v>205</v>
      </c>
    </row>
    <row r="37" spans="1:11" x14ac:dyDescent="0.25">
      <c r="A37" t="str">
        <f>'Site Statistics'!B33</f>
        <v>New Central HS</v>
      </c>
      <c r="B37" t="e">
        <f>IF(ISBLANK('Site Statistics'!#REF!),"",'Site Statistics'!#REF!)</f>
        <v>#REF!</v>
      </c>
      <c r="C37" s="8" t="e">
        <f>'Site Statistics'!#REF!</f>
        <v>#REF!</v>
      </c>
      <c r="D37" s="8" t="e">
        <f>'Site Statistics'!#REF!</f>
        <v>#REF!</v>
      </c>
      <c r="E37" s="8">
        <v>0.42499999999999999</v>
      </c>
      <c r="F37" s="8" t="e">
        <f>'Site Statistics'!#REF!</f>
        <v>#REF!</v>
      </c>
      <c r="G37" s="67">
        <v>40422</v>
      </c>
      <c r="H37" s="61" t="s">
        <v>195</v>
      </c>
      <c r="I37" s="18" t="s">
        <v>129</v>
      </c>
      <c r="J37" s="17" t="s">
        <v>124</v>
      </c>
      <c r="K37" s="62" t="s">
        <v>205</v>
      </c>
    </row>
    <row r="38" spans="1:11" x14ac:dyDescent="0.25">
      <c r="C38" s="8"/>
      <c r="D38" s="8"/>
      <c r="E38" s="8"/>
      <c r="F38" s="8"/>
    </row>
    <row r="39" spans="1:11" x14ac:dyDescent="0.25">
      <c r="A39" t="s">
        <v>27</v>
      </c>
      <c r="C39" s="8" t="e">
        <f>SUM(C33:C38)</f>
        <v>#REF!</v>
      </c>
      <c r="D39" s="8" t="e">
        <f>SUM(D33:D38)</f>
        <v>#REF!</v>
      </c>
      <c r="E39" s="8"/>
      <c r="F39" s="8"/>
    </row>
    <row r="40" spans="1:11" x14ac:dyDescent="0.25">
      <c r="C40" s="8"/>
      <c r="D40" s="8"/>
      <c r="E40" s="8"/>
      <c r="F40" s="8"/>
    </row>
    <row r="42" spans="1:11" ht="13" x14ac:dyDescent="0.25">
      <c r="A42" s="41" t="s">
        <v>132</v>
      </c>
      <c r="B42" s="3"/>
      <c r="C42" s="3"/>
      <c r="D42" s="3"/>
      <c r="E42" s="3"/>
      <c r="F42" s="3"/>
      <c r="G42" s="64"/>
      <c r="H42" s="3"/>
      <c r="I42" s="64"/>
      <c r="J42" s="64"/>
      <c r="K42" s="3"/>
    </row>
    <row r="43" spans="1:11" x14ac:dyDescent="0.25">
      <c r="F43" s="8"/>
    </row>
    <row r="44" spans="1:11" x14ac:dyDescent="0.25">
      <c r="A44" t="s">
        <v>131</v>
      </c>
      <c r="C44" s="8">
        <v>40</v>
      </c>
      <c r="D44" s="8">
        <v>30.8</v>
      </c>
      <c r="E44" s="8"/>
      <c r="G44" s="17" t="s">
        <v>133</v>
      </c>
      <c r="I44" s="17" t="s">
        <v>122</v>
      </c>
      <c r="J44" s="17" t="s">
        <v>124</v>
      </c>
    </row>
  </sheetData>
  <customSheetViews>
    <customSheetView guid="{9CD798DB-3160-4413-B851-2C69D226FC8E}" scale="75" fitToPage="1" state="hidden">
      <pageMargins left="0.75" right="0.75" top="1" bottom="1" header="0.5" footer="0.5"/>
      <pageSetup scale="43" orientation="portrait" r:id="rId1"/>
      <headerFooter alignWithMargins="0">
        <oddFooter>&amp;L&amp;A&amp;C&amp;P of &amp;N&amp;RPrint Date: &amp;D</oddFooter>
      </headerFooter>
    </customSheetView>
  </customSheetViews>
  <phoneticPr fontId="3" type="noConversion"/>
  <pageMargins left="0.75" right="0.75" top="1" bottom="1" header="0.5" footer="0.5"/>
  <pageSetup scale="45" orientation="portrait" r:id="rId2"/>
  <headerFooter alignWithMargins="0">
    <oddFooter>&amp;L&amp;A&amp;C&amp;P of &amp;N&amp;RPrint Date: &amp;D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145"/>
  <sheetViews>
    <sheetView zoomScaleNormal="100" workbookViewId="0"/>
  </sheetViews>
  <sheetFormatPr defaultRowHeight="12.5" x14ac:dyDescent="0.25"/>
  <cols>
    <col min="1" max="1" width="12.26953125" style="14" bestFit="1" customWidth="1"/>
    <col min="2" max="2" width="9" style="17" bestFit="1" customWidth="1"/>
    <col min="3" max="3" width="14.54296875" style="17" customWidth="1"/>
    <col min="4" max="4" width="5.54296875" style="17" customWidth="1"/>
    <col min="5" max="5" width="10.26953125" style="17" customWidth="1"/>
    <col min="6" max="6" width="14.26953125" style="17" customWidth="1"/>
    <col min="7" max="7" width="10.1796875" style="17" bestFit="1" customWidth="1"/>
    <col min="8" max="8" width="13.7265625" style="17" customWidth="1"/>
    <col min="9" max="9" width="11.7265625" style="17" bestFit="1" customWidth="1"/>
    <col min="10" max="12" width="10.26953125" style="17" customWidth="1"/>
    <col min="13" max="13" width="10.26953125" customWidth="1"/>
    <col min="25" max="25" width="10.1796875" bestFit="1" customWidth="1"/>
  </cols>
  <sheetData>
    <row r="1" spans="1:33" ht="13" x14ac:dyDescent="0.3">
      <c r="A1" s="596"/>
      <c r="B1" s="597"/>
      <c r="C1" s="597"/>
      <c r="D1" s="597"/>
      <c r="E1" s="597"/>
      <c r="F1" s="597"/>
      <c r="G1" s="597"/>
      <c r="H1" s="597"/>
      <c r="I1" s="597"/>
      <c r="J1" s="597"/>
      <c r="K1" s="598"/>
      <c r="L1" s="598"/>
    </row>
    <row r="2" spans="1:33" ht="13" x14ac:dyDescent="0.3">
      <c r="A2" s="599" t="s">
        <v>269</v>
      </c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</row>
    <row r="3" spans="1:33" ht="13" thickBot="1" x14ac:dyDescent="0.3">
      <c r="A3" s="603"/>
      <c r="B3" s="604"/>
      <c r="C3" s="604"/>
      <c r="D3" s="604"/>
      <c r="E3" s="604"/>
      <c r="F3" s="604"/>
      <c r="G3" s="604"/>
      <c r="H3" s="604"/>
      <c r="I3" s="604"/>
      <c r="J3" s="604"/>
      <c r="K3" s="113"/>
      <c r="L3" s="113"/>
    </row>
    <row r="4" spans="1:33" ht="13.5" thickBot="1" x14ac:dyDescent="0.35">
      <c r="A4" s="114"/>
      <c r="B4" s="601" t="s">
        <v>270</v>
      </c>
      <c r="C4" s="605"/>
      <c r="D4" s="602"/>
      <c r="E4" s="601" t="s">
        <v>271</v>
      </c>
      <c r="F4" s="602"/>
      <c r="G4" s="601" t="s">
        <v>272</v>
      </c>
      <c r="H4" s="602"/>
      <c r="I4" s="601" t="s">
        <v>273</v>
      </c>
      <c r="J4" s="602"/>
      <c r="K4" s="601" t="s">
        <v>274</v>
      </c>
      <c r="L4" s="602"/>
    </row>
    <row r="5" spans="1:33" s="120" customFormat="1" ht="13.5" thickBot="1" x14ac:dyDescent="0.3">
      <c r="A5" s="115" t="s">
        <v>23</v>
      </c>
      <c r="B5" s="116" t="s">
        <v>275</v>
      </c>
      <c r="C5" s="117" t="s">
        <v>276</v>
      </c>
      <c r="D5" s="118" t="s">
        <v>277</v>
      </c>
      <c r="E5" s="116" t="s">
        <v>275</v>
      </c>
      <c r="F5" s="118" t="s">
        <v>276</v>
      </c>
      <c r="G5" s="116" t="s">
        <v>275</v>
      </c>
      <c r="H5" s="118" t="s">
        <v>278</v>
      </c>
      <c r="I5" s="116" t="s">
        <v>275</v>
      </c>
      <c r="J5" s="118" t="s">
        <v>276</v>
      </c>
      <c r="K5" s="116" t="s">
        <v>275</v>
      </c>
      <c r="L5" s="118" t="s">
        <v>278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</row>
    <row r="6" spans="1:33" s="2" customFormat="1" ht="13" x14ac:dyDescent="0.25">
      <c r="A6" s="121" t="s">
        <v>0</v>
      </c>
      <c r="B6" s="122"/>
      <c r="C6" s="123"/>
      <c r="D6" s="124"/>
      <c r="E6" s="122"/>
      <c r="F6" s="124"/>
      <c r="G6" s="122"/>
      <c r="H6" s="124"/>
      <c r="I6" s="122"/>
      <c r="J6" s="124"/>
      <c r="K6" s="122"/>
      <c r="L6" s="124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33" s="134" customFormat="1" ht="23" x14ac:dyDescent="0.25">
      <c r="A7" s="125" t="s">
        <v>1</v>
      </c>
      <c r="B7" s="126" t="s">
        <v>279</v>
      </c>
      <c r="C7" s="127" t="s">
        <v>280</v>
      </c>
      <c r="D7" s="128">
        <v>6</v>
      </c>
      <c r="E7" s="126" t="s">
        <v>281</v>
      </c>
      <c r="F7" s="129" t="s">
        <v>282</v>
      </c>
      <c r="G7" s="130" t="s">
        <v>283</v>
      </c>
      <c r="H7" s="131" t="s">
        <v>284</v>
      </c>
      <c r="I7" s="132"/>
      <c r="J7" s="133"/>
      <c r="K7" s="132"/>
      <c r="L7" s="133"/>
    </row>
    <row r="8" spans="1:33" s="134" customFormat="1" ht="23" x14ac:dyDescent="0.25">
      <c r="A8" s="135" t="s">
        <v>3</v>
      </c>
      <c r="B8" s="136" t="s">
        <v>285</v>
      </c>
      <c r="C8" s="137" t="s">
        <v>286</v>
      </c>
      <c r="D8" s="128">
        <v>8</v>
      </c>
      <c r="E8" s="136" t="s">
        <v>281</v>
      </c>
      <c r="F8" s="138" t="s">
        <v>287</v>
      </c>
      <c r="G8" s="136" t="s">
        <v>288</v>
      </c>
      <c r="H8" s="138" t="s">
        <v>289</v>
      </c>
      <c r="I8" s="136"/>
      <c r="J8" s="138"/>
      <c r="K8" s="136"/>
      <c r="L8" s="138"/>
    </row>
    <row r="9" spans="1:33" s="134" customFormat="1" ht="23" x14ac:dyDescent="0.25">
      <c r="A9" s="135" t="s">
        <v>5</v>
      </c>
      <c r="B9" s="130" t="s">
        <v>279</v>
      </c>
      <c r="C9" s="127" t="s">
        <v>290</v>
      </c>
      <c r="D9" s="128">
        <v>4</v>
      </c>
      <c r="E9" s="130" t="s">
        <v>291</v>
      </c>
      <c r="F9" s="139" t="s">
        <v>292</v>
      </c>
      <c r="G9" s="130" t="s">
        <v>283</v>
      </c>
      <c r="H9" s="131" t="s">
        <v>284</v>
      </c>
      <c r="I9" s="136"/>
      <c r="J9" s="138"/>
      <c r="K9" s="136"/>
      <c r="L9" s="138"/>
    </row>
    <row r="10" spans="1:33" s="134" customFormat="1" ht="34.5" x14ac:dyDescent="0.25">
      <c r="A10" s="135" t="s">
        <v>7</v>
      </c>
      <c r="B10" s="136" t="s">
        <v>293</v>
      </c>
      <c r="C10" s="137" t="s">
        <v>294</v>
      </c>
      <c r="D10" s="128">
        <v>3</v>
      </c>
      <c r="E10" s="136" t="s">
        <v>295</v>
      </c>
      <c r="F10" s="138" t="s">
        <v>296</v>
      </c>
      <c r="G10" s="136" t="s">
        <v>53</v>
      </c>
      <c r="H10" s="138" t="s">
        <v>297</v>
      </c>
      <c r="I10" s="130" t="s">
        <v>298</v>
      </c>
      <c r="J10" s="131" t="s">
        <v>299</v>
      </c>
      <c r="K10" s="140" t="s">
        <v>25</v>
      </c>
      <c r="L10" s="141" t="s">
        <v>25</v>
      </c>
    </row>
    <row r="11" spans="1:33" s="134" customFormat="1" x14ac:dyDescent="0.25">
      <c r="A11" s="590" t="s">
        <v>300</v>
      </c>
      <c r="B11" s="594" t="s">
        <v>293</v>
      </c>
      <c r="C11" s="592" t="s">
        <v>301</v>
      </c>
      <c r="D11" s="588">
        <v>3</v>
      </c>
      <c r="E11" s="130" t="s">
        <v>302</v>
      </c>
      <c r="F11" s="131" t="s">
        <v>303</v>
      </c>
      <c r="G11" s="130" t="s">
        <v>25</v>
      </c>
      <c r="H11" s="131" t="s">
        <v>25</v>
      </c>
      <c r="I11" s="594" t="s">
        <v>304</v>
      </c>
      <c r="J11" s="586" t="s">
        <v>305</v>
      </c>
      <c r="K11" s="594" t="s">
        <v>304</v>
      </c>
      <c r="L11" s="586" t="s">
        <v>306</v>
      </c>
    </row>
    <row r="12" spans="1:33" s="134" customFormat="1" ht="23" x14ac:dyDescent="0.25">
      <c r="A12" s="591"/>
      <c r="B12" s="595"/>
      <c r="C12" s="593"/>
      <c r="D12" s="589"/>
      <c r="E12" s="142" t="s">
        <v>307</v>
      </c>
      <c r="F12" s="143" t="s">
        <v>308</v>
      </c>
      <c r="G12" s="130" t="s">
        <v>288</v>
      </c>
      <c r="H12" s="131" t="s">
        <v>309</v>
      </c>
      <c r="I12" s="595"/>
      <c r="J12" s="587"/>
      <c r="K12" s="595"/>
      <c r="L12" s="587"/>
    </row>
    <row r="13" spans="1:33" s="134" customFormat="1" ht="23.5" thickBot="1" x14ac:dyDescent="0.3">
      <c r="A13" s="144" t="s">
        <v>310</v>
      </c>
      <c r="B13" s="145" t="s">
        <v>293</v>
      </c>
      <c r="C13" s="146" t="s">
        <v>294</v>
      </c>
      <c r="D13" s="147">
        <v>2</v>
      </c>
      <c r="E13" s="145" t="s">
        <v>31</v>
      </c>
      <c r="F13" s="148" t="s">
        <v>311</v>
      </c>
      <c r="G13" s="145" t="s">
        <v>312</v>
      </c>
      <c r="H13" s="148" t="s">
        <v>313</v>
      </c>
      <c r="I13" s="149"/>
      <c r="J13" s="150"/>
      <c r="K13" s="149"/>
      <c r="L13" s="150"/>
    </row>
    <row r="14" spans="1:33" s="153" customFormat="1" ht="13" thickBot="1" x14ac:dyDescent="0.3">
      <c r="A14" s="151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</row>
    <row r="15" spans="1:33" s="154" customFormat="1" ht="13" x14ac:dyDescent="0.25">
      <c r="A15" s="121" t="s">
        <v>13</v>
      </c>
      <c r="B15" s="122"/>
      <c r="C15" s="123"/>
      <c r="D15" s="124"/>
      <c r="E15" s="122"/>
      <c r="F15" s="124"/>
      <c r="G15" s="122"/>
      <c r="H15" s="124"/>
      <c r="I15" s="122"/>
      <c r="J15" s="124"/>
      <c r="K15" s="122"/>
      <c r="L15" s="12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</row>
    <row r="16" spans="1:33" s="154" customFormat="1" ht="23" x14ac:dyDescent="0.25">
      <c r="A16" s="135" t="s">
        <v>34</v>
      </c>
      <c r="B16" s="130" t="s">
        <v>279</v>
      </c>
      <c r="C16" s="127" t="s">
        <v>314</v>
      </c>
      <c r="D16" s="141">
        <v>4</v>
      </c>
      <c r="E16" s="130" t="s">
        <v>315</v>
      </c>
      <c r="F16" s="131" t="s">
        <v>316</v>
      </c>
      <c r="G16" s="130" t="s">
        <v>283</v>
      </c>
      <c r="H16" s="131" t="s">
        <v>284</v>
      </c>
      <c r="I16" s="136"/>
      <c r="J16" s="138"/>
      <c r="K16" s="136"/>
      <c r="L16" s="138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55"/>
      <c r="AC16" s="156"/>
      <c r="AD16" s="156"/>
      <c r="AE16" s="156"/>
      <c r="AF16" s="156"/>
      <c r="AG16" s="156"/>
    </row>
    <row r="17" spans="1:33" s="154" customFormat="1" ht="23" x14ac:dyDescent="0.25">
      <c r="A17" s="135" t="s">
        <v>114</v>
      </c>
      <c r="B17" s="130" t="s">
        <v>279</v>
      </c>
      <c r="C17" s="127" t="s">
        <v>314</v>
      </c>
      <c r="D17" s="141">
        <v>3</v>
      </c>
      <c r="E17" s="136" t="s">
        <v>317</v>
      </c>
      <c r="F17" s="138" t="s">
        <v>318</v>
      </c>
      <c r="G17" s="130" t="s">
        <v>283</v>
      </c>
      <c r="H17" s="131" t="s">
        <v>284</v>
      </c>
      <c r="I17" s="136"/>
      <c r="J17" s="138"/>
      <c r="K17" s="136"/>
      <c r="L17" s="138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55"/>
      <c r="AC17" s="156"/>
      <c r="AD17" s="156"/>
      <c r="AE17" s="156"/>
      <c r="AF17" s="156"/>
      <c r="AG17" s="156"/>
    </row>
    <row r="18" spans="1:33" s="154" customFormat="1" ht="34.5" x14ac:dyDescent="0.25">
      <c r="A18" s="135" t="s">
        <v>319</v>
      </c>
      <c r="B18" s="130" t="s">
        <v>293</v>
      </c>
      <c r="C18" s="127" t="s">
        <v>320</v>
      </c>
      <c r="D18" s="141">
        <v>2</v>
      </c>
      <c r="E18" s="130" t="s">
        <v>31</v>
      </c>
      <c r="F18" s="131" t="s">
        <v>321</v>
      </c>
      <c r="G18" s="130" t="s">
        <v>322</v>
      </c>
      <c r="H18" s="131" t="s">
        <v>323</v>
      </c>
      <c r="I18" s="136"/>
      <c r="J18" s="138"/>
      <c r="K18" s="136"/>
      <c r="L18" s="138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55"/>
      <c r="AC18" s="156"/>
      <c r="AD18" s="156"/>
      <c r="AE18" s="156"/>
      <c r="AF18" s="156"/>
      <c r="AG18" s="156"/>
    </row>
    <row r="19" spans="1:33" s="154" customFormat="1" ht="46" x14ac:dyDescent="0.25">
      <c r="A19" s="135" t="s">
        <v>324</v>
      </c>
      <c r="B19" s="130" t="s">
        <v>293</v>
      </c>
      <c r="C19" s="137" t="s">
        <v>325</v>
      </c>
      <c r="D19" s="157">
        <v>2</v>
      </c>
      <c r="E19" s="136" t="s">
        <v>31</v>
      </c>
      <c r="F19" s="131" t="s">
        <v>311</v>
      </c>
      <c r="G19" s="130" t="s">
        <v>322</v>
      </c>
      <c r="H19" s="131" t="s">
        <v>323</v>
      </c>
      <c r="I19" s="136"/>
      <c r="J19" s="138"/>
      <c r="K19" s="136"/>
      <c r="L19" s="138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55"/>
      <c r="AC19" s="156"/>
      <c r="AD19" s="156"/>
      <c r="AE19" s="156"/>
      <c r="AF19" s="156"/>
      <c r="AG19" s="156"/>
    </row>
    <row r="20" spans="1:33" s="154" customFormat="1" ht="23" x14ac:dyDescent="0.25">
      <c r="A20" s="135" t="s">
        <v>75</v>
      </c>
      <c r="B20" s="130" t="s">
        <v>285</v>
      </c>
      <c r="C20" s="137" t="s">
        <v>326</v>
      </c>
      <c r="D20" s="157">
        <v>5</v>
      </c>
      <c r="E20" s="136" t="s">
        <v>327</v>
      </c>
      <c r="F20" s="138" t="s">
        <v>328</v>
      </c>
      <c r="G20" s="130" t="s">
        <v>322</v>
      </c>
      <c r="H20" s="138" t="s">
        <v>329</v>
      </c>
      <c r="I20" s="136" t="s">
        <v>330</v>
      </c>
      <c r="J20" s="138"/>
      <c r="K20" s="136"/>
      <c r="L20" s="138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55"/>
      <c r="AC20" s="156"/>
      <c r="AD20" s="156"/>
      <c r="AE20" s="156"/>
      <c r="AF20" s="156"/>
      <c r="AG20" s="156"/>
    </row>
    <row r="21" spans="1:33" s="154" customFormat="1" ht="35" thickBot="1" x14ac:dyDescent="0.3">
      <c r="A21" s="144" t="s">
        <v>331</v>
      </c>
      <c r="B21" s="145" t="s">
        <v>285</v>
      </c>
      <c r="C21" s="158" t="s">
        <v>332</v>
      </c>
      <c r="D21" s="159">
        <v>2</v>
      </c>
      <c r="E21" s="145" t="s">
        <v>281</v>
      </c>
      <c r="F21" s="148" t="s">
        <v>282</v>
      </c>
      <c r="G21" s="149"/>
      <c r="H21" s="150"/>
      <c r="I21" s="149"/>
      <c r="J21" s="150"/>
      <c r="K21" s="149"/>
      <c r="L21" s="150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55"/>
      <c r="AC21" s="156"/>
      <c r="AD21" s="156"/>
      <c r="AE21" s="156"/>
      <c r="AF21" s="156"/>
      <c r="AG21" s="156"/>
    </row>
    <row r="22" spans="1:33" s="134" customFormat="1" ht="13" thickBot="1" x14ac:dyDescent="0.3">
      <c r="A22" s="160"/>
      <c r="B22" s="161"/>
      <c r="C22" s="161"/>
      <c r="D22" s="162"/>
      <c r="E22" s="161"/>
      <c r="F22" s="161"/>
      <c r="G22" s="161"/>
      <c r="H22" s="161"/>
      <c r="I22" s="161"/>
      <c r="J22" s="161"/>
      <c r="K22" s="161"/>
      <c r="L22" s="161"/>
    </row>
    <row r="23" spans="1:33" s="134" customFormat="1" ht="13" x14ac:dyDescent="0.25">
      <c r="A23" s="163" t="s">
        <v>14</v>
      </c>
      <c r="B23" s="164"/>
      <c r="C23" s="165"/>
      <c r="D23" s="166"/>
      <c r="E23" s="167"/>
      <c r="F23" s="168"/>
      <c r="G23" s="167"/>
      <c r="H23" s="168"/>
      <c r="I23" s="167"/>
      <c r="J23" s="168"/>
      <c r="K23" s="169"/>
      <c r="L23" s="168"/>
    </row>
    <row r="24" spans="1:33" s="134" customFormat="1" ht="23" x14ac:dyDescent="0.25">
      <c r="A24" s="170" t="s">
        <v>267</v>
      </c>
      <c r="B24" s="130" t="s">
        <v>279</v>
      </c>
      <c r="C24" s="127" t="s">
        <v>290</v>
      </c>
      <c r="D24" s="141">
        <v>3</v>
      </c>
      <c r="E24" s="130" t="s">
        <v>281</v>
      </c>
      <c r="F24" s="131" t="s">
        <v>282</v>
      </c>
      <c r="G24" s="130" t="s">
        <v>322</v>
      </c>
      <c r="H24" s="138"/>
      <c r="I24" s="136" t="s">
        <v>298</v>
      </c>
      <c r="J24" s="138" t="s">
        <v>299</v>
      </c>
      <c r="K24" s="171" t="s">
        <v>304</v>
      </c>
      <c r="L24" s="138" t="s">
        <v>333</v>
      </c>
    </row>
    <row r="25" spans="1:33" s="134" customFormat="1" ht="23" x14ac:dyDescent="0.25">
      <c r="A25" s="170" t="s">
        <v>268</v>
      </c>
      <c r="B25" s="130" t="s">
        <v>279</v>
      </c>
      <c r="C25" s="127" t="s">
        <v>290</v>
      </c>
      <c r="D25" s="141">
        <v>2</v>
      </c>
      <c r="E25" s="130" t="s">
        <v>281</v>
      </c>
      <c r="F25" s="131" t="s">
        <v>282</v>
      </c>
      <c r="G25" s="130" t="s">
        <v>322</v>
      </c>
      <c r="H25" s="138"/>
      <c r="I25" s="136" t="s">
        <v>298</v>
      </c>
      <c r="J25" s="138" t="s">
        <v>299</v>
      </c>
      <c r="K25" s="171" t="s">
        <v>304</v>
      </c>
      <c r="L25" s="138" t="s">
        <v>333</v>
      </c>
    </row>
    <row r="26" spans="1:33" s="134" customFormat="1" ht="34.5" x14ac:dyDescent="0.25">
      <c r="A26" s="170" t="s">
        <v>16</v>
      </c>
      <c r="B26" s="130" t="s">
        <v>293</v>
      </c>
      <c r="C26" s="127" t="s">
        <v>334</v>
      </c>
      <c r="D26" s="141">
        <v>3</v>
      </c>
      <c r="E26" s="130" t="s">
        <v>281</v>
      </c>
      <c r="F26" s="131" t="s">
        <v>335</v>
      </c>
      <c r="G26" s="130" t="s">
        <v>322</v>
      </c>
      <c r="H26" s="138" t="s">
        <v>323</v>
      </c>
      <c r="I26" s="136" t="s">
        <v>304</v>
      </c>
      <c r="J26" s="138" t="s">
        <v>305</v>
      </c>
      <c r="K26" s="172" t="s">
        <v>25</v>
      </c>
      <c r="L26" s="157" t="s">
        <v>25</v>
      </c>
    </row>
    <row r="27" spans="1:33" s="134" customFormat="1" ht="34.5" x14ac:dyDescent="0.25">
      <c r="A27" s="590" t="s">
        <v>18</v>
      </c>
      <c r="B27" s="594" t="s">
        <v>293</v>
      </c>
      <c r="C27" s="592" t="s">
        <v>336</v>
      </c>
      <c r="D27" s="607">
        <v>3</v>
      </c>
      <c r="E27" s="130" t="s">
        <v>281</v>
      </c>
      <c r="F27" s="131" t="s">
        <v>335</v>
      </c>
      <c r="G27" s="130" t="s">
        <v>337</v>
      </c>
      <c r="H27" s="138" t="s">
        <v>338</v>
      </c>
      <c r="I27" s="609" t="s">
        <v>304</v>
      </c>
      <c r="J27" s="613" t="s">
        <v>339</v>
      </c>
      <c r="K27" s="172" t="s">
        <v>25</v>
      </c>
      <c r="L27" s="157" t="s">
        <v>25</v>
      </c>
    </row>
    <row r="28" spans="1:33" s="134" customFormat="1" ht="34.5" x14ac:dyDescent="0.25">
      <c r="A28" s="591"/>
      <c r="B28" s="595"/>
      <c r="C28" s="593"/>
      <c r="D28" s="608"/>
      <c r="E28" s="130" t="s">
        <v>340</v>
      </c>
      <c r="F28" s="131" t="s">
        <v>341</v>
      </c>
      <c r="G28" s="130" t="s">
        <v>342</v>
      </c>
      <c r="H28" s="138" t="s">
        <v>343</v>
      </c>
      <c r="I28" s="610"/>
      <c r="J28" s="614"/>
      <c r="K28" s="172" t="s">
        <v>25</v>
      </c>
      <c r="L28" s="157" t="s">
        <v>25</v>
      </c>
    </row>
    <row r="29" spans="1:33" s="134" customFormat="1" ht="57.5" x14ac:dyDescent="0.25">
      <c r="A29" s="170" t="s">
        <v>344</v>
      </c>
      <c r="B29" s="130" t="s">
        <v>285</v>
      </c>
      <c r="C29" s="127" t="s">
        <v>345</v>
      </c>
      <c r="D29" s="141">
        <v>2</v>
      </c>
      <c r="E29" s="130" t="s">
        <v>346</v>
      </c>
      <c r="F29" s="131" t="s">
        <v>347</v>
      </c>
      <c r="G29" s="130" t="s">
        <v>348</v>
      </c>
      <c r="H29" s="138"/>
      <c r="I29" s="136"/>
      <c r="J29" s="138"/>
      <c r="K29" s="136"/>
      <c r="L29" s="138"/>
    </row>
    <row r="30" spans="1:33" s="134" customFormat="1" ht="23" x14ac:dyDescent="0.25">
      <c r="A30" s="590" t="s">
        <v>21</v>
      </c>
      <c r="B30" s="130" t="s">
        <v>293</v>
      </c>
      <c r="C30" s="127" t="s">
        <v>349</v>
      </c>
      <c r="D30" s="141">
        <v>2</v>
      </c>
      <c r="E30" s="594" t="s">
        <v>281</v>
      </c>
      <c r="F30" s="586" t="s">
        <v>350</v>
      </c>
      <c r="G30" s="594" t="s">
        <v>348</v>
      </c>
      <c r="H30" s="586"/>
      <c r="I30" s="594" t="s">
        <v>298</v>
      </c>
      <c r="J30" s="586" t="s">
        <v>351</v>
      </c>
      <c r="K30" s="594" t="s">
        <v>25</v>
      </c>
      <c r="L30" s="586" t="s">
        <v>25</v>
      </c>
    </row>
    <row r="31" spans="1:33" s="134" customFormat="1" ht="13" thickBot="1" x14ac:dyDescent="0.3">
      <c r="A31" s="606"/>
      <c r="B31" s="145" t="s">
        <v>293</v>
      </c>
      <c r="C31" s="173" t="s">
        <v>352</v>
      </c>
      <c r="D31" s="159">
        <v>3</v>
      </c>
      <c r="E31" s="612"/>
      <c r="F31" s="611"/>
      <c r="G31" s="612"/>
      <c r="H31" s="611"/>
      <c r="I31" s="612"/>
      <c r="J31" s="611"/>
      <c r="K31" s="612"/>
      <c r="L31" s="611"/>
    </row>
    <row r="32" spans="1:33" x14ac:dyDescent="0.25">
      <c r="A32" s="174"/>
      <c r="B32" s="175"/>
      <c r="C32" s="175"/>
      <c r="D32" s="175"/>
      <c r="E32" s="175"/>
      <c r="F32" s="175"/>
      <c r="G32" s="175"/>
      <c r="H32" s="175"/>
      <c r="I32" s="175"/>
      <c r="J32" s="176"/>
      <c r="K32" s="176"/>
      <c r="L32" s="176"/>
    </row>
    <row r="33" spans="1:27" ht="57.5" x14ac:dyDescent="0.25">
      <c r="A33" s="179" t="s">
        <v>353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</row>
    <row r="34" spans="1:27" x14ac:dyDescent="0.25">
      <c r="A34" s="174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</row>
    <row r="35" spans="1:27" x14ac:dyDescent="0.25">
      <c r="A35" s="174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</row>
    <row r="36" spans="1:27" x14ac:dyDescent="0.25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</row>
    <row r="37" spans="1:27" x14ac:dyDescent="0.25">
      <c r="A37" s="174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</row>
    <row r="38" spans="1:27" s="50" customFormat="1" x14ac:dyDescent="0.25">
      <c r="A38" s="177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x14ac:dyDescent="0.25">
      <c r="A39" s="178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</row>
    <row r="40" spans="1:27" x14ac:dyDescent="0.25">
      <c r="A40" s="178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</row>
    <row r="41" spans="1:27" x14ac:dyDescent="0.25">
      <c r="A41" s="178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</row>
    <row r="42" spans="1:27" x14ac:dyDescent="0.25">
      <c r="A42" s="178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</row>
    <row r="43" spans="1:27" x14ac:dyDescent="0.25">
      <c r="A43" s="178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</row>
    <row r="44" spans="1:27" x14ac:dyDescent="0.25">
      <c r="A44" s="178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</row>
    <row r="45" spans="1:27" x14ac:dyDescent="0.25">
      <c r="A45" s="178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</row>
    <row r="46" spans="1:27" x14ac:dyDescent="0.25">
      <c r="A46" s="178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</row>
    <row r="47" spans="1:27" x14ac:dyDescent="0.25">
      <c r="A47" s="178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</row>
    <row r="48" spans="1:27" x14ac:dyDescent="0.25">
      <c r="A48" s="178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</row>
    <row r="49" spans="1:12" x14ac:dyDescent="0.25">
      <c r="A49" s="178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</row>
    <row r="50" spans="1:12" x14ac:dyDescent="0.25">
      <c r="A50" s="178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</row>
    <row r="51" spans="1:12" x14ac:dyDescent="0.25">
      <c r="A51" s="178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</row>
    <row r="52" spans="1:12" x14ac:dyDescent="0.25">
      <c r="A52" s="178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</row>
    <row r="53" spans="1:12" x14ac:dyDescent="0.25">
      <c r="A53" s="178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</row>
    <row r="54" spans="1:12" x14ac:dyDescent="0.25">
      <c r="A54" s="178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</row>
    <row r="55" spans="1:12" x14ac:dyDescent="0.25">
      <c r="A55" s="178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</row>
    <row r="56" spans="1:12" x14ac:dyDescent="0.25">
      <c r="A56" s="178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</row>
    <row r="57" spans="1:12" x14ac:dyDescent="0.25">
      <c r="A57" s="178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</row>
    <row r="58" spans="1:12" x14ac:dyDescent="0.25">
      <c r="A58" s="178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</row>
    <row r="59" spans="1:12" x14ac:dyDescent="0.25">
      <c r="A59" s="178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</row>
    <row r="60" spans="1:12" x14ac:dyDescent="0.25">
      <c r="A60" s="178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</row>
    <row r="61" spans="1:12" x14ac:dyDescent="0.25">
      <c r="A61" s="178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</row>
    <row r="62" spans="1:12" x14ac:dyDescent="0.25">
      <c r="A62" s="178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</row>
    <row r="63" spans="1:12" x14ac:dyDescent="0.25">
      <c r="A63" s="178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</row>
    <row r="64" spans="1:12" x14ac:dyDescent="0.25">
      <c r="A64" s="178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</row>
    <row r="65" spans="1:12" x14ac:dyDescent="0.25">
      <c r="A65" s="178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</row>
    <row r="66" spans="1:12" x14ac:dyDescent="0.25">
      <c r="A66" s="178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</row>
    <row r="67" spans="1:12" x14ac:dyDescent="0.25">
      <c r="A67" s="178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</row>
    <row r="68" spans="1:12" x14ac:dyDescent="0.25">
      <c r="A68" s="178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</row>
    <row r="69" spans="1:12" x14ac:dyDescent="0.25">
      <c r="A69" s="178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</row>
    <row r="70" spans="1:12" x14ac:dyDescent="0.25">
      <c r="A70" s="178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</row>
    <row r="71" spans="1:12" x14ac:dyDescent="0.25">
      <c r="A71" s="178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</row>
    <row r="72" spans="1:12" x14ac:dyDescent="0.25">
      <c r="A72" s="178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</row>
    <row r="73" spans="1:12" x14ac:dyDescent="0.25">
      <c r="A73" s="178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</row>
    <row r="74" spans="1:12" x14ac:dyDescent="0.25">
      <c r="A74" s="178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</row>
    <row r="75" spans="1:12" x14ac:dyDescent="0.25">
      <c r="A75" s="178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</row>
    <row r="76" spans="1:12" x14ac:dyDescent="0.25">
      <c r="A76" s="178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</row>
    <row r="77" spans="1:12" x14ac:dyDescent="0.25">
      <c r="A77" s="178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</row>
    <row r="78" spans="1:12" x14ac:dyDescent="0.25">
      <c r="A78" s="178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</row>
    <row r="79" spans="1:12" x14ac:dyDescent="0.25">
      <c r="A79" s="178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</row>
    <row r="80" spans="1:12" x14ac:dyDescent="0.25">
      <c r="A80" s="178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</row>
    <row r="81" spans="1:12" x14ac:dyDescent="0.25">
      <c r="A81" s="178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</row>
    <row r="82" spans="1:12" x14ac:dyDescent="0.25">
      <c r="A82" s="178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</row>
    <row r="83" spans="1:12" x14ac:dyDescent="0.25">
      <c r="A83" s="178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</row>
    <row r="84" spans="1:12" x14ac:dyDescent="0.25">
      <c r="A84" s="178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</row>
    <row r="85" spans="1:12" x14ac:dyDescent="0.25">
      <c r="A85" s="178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</row>
    <row r="86" spans="1:12" x14ac:dyDescent="0.25">
      <c r="A86" s="178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</row>
    <row r="87" spans="1:12" x14ac:dyDescent="0.25">
      <c r="A87" s="178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</row>
    <row r="88" spans="1:12" x14ac:dyDescent="0.25">
      <c r="A88" s="178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</row>
    <row r="89" spans="1:12" x14ac:dyDescent="0.25">
      <c r="A89" s="178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</row>
    <row r="90" spans="1:12" x14ac:dyDescent="0.25">
      <c r="A90" s="178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</row>
    <row r="91" spans="1:12" x14ac:dyDescent="0.25">
      <c r="A91" s="178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</row>
    <row r="92" spans="1:12" x14ac:dyDescent="0.25">
      <c r="A92" s="178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</row>
    <row r="93" spans="1:12" x14ac:dyDescent="0.25">
      <c r="A93" s="178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</row>
    <row r="94" spans="1:12" x14ac:dyDescent="0.25">
      <c r="A94" s="178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</row>
    <row r="95" spans="1:12" x14ac:dyDescent="0.25">
      <c r="A95" s="178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</row>
    <row r="96" spans="1:12" x14ac:dyDescent="0.25">
      <c r="A96" s="178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</row>
    <row r="97" spans="1:12" x14ac:dyDescent="0.25">
      <c r="A97" s="178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</row>
    <row r="98" spans="1:12" x14ac:dyDescent="0.25">
      <c r="A98" s="178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</row>
    <row r="99" spans="1:12" x14ac:dyDescent="0.25">
      <c r="A99" s="178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</row>
    <row r="100" spans="1:12" x14ac:dyDescent="0.25">
      <c r="A100" s="178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</row>
    <row r="101" spans="1:12" x14ac:dyDescent="0.25">
      <c r="A101" s="178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</row>
    <row r="102" spans="1:12" x14ac:dyDescent="0.25">
      <c r="A102" s="178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</row>
    <row r="103" spans="1:12" x14ac:dyDescent="0.25">
      <c r="A103" s="178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</row>
    <row r="104" spans="1:12" x14ac:dyDescent="0.25">
      <c r="A104" s="178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</row>
    <row r="105" spans="1:12" x14ac:dyDescent="0.25">
      <c r="A105" s="178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</row>
    <row r="106" spans="1:12" x14ac:dyDescent="0.25">
      <c r="A106" s="178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</row>
    <row r="107" spans="1:12" x14ac:dyDescent="0.25">
      <c r="A107" s="178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</row>
    <row r="108" spans="1:12" x14ac:dyDescent="0.25">
      <c r="A108" s="178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</row>
    <row r="109" spans="1:12" x14ac:dyDescent="0.25">
      <c r="A109" s="178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</row>
    <row r="110" spans="1:12" x14ac:dyDescent="0.25">
      <c r="A110" s="178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</row>
    <row r="111" spans="1:12" x14ac:dyDescent="0.25">
      <c r="A111" s="178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</row>
    <row r="112" spans="1:12" x14ac:dyDescent="0.25">
      <c r="A112" s="178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</row>
    <row r="113" spans="1:12" x14ac:dyDescent="0.25">
      <c r="A113" s="178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</row>
    <row r="114" spans="1:12" x14ac:dyDescent="0.25">
      <c r="A114" s="178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</row>
    <row r="115" spans="1:12" x14ac:dyDescent="0.25">
      <c r="A115" s="178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</row>
    <row r="116" spans="1:12" x14ac:dyDescent="0.25">
      <c r="A116" s="178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</row>
    <row r="117" spans="1:12" x14ac:dyDescent="0.25">
      <c r="A117" s="178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</row>
    <row r="118" spans="1:12" x14ac:dyDescent="0.25">
      <c r="A118" s="178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</row>
    <row r="119" spans="1:12" x14ac:dyDescent="0.25">
      <c r="A119" s="178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</row>
    <row r="120" spans="1:12" x14ac:dyDescent="0.25">
      <c r="A120" s="178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</row>
    <row r="121" spans="1:12" x14ac:dyDescent="0.25">
      <c r="A121" s="178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</row>
    <row r="122" spans="1:12" x14ac:dyDescent="0.25">
      <c r="A122" s="178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</row>
    <row r="123" spans="1:12" x14ac:dyDescent="0.25">
      <c r="A123" s="178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</row>
    <row r="124" spans="1:12" x14ac:dyDescent="0.25">
      <c r="A124" s="178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</row>
    <row r="125" spans="1:12" x14ac:dyDescent="0.25">
      <c r="A125" s="178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</row>
    <row r="126" spans="1:12" x14ac:dyDescent="0.25">
      <c r="A126" s="178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</row>
    <row r="127" spans="1:12" x14ac:dyDescent="0.25">
      <c r="A127" s="178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</row>
    <row r="128" spans="1:12" x14ac:dyDescent="0.25">
      <c r="A128" s="178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</row>
    <row r="129" spans="1:12" x14ac:dyDescent="0.25">
      <c r="A129" s="178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</row>
    <row r="130" spans="1:12" x14ac:dyDescent="0.25">
      <c r="A130" s="178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</row>
    <row r="131" spans="1:12" x14ac:dyDescent="0.25">
      <c r="A131" s="178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</row>
    <row r="132" spans="1:12" x14ac:dyDescent="0.25">
      <c r="A132" s="178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</row>
    <row r="133" spans="1:12" x14ac:dyDescent="0.25">
      <c r="A133" s="178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</row>
    <row r="134" spans="1:12" x14ac:dyDescent="0.25">
      <c r="A134" s="178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</row>
    <row r="135" spans="1:12" x14ac:dyDescent="0.25">
      <c r="A135" s="178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</row>
    <row r="136" spans="1:12" x14ac:dyDescent="0.25">
      <c r="A136" s="178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</row>
    <row r="137" spans="1:12" x14ac:dyDescent="0.25">
      <c r="A137" s="178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</row>
    <row r="138" spans="1:12" x14ac:dyDescent="0.25">
      <c r="A138" s="178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</row>
    <row r="139" spans="1:12" x14ac:dyDescent="0.25">
      <c r="A139" s="178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</row>
    <row r="140" spans="1:12" x14ac:dyDescent="0.25">
      <c r="A140" s="178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</row>
    <row r="141" spans="1:12" x14ac:dyDescent="0.25">
      <c r="A141" s="178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</row>
    <row r="142" spans="1:12" x14ac:dyDescent="0.25">
      <c r="A142" s="178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</row>
    <row r="143" spans="1:12" x14ac:dyDescent="0.25">
      <c r="A143" s="178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</row>
    <row r="144" spans="1:12" x14ac:dyDescent="0.25">
      <c r="A144" s="178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</row>
    <row r="145" spans="1:12" x14ac:dyDescent="0.25">
      <c r="A145" s="178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</row>
  </sheetData>
  <customSheetViews>
    <customSheetView guid="{9CD798DB-3160-4413-B851-2C69D226FC8E}" fitToPage="1" state="hidden">
      <pageMargins left="0.5" right="0.5" top="1" bottom="1" header="0.5" footer="0.5"/>
      <pageSetup scale="72" orientation="portrait" r:id="rId1"/>
      <headerFooter alignWithMargins="0"/>
    </customSheetView>
  </customSheetViews>
  <mergeCells count="31">
    <mergeCell ref="L30:L31"/>
    <mergeCell ref="B27:B28"/>
    <mergeCell ref="C27:C28"/>
    <mergeCell ref="J30:J31"/>
    <mergeCell ref="J27:J28"/>
    <mergeCell ref="H30:H31"/>
    <mergeCell ref="K30:K31"/>
    <mergeCell ref="E30:E31"/>
    <mergeCell ref="A30:A31"/>
    <mergeCell ref="I11:I12"/>
    <mergeCell ref="G4:H4"/>
    <mergeCell ref="D27:D28"/>
    <mergeCell ref="I27:I28"/>
    <mergeCell ref="F30:F31"/>
    <mergeCell ref="G30:G31"/>
    <mergeCell ref="I30:I31"/>
    <mergeCell ref="A11:A12"/>
    <mergeCell ref="B11:B12"/>
    <mergeCell ref="A1:L1"/>
    <mergeCell ref="A2:L2"/>
    <mergeCell ref="I4:J4"/>
    <mergeCell ref="A3:J3"/>
    <mergeCell ref="B4:D4"/>
    <mergeCell ref="E4:F4"/>
    <mergeCell ref="K4:L4"/>
    <mergeCell ref="L11:L12"/>
    <mergeCell ref="J11:J12"/>
    <mergeCell ref="D11:D12"/>
    <mergeCell ref="A27:A28"/>
    <mergeCell ref="C11:C12"/>
    <mergeCell ref="K11:K12"/>
  </mergeCells>
  <phoneticPr fontId="3" type="noConversion"/>
  <pageMargins left="0.5" right="0.5" top="1" bottom="1" header="0.5" footer="0.5"/>
  <pageSetup scale="73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U53"/>
  <sheetViews>
    <sheetView zoomScale="7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RowHeight="12.5" x14ac:dyDescent="0.25"/>
  <cols>
    <col min="2" max="2" width="44.81640625" customWidth="1"/>
    <col min="3" max="3" width="27.1796875" bestFit="1" customWidth="1"/>
    <col min="4" max="4" width="45.54296875" customWidth="1"/>
    <col min="5" max="6" width="9" customWidth="1"/>
    <col min="7" max="7" width="15.1796875" bestFit="1" customWidth="1"/>
    <col min="8" max="8" width="38.81640625" customWidth="1"/>
    <col min="11" max="11" width="20.81640625" bestFit="1" customWidth="1"/>
    <col min="12" max="12" width="10.453125" customWidth="1"/>
    <col min="13" max="13" width="15.26953125" customWidth="1"/>
    <col min="14" max="14" width="26.81640625" bestFit="1" customWidth="1"/>
    <col min="15" max="15" width="22.26953125" bestFit="1" customWidth="1"/>
    <col min="16" max="16" width="15.54296875" customWidth="1"/>
    <col min="17" max="17" width="28.7265625" bestFit="1" customWidth="1"/>
    <col min="18" max="18" width="31.453125" bestFit="1" customWidth="1"/>
    <col min="19" max="19" width="11" bestFit="1" customWidth="1"/>
    <col min="20" max="20" width="33.26953125" style="17" bestFit="1" customWidth="1"/>
    <col min="21" max="21" width="19.453125" customWidth="1"/>
  </cols>
  <sheetData>
    <row r="2" spans="1:21" ht="13" x14ac:dyDescent="0.3">
      <c r="B2" s="5" t="s">
        <v>13</v>
      </c>
      <c r="N2" s="596"/>
      <c r="O2" s="596"/>
    </row>
    <row r="3" spans="1:21" ht="39" x14ac:dyDescent="0.3">
      <c r="A3" s="73" t="s">
        <v>37</v>
      </c>
      <c r="B3" s="73" t="s">
        <v>151</v>
      </c>
      <c r="C3" s="73" t="s">
        <v>171</v>
      </c>
      <c r="D3" s="73" t="s">
        <v>152</v>
      </c>
      <c r="E3" s="75" t="s">
        <v>251</v>
      </c>
      <c r="F3" s="75" t="s">
        <v>252</v>
      </c>
      <c r="G3" s="73" t="s">
        <v>153</v>
      </c>
      <c r="H3" s="73" t="s">
        <v>154</v>
      </c>
      <c r="I3" s="73" t="s">
        <v>178</v>
      </c>
      <c r="J3" s="73" t="s">
        <v>179</v>
      </c>
      <c r="K3" s="74" t="s">
        <v>187</v>
      </c>
      <c r="L3" s="74" t="s">
        <v>121</v>
      </c>
      <c r="M3" s="74" t="s">
        <v>221</v>
      </c>
      <c r="N3" s="75" t="s">
        <v>213</v>
      </c>
      <c r="O3" s="75" t="s">
        <v>212</v>
      </c>
      <c r="P3" s="74" t="s">
        <v>231</v>
      </c>
      <c r="Q3" s="90" t="s">
        <v>234</v>
      </c>
      <c r="R3" s="90" t="s">
        <v>232</v>
      </c>
      <c r="S3" s="91" t="s">
        <v>233</v>
      </c>
      <c r="T3" s="90" t="s">
        <v>259</v>
      </c>
      <c r="U3" s="90" t="s">
        <v>260</v>
      </c>
    </row>
    <row r="4" spans="1:21" x14ac:dyDescent="0.25">
      <c r="A4" s="50" t="s">
        <v>228</v>
      </c>
      <c r="B4" s="58" t="s">
        <v>2</v>
      </c>
      <c r="C4" s="58" t="s">
        <v>1</v>
      </c>
      <c r="D4" s="76" t="s">
        <v>196</v>
      </c>
      <c r="E4" s="59" t="e">
        <f>'Site Statistics'!#REF!</f>
        <v>#REF!</v>
      </c>
      <c r="F4" s="59" t="e">
        <f>'Site Statistics'!#REF!</f>
        <v>#REF!</v>
      </c>
      <c r="G4" s="76" t="s">
        <v>166</v>
      </c>
      <c r="H4" s="58"/>
      <c r="I4" s="77"/>
      <c r="J4" s="77"/>
      <c r="K4" s="78">
        <v>39930</v>
      </c>
      <c r="L4" s="17" t="s">
        <v>122</v>
      </c>
      <c r="M4" s="78"/>
      <c r="N4" s="4"/>
      <c r="O4" s="4"/>
      <c r="T4" s="17" t="s">
        <v>357</v>
      </c>
    </row>
    <row r="5" spans="1:21" x14ac:dyDescent="0.25">
      <c r="A5" s="50" t="s">
        <v>228</v>
      </c>
      <c r="B5" s="58" t="s">
        <v>4</v>
      </c>
      <c r="C5" s="58" t="s">
        <v>3</v>
      </c>
      <c r="D5" s="76" t="s">
        <v>197</v>
      </c>
      <c r="E5" s="59" t="e">
        <f>'Site Statistics'!#REF!</f>
        <v>#REF!</v>
      </c>
      <c r="F5" s="59" t="e">
        <f>'Site Statistics'!#REF!</f>
        <v>#REF!</v>
      </c>
      <c r="G5" s="76" t="s">
        <v>166</v>
      </c>
      <c r="H5" s="58"/>
      <c r="I5" s="77"/>
      <c r="J5" s="77"/>
      <c r="K5" s="78">
        <v>39930</v>
      </c>
      <c r="L5" s="17" t="s">
        <v>122</v>
      </c>
      <c r="M5" s="78"/>
      <c r="N5" s="4"/>
      <c r="O5" s="4"/>
      <c r="T5" s="17" t="s">
        <v>357</v>
      </c>
    </row>
    <row r="6" spans="1:21" x14ac:dyDescent="0.25">
      <c r="A6" s="50" t="s">
        <v>228</v>
      </c>
      <c r="B6" s="58" t="s">
        <v>6</v>
      </c>
      <c r="C6" s="58" t="s">
        <v>5</v>
      </c>
      <c r="D6" s="76" t="s">
        <v>198</v>
      </c>
      <c r="E6" s="59" t="e">
        <f>'Site Statistics'!#REF!</f>
        <v>#REF!</v>
      </c>
      <c r="F6" s="59" t="e">
        <f>'Site Statistics'!#REF!</f>
        <v>#REF!</v>
      </c>
      <c r="G6" s="76" t="s">
        <v>166</v>
      </c>
      <c r="H6" s="58"/>
      <c r="I6" s="77"/>
      <c r="J6" s="77"/>
      <c r="K6" s="78">
        <v>39930</v>
      </c>
      <c r="L6" s="17" t="s">
        <v>122</v>
      </c>
      <c r="M6" s="78"/>
      <c r="N6" s="4"/>
      <c r="O6" s="4"/>
      <c r="T6" s="17" t="s">
        <v>357</v>
      </c>
    </row>
    <row r="7" spans="1:21" x14ac:dyDescent="0.25">
      <c r="A7" s="50" t="s">
        <v>228</v>
      </c>
      <c r="B7" s="58" t="s">
        <v>8</v>
      </c>
      <c r="C7" s="58" t="s">
        <v>7</v>
      </c>
      <c r="D7" s="100" t="s">
        <v>258</v>
      </c>
      <c r="E7" s="59" t="e">
        <f>'Site Statistics'!#REF!</f>
        <v>#REF!</v>
      </c>
      <c r="F7" s="59" t="e">
        <f>'Site Statistics'!#REF!</f>
        <v>#REF!</v>
      </c>
      <c r="G7" s="76" t="s">
        <v>166</v>
      </c>
      <c r="H7" s="58"/>
      <c r="I7" s="77"/>
      <c r="J7" s="77"/>
      <c r="K7" s="78">
        <v>39930</v>
      </c>
      <c r="L7" s="17" t="s">
        <v>122</v>
      </c>
      <c r="M7" s="78"/>
      <c r="N7" s="4"/>
      <c r="O7" s="4"/>
      <c r="T7" s="17" t="s">
        <v>256</v>
      </c>
      <c r="U7" s="9"/>
    </row>
    <row r="8" spans="1:21" x14ac:dyDescent="0.25">
      <c r="A8" s="50" t="s">
        <v>228</v>
      </c>
      <c r="B8" s="4" t="s">
        <v>147</v>
      </c>
      <c r="C8" s="79" t="s">
        <v>229</v>
      </c>
      <c r="D8" s="79" t="s">
        <v>230</v>
      </c>
      <c r="E8" s="59">
        <v>0.90803999999999996</v>
      </c>
      <c r="F8" s="59">
        <f t="shared" ref="F8:F13" si="0">ROUND(E8*0.95,3)</f>
        <v>0.86299999999999999</v>
      </c>
      <c r="G8" s="58" t="s">
        <v>156</v>
      </c>
      <c r="H8" s="58" t="s">
        <v>237</v>
      </c>
      <c r="I8" s="94">
        <f t="shared" ref="I8:J11" si="1">E8*0.8</f>
        <v>0.72643199999999997</v>
      </c>
      <c r="J8" s="94">
        <f t="shared" si="1"/>
        <v>0.69040000000000001</v>
      </c>
      <c r="K8" s="85">
        <v>40344</v>
      </c>
      <c r="L8" s="92" t="s">
        <v>246</v>
      </c>
      <c r="M8" s="81">
        <v>40378</v>
      </c>
      <c r="O8" s="58" t="s">
        <v>238</v>
      </c>
      <c r="P8" s="83">
        <v>40527</v>
      </c>
      <c r="Q8" s="84">
        <v>1000</v>
      </c>
      <c r="R8" s="84">
        <f>F8*150</f>
        <v>129.44999999999999</v>
      </c>
      <c r="S8" s="84">
        <f>Q8+R8</f>
        <v>1129.45</v>
      </c>
      <c r="T8" s="17" t="s">
        <v>357</v>
      </c>
      <c r="U8" s="9">
        <v>40568</v>
      </c>
    </row>
    <row r="9" spans="1:21" x14ac:dyDescent="0.25">
      <c r="A9" s="50" t="s">
        <v>228</v>
      </c>
      <c r="B9" s="58" t="s">
        <v>148</v>
      </c>
      <c r="C9" s="58" t="s">
        <v>11</v>
      </c>
      <c r="D9" s="76" t="s">
        <v>239</v>
      </c>
      <c r="E9" s="59">
        <v>0.80300000000000005</v>
      </c>
      <c r="F9" s="59">
        <f t="shared" si="0"/>
        <v>0.76300000000000001</v>
      </c>
      <c r="G9" s="76" t="s">
        <v>240</v>
      </c>
      <c r="H9" s="58" t="s">
        <v>237</v>
      </c>
      <c r="I9" s="94">
        <f t="shared" si="1"/>
        <v>0.64240000000000008</v>
      </c>
      <c r="J9" s="94">
        <f t="shared" si="1"/>
        <v>0.61040000000000005</v>
      </c>
      <c r="K9" s="81">
        <v>40375</v>
      </c>
      <c r="L9" s="81" t="s">
        <v>250</v>
      </c>
      <c r="M9" s="81">
        <v>40395</v>
      </c>
      <c r="N9" s="79" t="s">
        <v>458</v>
      </c>
      <c r="O9" s="4" t="s">
        <v>459</v>
      </c>
      <c r="Q9" s="93">
        <v>1500</v>
      </c>
      <c r="R9" s="84">
        <f>F9*200</f>
        <v>152.6</v>
      </c>
      <c r="S9" s="84">
        <f>Q9+R9</f>
        <v>1652.6</v>
      </c>
      <c r="T9" s="17" t="s">
        <v>357</v>
      </c>
      <c r="U9" s="9">
        <v>40568</v>
      </c>
    </row>
    <row r="10" spans="1:21" x14ac:dyDescent="0.25">
      <c r="A10" s="50" t="s">
        <v>228</v>
      </c>
      <c r="B10" s="58" t="s">
        <v>8</v>
      </c>
      <c r="C10" s="58" t="s">
        <v>209</v>
      </c>
      <c r="D10" s="58" t="s">
        <v>360</v>
      </c>
      <c r="E10" s="59">
        <v>0.85899999999999999</v>
      </c>
      <c r="F10" s="59">
        <f>ROUND(E10*0.825,3)</f>
        <v>0.70899999999999996</v>
      </c>
      <c r="G10" s="76" t="s">
        <v>166</v>
      </c>
      <c r="H10" s="58" t="s">
        <v>237</v>
      </c>
      <c r="I10" s="94">
        <f t="shared" si="1"/>
        <v>0.68720000000000003</v>
      </c>
      <c r="J10" s="94">
        <f t="shared" si="1"/>
        <v>0.56720000000000004</v>
      </c>
      <c r="K10" s="81"/>
      <c r="L10" s="17" t="s">
        <v>122</v>
      </c>
      <c r="M10" s="81"/>
      <c r="N10" s="79"/>
      <c r="O10" s="4"/>
      <c r="Q10" s="93"/>
      <c r="R10" s="84"/>
      <c r="S10" s="84"/>
    </row>
    <row r="11" spans="1:21" x14ac:dyDescent="0.25">
      <c r="A11" s="50" t="s">
        <v>228</v>
      </c>
      <c r="B11" s="79" t="s">
        <v>31</v>
      </c>
      <c r="C11" s="58" t="s">
        <v>362</v>
      </c>
      <c r="D11" s="79" t="s">
        <v>361</v>
      </c>
      <c r="E11" s="59">
        <v>0.89424000000000003</v>
      </c>
      <c r="F11" s="59">
        <f t="shared" si="0"/>
        <v>0.85</v>
      </c>
      <c r="G11" s="76" t="s">
        <v>156</v>
      </c>
      <c r="H11" s="58" t="s">
        <v>237</v>
      </c>
      <c r="I11" s="94">
        <f t="shared" si="1"/>
        <v>0.71539200000000003</v>
      </c>
      <c r="J11" s="94">
        <f t="shared" si="1"/>
        <v>0.68</v>
      </c>
      <c r="K11" s="81">
        <v>40568</v>
      </c>
      <c r="L11" s="81" t="s">
        <v>365</v>
      </c>
      <c r="M11" s="96">
        <v>40588</v>
      </c>
      <c r="N11" s="79"/>
      <c r="O11" s="4"/>
      <c r="Q11" s="93">
        <v>1500</v>
      </c>
      <c r="R11" s="84">
        <f>ROUND(F11*200,2)</f>
        <v>170</v>
      </c>
      <c r="S11" s="84">
        <f>Q11+R11</f>
        <v>1670</v>
      </c>
    </row>
    <row r="12" spans="1:21" x14ac:dyDescent="0.25">
      <c r="A12" s="50" t="s">
        <v>228</v>
      </c>
      <c r="B12" s="79" t="s">
        <v>149</v>
      </c>
      <c r="C12" s="58" t="s">
        <v>28</v>
      </c>
      <c r="D12" s="100" t="s">
        <v>410</v>
      </c>
      <c r="E12" s="59">
        <v>1.34</v>
      </c>
      <c r="F12" s="59">
        <f t="shared" si="0"/>
        <v>1.2729999999999999</v>
      </c>
      <c r="G12" s="76" t="s">
        <v>409</v>
      </c>
      <c r="H12" s="58" t="s">
        <v>237</v>
      </c>
      <c r="I12" s="94">
        <f>E12*0.8</f>
        <v>1.0720000000000001</v>
      </c>
      <c r="J12" s="94">
        <f>F12*0.8</f>
        <v>1.0184</v>
      </c>
      <c r="K12" s="81">
        <v>40652</v>
      </c>
      <c r="L12" s="81" t="s">
        <v>418</v>
      </c>
      <c r="M12" s="96">
        <v>40682</v>
      </c>
      <c r="N12" s="385" t="s">
        <v>454</v>
      </c>
      <c r="O12" s="4" t="s">
        <v>421</v>
      </c>
      <c r="P12" s="9">
        <v>40862</v>
      </c>
      <c r="Q12" s="93">
        <v>3000</v>
      </c>
      <c r="R12" s="84">
        <f>ROUND(F12*200,2)</f>
        <v>254.6</v>
      </c>
      <c r="S12" s="84">
        <f>Q12+R12</f>
        <v>3254.6</v>
      </c>
    </row>
    <row r="13" spans="1:21" x14ac:dyDescent="0.25">
      <c r="A13" s="50" t="s">
        <v>228</v>
      </c>
      <c r="B13" s="79" t="s">
        <v>6</v>
      </c>
      <c r="C13" s="58" t="s">
        <v>266</v>
      </c>
      <c r="D13" s="239" t="s">
        <v>412</v>
      </c>
      <c r="E13" s="59">
        <v>1.135</v>
      </c>
      <c r="F13" s="59">
        <f t="shared" si="0"/>
        <v>1.0780000000000001</v>
      </c>
      <c r="G13" s="76" t="s">
        <v>166</v>
      </c>
      <c r="H13" s="58" t="s">
        <v>237</v>
      </c>
      <c r="I13" s="94">
        <f>E13*0.8</f>
        <v>0.90800000000000003</v>
      </c>
      <c r="J13" s="94">
        <f>F13*0.8</f>
        <v>0.86240000000000006</v>
      </c>
      <c r="K13" s="96">
        <v>40653</v>
      </c>
      <c r="L13" s="81" t="s">
        <v>417</v>
      </c>
      <c r="M13" s="96">
        <v>40682</v>
      </c>
      <c r="N13" s="385" t="s">
        <v>455</v>
      </c>
      <c r="O13" s="4" t="s">
        <v>422</v>
      </c>
      <c r="P13" s="9">
        <v>40862</v>
      </c>
      <c r="Q13" s="93">
        <v>3000</v>
      </c>
      <c r="R13" s="84">
        <f>ROUND(F13*200,2)</f>
        <v>215.6</v>
      </c>
      <c r="S13" s="84">
        <f>Q13+R13</f>
        <v>3215.6</v>
      </c>
    </row>
    <row r="15" spans="1:21" x14ac:dyDescent="0.25">
      <c r="A15" t="s">
        <v>227</v>
      </c>
      <c r="B15" s="4" t="s">
        <v>162</v>
      </c>
      <c r="C15" s="4" t="s">
        <v>174</v>
      </c>
      <c r="D15" s="58" t="s">
        <v>141</v>
      </c>
      <c r="E15" s="98">
        <v>1.4736831578947371</v>
      </c>
      <c r="F15" s="59">
        <f>E15*0.95</f>
        <v>1.3999990000000002</v>
      </c>
      <c r="G15" s="58" t="s">
        <v>156</v>
      </c>
      <c r="H15" s="58"/>
      <c r="I15" s="77">
        <f>E15*0.8</f>
        <v>1.1789465263157897</v>
      </c>
      <c r="J15" s="77">
        <f>F15*0.8</f>
        <v>1.1199992000000003</v>
      </c>
      <c r="K15" s="81">
        <v>40291</v>
      </c>
      <c r="L15" s="78" t="s">
        <v>203</v>
      </c>
      <c r="M15" s="81">
        <v>40332</v>
      </c>
      <c r="N15" s="4" t="s">
        <v>219</v>
      </c>
      <c r="O15" s="4" t="s">
        <v>218</v>
      </c>
      <c r="P15" s="9">
        <v>40513</v>
      </c>
      <c r="T15" s="17" t="s">
        <v>256</v>
      </c>
      <c r="U15" s="9">
        <v>40457</v>
      </c>
    </row>
    <row r="16" spans="1:21" s="95" customFormat="1" x14ac:dyDescent="0.25">
      <c r="A16" s="95" t="s">
        <v>227</v>
      </c>
      <c r="B16" s="76" t="s">
        <v>208</v>
      </c>
      <c r="C16" s="100" t="s">
        <v>461</v>
      </c>
      <c r="D16" s="111" t="s">
        <v>262</v>
      </c>
      <c r="E16" s="99">
        <v>3</v>
      </c>
      <c r="F16" s="59">
        <f>E16*0.95</f>
        <v>2.8499999999999996</v>
      </c>
      <c r="G16" s="58" t="s">
        <v>156</v>
      </c>
      <c r="H16" s="112" t="s">
        <v>265</v>
      </c>
      <c r="I16" s="77">
        <f>E16*0.8</f>
        <v>2.4000000000000004</v>
      </c>
      <c r="J16" s="77">
        <f>F16*0.8</f>
        <v>2.2799999999999998</v>
      </c>
      <c r="K16" s="96">
        <v>40478</v>
      </c>
      <c r="L16" s="96" t="s">
        <v>264</v>
      </c>
      <c r="M16" s="96">
        <v>40506</v>
      </c>
      <c r="N16" s="95" t="s">
        <v>456</v>
      </c>
      <c r="O16" s="181" t="s">
        <v>457</v>
      </c>
      <c r="P16" s="97">
        <v>40663</v>
      </c>
      <c r="Q16" s="93">
        <v>3000</v>
      </c>
      <c r="R16" s="84">
        <f>ROUND(F16*200,2)</f>
        <v>570</v>
      </c>
      <c r="S16" s="84">
        <f>Q16+R16</f>
        <v>3570</v>
      </c>
      <c r="T16" s="36"/>
      <c r="U16" s="97">
        <v>40626</v>
      </c>
    </row>
    <row r="17" spans="1:21" s="95" customFormat="1" x14ac:dyDescent="0.25">
      <c r="A17" s="95" t="s">
        <v>227</v>
      </c>
      <c r="B17" s="100" t="s">
        <v>17</v>
      </c>
      <c r="C17" s="100" t="s">
        <v>30</v>
      </c>
      <c r="D17" s="30" t="s">
        <v>358</v>
      </c>
      <c r="E17" s="99">
        <v>1.10331</v>
      </c>
      <c r="F17" s="59">
        <f>E17*0.95</f>
        <v>1.0481445</v>
      </c>
      <c r="G17" s="58" t="s">
        <v>156</v>
      </c>
      <c r="H17" s="112"/>
      <c r="I17" s="77"/>
      <c r="J17" s="77"/>
      <c r="K17" s="96">
        <v>40555</v>
      </c>
      <c r="L17" s="183" t="s">
        <v>363</v>
      </c>
      <c r="M17" s="96">
        <v>40581</v>
      </c>
      <c r="O17" s="72"/>
      <c r="P17" s="97">
        <v>40724</v>
      </c>
      <c r="Q17" s="93">
        <v>1500</v>
      </c>
      <c r="R17" s="84">
        <f>ROUND(F17*200,2)</f>
        <v>209.63</v>
      </c>
      <c r="S17" s="84">
        <f>Q17+R17</f>
        <v>1709.63</v>
      </c>
      <c r="T17" s="36"/>
    </row>
    <row r="18" spans="1:21" s="95" customFormat="1" x14ac:dyDescent="0.25">
      <c r="A18" s="95" t="s">
        <v>227</v>
      </c>
      <c r="B18" s="100" t="s">
        <v>261</v>
      </c>
      <c r="C18" s="100" t="s">
        <v>33</v>
      </c>
      <c r="D18" s="30" t="s">
        <v>359</v>
      </c>
      <c r="E18" s="99">
        <v>0.73920000000000008</v>
      </c>
      <c r="F18" s="59">
        <f>E18*0.95</f>
        <v>0.70224000000000009</v>
      </c>
      <c r="G18" s="58" t="s">
        <v>166</v>
      </c>
      <c r="H18" s="112"/>
      <c r="I18" s="77"/>
      <c r="J18" s="77"/>
      <c r="K18" s="96">
        <v>40564</v>
      </c>
      <c r="L18" s="96" t="s">
        <v>364</v>
      </c>
      <c r="M18" s="96">
        <v>40588</v>
      </c>
      <c r="O18" s="72"/>
      <c r="P18" s="97">
        <v>40755</v>
      </c>
      <c r="Q18" s="93">
        <v>1500</v>
      </c>
      <c r="R18" s="84">
        <f>ROUND(F18*200,2)</f>
        <v>140.44999999999999</v>
      </c>
      <c r="S18" s="84">
        <f>Q18+R18</f>
        <v>1640.45</v>
      </c>
      <c r="T18" s="36"/>
    </row>
    <row r="19" spans="1:21" s="95" customFormat="1" x14ac:dyDescent="0.25">
      <c r="A19" s="95" t="s">
        <v>227</v>
      </c>
      <c r="B19" s="100" t="s">
        <v>355</v>
      </c>
      <c r="C19" s="100" t="s">
        <v>354</v>
      </c>
      <c r="D19" s="30"/>
      <c r="E19" s="99"/>
      <c r="F19" s="59"/>
      <c r="G19" s="58"/>
      <c r="H19" s="112"/>
      <c r="I19" s="77"/>
      <c r="J19" s="77"/>
      <c r="K19" s="96"/>
      <c r="L19" s="96"/>
      <c r="M19" s="96"/>
      <c r="O19" s="72"/>
      <c r="P19" s="97"/>
      <c r="Q19" s="93"/>
      <c r="R19" s="84"/>
      <c r="S19" s="84"/>
      <c r="T19" s="36"/>
    </row>
    <row r="20" spans="1:21" s="95" customFormat="1" x14ac:dyDescent="0.25">
      <c r="A20" s="95" t="s">
        <v>227</v>
      </c>
      <c r="B20" s="100" t="s">
        <v>35</v>
      </c>
      <c r="C20" s="100" t="s">
        <v>460</v>
      </c>
      <c r="D20" s="30" t="s">
        <v>411</v>
      </c>
      <c r="E20" s="99">
        <v>3.99</v>
      </c>
      <c r="F20" s="59">
        <f>E20*0.95</f>
        <v>3.7905000000000002</v>
      </c>
      <c r="G20" s="58" t="s">
        <v>166</v>
      </c>
      <c r="H20" s="112"/>
      <c r="I20" s="77"/>
      <c r="J20" s="77"/>
      <c r="K20" s="96">
        <v>40652</v>
      </c>
      <c r="L20" s="81" t="s">
        <v>419</v>
      </c>
      <c r="M20" s="96">
        <v>40682</v>
      </c>
      <c r="N20" s="95" t="s">
        <v>462</v>
      </c>
      <c r="O20" s="95" t="s">
        <v>420</v>
      </c>
      <c r="P20" s="97">
        <v>40801</v>
      </c>
      <c r="Q20" s="93">
        <v>3000</v>
      </c>
      <c r="R20" s="84">
        <f>ROUND(F20*200,2)</f>
        <v>758.1</v>
      </c>
      <c r="S20" s="84">
        <f>Q20+R20</f>
        <v>3758.1</v>
      </c>
      <c r="T20" s="36"/>
    </row>
    <row r="21" spans="1:21" s="95" customFormat="1" x14ac:dyDescent="0.25">
      <c r="A21" s="95" t="s">
        <v>227</v>
      </c>
      <c r="B21" s="100" t="s">
        <v>2</v>
      </c>
      <c r="C21" s="100" t="s">
        <v>356</v>
      </c>
      <c r="D21" s="30"/>
      <c r="E21" s="99"/>
      <c r="F21" s="59"/>
      <c r="G21" s="58"/>
      <c r="H21" s="112"/>
      <c r="I21" s="77"/>
      <c r="J21" s="77"/>
      <c r="K21" s="96"/>
      <c r="L21" s="96"/>
      <c r="M21" s="96"/>
      <c r="O21" s="72"/>
      <c r="P21" s="97"/>
      <c r="Q21" s="93"/>
      <c r="R21" s="84"/>
      <c r="S21" s="84"/>
      <c r="T21" s="36"/>
    </row>
    <row r="22" spans="1:21" x14ac:dyDescent="0.25">
      <c r="B22" s="58"/>
      <c r="C22" s="58"/>
      <c r="D22" s="39"/>
      <c r="E22" s="47"/>
      <c r="F22" s="59"/>
      <c r="G22" s="58"/>
      <c r="H22" s="58"/>
      <c r="I22" s="77"/>
      <c r="J22" s="77"/>
      <c r="K22" s="81"/>
      <c r="L22" s="78"/>
      <c r="M22" s="81"/>
      <c r="N22" s="39"/>
      <c r="O22" s="4"/>
      <c r="P22" s="9"/>
    </row>
    <row r="23" spans="1:21" x14ac:dyDescent="0.25">
      <c r="A23" t="s">
        <v>241</v>
      </c>
      <c r="B23" s="58" t="s">
        <v>15</v>
      </c>
      <c r="C23" s="58" t="s">
        <v>184</v>
      </c>
      <c r="D23" s="76" t="s">
        <v>207</v>
      </c>
      <c r="E23" s="59" t="e">
        <f>'Site Statistics'!#REF!</f>
        <v>#REF!</v>
      </c>
      <c r="F23" s="59">
        <v>2.3079999999999998</v>
      </c>
      <c r="G23" s="58" t="s">
        <v>156</v>
      </c>
      <c r="H23" s="58" t="s">
        <v>245</v>
      </c>
      <c r="I23" s="77"/>
      <c r="J23" s="77"/>
      <c r="K23" s="81">
        <v>40116</v>
      </c>
      <c r="L23" s="78" t="s">
        <v>125</v>
      </c>
      <c r="M23" s="81"/>
      <c r="N23" s="4"/>
      <c r="O23" s="4"/>
      <c r="P23" s="9"/>
      <c r="T23" s="18" t="s">
        <v>257</v>
      </c>
      <c r="U23" s="110">
        <v>40270</v>
      </c>
    </row>
    <row r="24" spans="1:21" x14ac:dyDescent="0.25">
      <c r="A24" t="s">
        <v>241</v>
      </c>
      <c r="B24" s="58" t="s">
        <v>17</v>
      </c>
      <c r="C24" s="58" t="s">
        <v>16</v>
      </c>
      <c r="D24" s="76" t="s">
        <v>192</v>
      </c>
      <c r="E24" s="59" t="e">
        <f>'Site Statistics'!#REF!</f>
        <v>#REF!</v>
      </c>
      <c r="F24" s="59">
        <v>0.54900000000000004</v>
      </c>
      <c r="G24" s="58" t="s">
        <v>156</v>
      </c>
      <c r="H24" s="58" t="s">
        <v>242</v>
      </c>
      <c r="I24" s="77"/>
      <c r="J24" s="77"/>
      <c r="K24" s="81">
        <v>40116</v>
      </c>
      <c r="L24" s="78" t="s">
        <v>126</v>
      </c>
      <c r="M24" s="81"/>
      <c r="N24" s="4"/>
      <c r="O24" s="4"/>
      <c r="P24" s="9"/>
      <c r="T24" s="18" t="s">
        <v>257</v>
      </c>
      <c r="U24" s="110">
        <v>40270</v>
      </c>
    </row>
    <row r="25" spans="1:21" x14ac:dyDescent="0.25">
      <c r="A25" t="s">
        <v>241</v>
      </c>
      <c r="B25" s="58" t="s">
        <v>17</v>
      </c>
      <c r="C25" s="58" t="s">
        <v>18</v>
      </c>
      <c r="D25" s="76" t="s">
        <v>193</v>
      </c>
      <c r="E25" s="59" t="e">
        <f>'Site Statistics'!#REF!</f>
        <v>#REF!</v>
      </c>
      <c r="F25" s="59">
        <v>0.432</v>
      </c>
      <c r="G25" s="58" t="s">
        <v>156</v>
      </c>
      <c r="H25" s="58" t="s">
        <v>244</v>
      </c>
      <c r="I25" s="77"/>
      <c r="J25" s="77"/>
      <c r="K25" s="81">
        <v>40116</v>
      </c>
      <c r="L25" s="78" t="s">
        <v>127</v>
      </c>
      <c r="M25" s="81"/>
      <c r="N25" s="4"/>
      <c r="O25" s="4"/>
      <c r="P25" s="9"/>
      <c r="T25" s="18" t="s">
        <v>257</v>
      </c>
      <c r="U25" s="110">
        <v>40270</v>
      </c>
    </row>
    <row r="26" spans="1:21" x14ac:dyDescent="0.25">
      <c r="A26" t="s">
        <v>241</v>
      </c>
      <c r="B26" s="58" t="s">
        <v>20</v>
      </c>
      <c r="C26" s="58" t="s">
        <v>19</v>
      </c>
      <c r="D26" s="76" t="s">
        <v>194</v>
      </c>
      <c r="E26" s="59" t="e">
        <f>'Site Statistics'!#REF!</f>
        <v>#REF!</v>
      </c>
      <c r="F26" s="59">
        <v>0.77300000000000002</v>
      </c>
      <c r="G26" s="58" t="s">
        <v>156</v>
      </c>
      <c r="H26" s="58" t="s">
        <v>243</v>
      </c>
      <c r="I26" s="77"/>
      <c r="J26" s="77"/>
      <c r="K26" s="81">
        <v>40116</v>
      </c>
      <c r="L26" s="78" t="s">
        <v>128</v>
      </c>
      <c r="M26" s="81"/>
      <c r="N26" s="4"/>
      <c r="O26" s="4"/>
      <c r="P26" s="9"/>
      <c r="T26" s="18" t="s">
        <v>257</v>
      </c>
      <c r="U26" s="110">
        <v>40270</v>
      </c>
    </row>
    <row r="27" spans="1:21" x14ac:dyDescent="0.25">
      <c r="A27" t="s">
        <v>241</v>
      </c>
      <c r="B27" t="s">
        <v>22</v>
      </c>
      <c r="C27" t="s">
        <v>185</v>
      </c>
      <c r="D27" t="s">
        <v>195</v>
      </c>
      <c r="E27" s="59" t="e">
        <f>'Site Statistics'!#REF!</f>
        <v>#REF!</v>
      </c>
      <c r="F27" s="8">
        <v>0.42499999999999999</v>
      </c>
      <c r="G27" s="58" t="s">
        <v>156</v>
      </c>
      <c r="H27" s="58" t="s">
        <v>243</v>
      </c>
      <c r="K27" s="81">
        <v>40116</v>
      </c>
      <c r="L27" s="17" t="s">
        <v>129</v>
      </c>
      <c r="T27" s="18" t="s">
        <v>257</v>
      </c>
      <c r="U27" s="110">
        <v>40270</v>
      </c>
    </row>
    <row r="31" spans="1:21" s="50" customFormat="1" x14ac:dyDescent="0.25">
      <c r="B31" s="58"/>
      <c r="C31" s="58"/>
      <c r="D31" s="58"/>
      <c r="E31" s="47"/>
      <c r="F31" s="47"/>
      <c r="G31" s="58"/>
      <c r="H31" s="58"/>
      <c r="I31" s="58"/>
      <c r="J31" s="58"/>
      <c r="K31" s="58"/>
      <c r="L31" s="58"/>
      <c r="M31" s="58"/>
      <c r="N31" s="58"/>
      <c r="O31" s="58"/>
      <c r="T31" s="65"/>
    </row>
    <row r="32" spans="1:21" x14ac:dyDescent="0.25">
      <c r="A32" t="s">
        <v>227</v>
      </c>
      <c r="B32" s="58" t="s">
        <v>155</v>
      </c>
      <c r="C32" s="58" t="s">
        <v>172</v>
      </c>
      <c r="D32" s="76" t="s">
        <v>137</v>
      </c>
      <c r="E32" s="47">
        <v>2000</v>
      </c>
      <c r="F32" s="47">
        <f t="shared" ref="F32:F40" si="2">E32*0.95</f>
        <v>1900</v>
      </c>
      <c r="G32" s="58" t="s">
        <v>156</v>
      </c>
      <c r="H32" s="58" t="s">
        <v>157</v>
      </c>
      <c r="I32" s="77">
        <f t="shared" ref="I32:J36" si="3">E32*0.8</f>
        <v>1600</v>
      </c>
      <c r="J32" s="77">
        <f t="shared" si="3"/>
        <v>1520</v>
      </c>
      <c r="K32" s="78" t="s">
        <v>190</v>
      </c>
      <c r="L32" s="78"/>
      <c r="M32" s="78"/>
      <c r="N32" s="4"/>
      <c r="O32" s="4"/>
    </row>
    <row r="33" spans="1:21" x14ac:dyDescent="0.25">
      <c r="A33" t="s">
        <v>227</v>
      </c>
      <c r="B33" s="79" t="s">
        <v>170</v>
      </c>
      <c r="C33" s="79" t="s">
        <v>173</v>
      </c>
      <c r="D33" s="76" t="s">
        <v>138</v>
      </c>
      <c r="E33" s="47">
        <v>2000</v>
      </c>
      <c r="F33" s="47">
        <f t="shared" si="2"/>
        <v>1900</v>
      </c>
      <c r="G33" s="58" t="s">
        <v>156</v>
      </c>
      <c r="H33" s="58" t="s">
        <v>157</v>
      </c>
      <c r="I33" s="77">
        <f t="shared" si="3"/>
        <v>1600</v>
      </c>
      <c r="J33" s="77">
        <f t="shared" si="3"/>
        <v>1520</v>
      </c>
      <c r="K33" s="80" t="s">
        <v>188</v>
      </c>
      <c r="L33" s="80"/>
      <c r="M33" s="80"/>
      <c r="N33" s="4"/>
      <c r="O33" s="4"/>
    </row>
    <row r="34" spans="1:21" x14ac:dyDescent="0.25">
      <c r="A34" t="s">
        <v>227</v>
      </c>
      <c r="B34" s="58" t="s">
        <v>165</v>
      </c>
      <c r="C34" s="58" t="s">
        <v>110</v>
      </c>
      <c r="D34" s="58" t="s">
        <v>143</v>
      </c>
      <c r="E34" s="47">
        <v>1334</v>
      </c>
      <c r="F34" s="47">
        <f t="shared" si="2"/>
        <v>1267.3</v>
      </c>
      <c r="G34" s="58" t="s">
        <v>166</v>
      </c>
      <c r="H34" s="58" t="s">
        <v>167</v>
      </c>
      <c r="I34" s="77">
        <f t="shared" si="3"/>
        <v>1067.2</v>
      </c>
      <c r="J34" s="77">
        <f t="shared" si="3"/>
        <v>1013.84</v>
      </c>
      <c r="K34" s="80" t="s">
        <v>188</v>
      </c>
      <c r="L34" s="80"/>
      <c r="M34" s="80"/>
      <c r="N34" s="4"/>
      <c r="O34" s="4"/>
    </row>
    <row r="35" spans="1:21" x14ac:dyDescent="0.25">
      <c r="A35" t="s">
        <v>227</v>
      </c>
      <c r="B35" s="58" t="s">
        <v>168</v>
      </c>
      <c r="C35" s="58" t="s">
        <v>177</v>
      </c>
      <c r="D35" s="58" t="s">
        <v>169</v>
      </c>
      <c r="E35" s="71">
        <v>2000</v>
      </c>
      <c r="F35" s="47">
        <f t="shared" si="2"/>
        <v>1900</v>
      </c>
      <c r="G35" s="58" t="s">
        <v>156</v>
      </c>
      <c r="H35" s="4"/>
      <c r="I35" s="77">
        <f t="shared" si="3"/>
        <v>1600</v>
      </c>
      <c r="J35" s="77">
        <f t="shared" si="3"/>
        <v>1520</v>
      </c>
      <c r="K35" s="80" t="s">
        <v>188</v>
      </c>
      <c r="L35" s="80"/>
      <c r="M35" s="80"/>
      <c r="N35" s="4"/>
      <c r="O35" s="4"/>
    </row>
    <row r="36" spans="1:21" x14ac:dyDescent="0.25">
      <c r="A36" t="s">
        <v>227</v>
      </c>
      <c r="B36" s="58" t="s">
        <v>180</v>
      </c>
      <c r="C36" s="58" t="s">
        <v>181</v>
      </c>
      <c r="D36" s="58" t="s">
        <v>182</v>
      </c>
      <c r="E36" s="71">
        <v>2000</v>
      </c>
      <c r="F36" s="47">
        <f t="shared" si="2"/>
        <v>1900</v>
      </c>
      <c r="G36" s="58" t="s">
        <v>166</v>
      </c>
      <c r="H36" s="72" t="s">
        <v>183</v>
      </c>
      <c r="I36" s="77">
        <f t="shared" si="3"/>
        <v>1600</v>
      </c>
      <c r="J36" s="77">
        <f t="shared" si="3"/>
        <v>1520</v>
      </c>
      <c r="K36" s="81" t="s">
        <v>211</v>
      </c>
      <c r="L36" s="78" t="s">
        <v>226</v>
      </c>
      <c r="M36" s="81"/>
      <c r="N36" s="77"/>
      <c r="O36" s="77"/>
    </row>
    <row r="37" spans="1:21" x14ac:dyDescent="0.25">
      <c r="A37" t="s">
        <v>227</v>
      </c>
      <c r="B37" s="58" t="s">
        <v>158</v>
      </c>
      <c r="C37" s="79" t="s">
        <v>32</v>
      </c>
      <c r="D37" s="72" t="s">
        <v>139</v>
      </c>
      <c r="E37" s="59">
        <v>1.0157</v>
      </c>
      <c r="F37" s="59">
        <f t="shared" si="2"/>
        <v>0.96491499999999997</v>
      </c>
      <c r="G37" s="58" t="s">
        <v>156</v>
      </c>
      <c r="H37" s="58" t="s">
        <v>159</v>
      </c>
      <c r="I37" s="77">
        <f t="shared" ref="I37:J40" si="4">E37*0.8</f>
        <v>0.81256000000000006</v>
      </c>
      <c r="J37" s="77">
        <f t="shared" si="4"/>
        <v>0.77193200000000006</v>
      </c>
      <c r="K37" s="81">
        <v>40291</v>
      </c>
      <c r="L37" s="81" t="s">
        <v>201</v>
      </c>
      <c r="M37" s="81">
        <v>40332</v>
      </c>
      <c r="N37" s="4" t="s">
        <v>215</v>
      </c>
      <c r="O37" s="4" t="s">
        <v>214</v>
      </c>
      <c r="P37" s="9">
        <v>40544</v>
      </c>
      <c r="T37" s="17" t="s">
        <v>256</v>
      </c>
      <c r="U37" s="9">
        <v>40457</v>
      </c>
    </row>
    <row r="38" spans="1:21" x14ac:dyDescent="0.25">
      <c r="A38" t="s">
        <v>227</v>
      </c>
      <c r="B38" s="4" t="s">
        <v>160</v>
      </c>
      <c r="C38" s="4" t="s">
        <v>176</v>
      </c>
      <c r="D38" s="72" t="s">
        <v>140</v>
      </c>
      <c r="E38" s="98">
        <v>1.8326</v>
      </c>
      <c r="F38" s="59">
        <f t="shared" si="2"/>
        <v>1.7409699999999999</v>
      </c>
      <c r="G38" s="58" t="s">
        <v>156</v>
      </c>
      <c r="H38" s="58" t="s">
        <v>161</v>
      </c>
      <c r="I38" s="77">
        <f t="shared" si="4"/>
        <v>1.46608</v>
      </c>
      <c r="J38" s="77">
        <f t="shared" si="4"/>
        <v>1.392776</v>
      </c>
      <c r="K38" s="81">
        <v>40291</v>
      </c>
      <c r="L38" s="78" t="s">
        <v>202</v>
      </c>
      <c r="M38" s="81">
        <v>40332</v>
      </c>
      <c r="N38" s="82" t="s">
        <v>216</v>
      </c>
      <c r="O38" s="4" t="s">
        <v>217</v>
      </c>
      <c r="P38" s="9">
        <v>40513</v>
      </c>
      <c r="T38" s="17" t="s">
        <v>256</v>
      </c>
      <c r="U38" s="9">
        <v>40457</v>
      </c>
    </row>
    <row r="39" spans="1:21" x14ac:dyDescent="0.25">
      <c r="A39" t="s">
        <v>227</v>
      </c>
      <c r="B39" s="58" t="s">
        <v>163</v>
      </c>
      <c r="C39" s="58" t="s">
        <v>175</v>
      </c>
      <c r="D39" s="76" t="s">
        <v>142</v>
      </c>
      <c r="E39" s="59">
        <v>1.3495999999999999</v>
      </c>
      <c r="F39" s="59">
        <f t="shared" si="2"/>
        <v>1.2821199999999999</v>
      </c>
      <c r="G39" s="58" t="s">
        <v>156</v>
      </c>
      <c r="H39" s="58" t="s">
        <v>164</v>
      </c>
      <c r="I39" s="77">
        <f t="shared" si="4"/>
        <v>1.07968</v>
      </c>
      <c r="J39" s="77">
        <f t="shared" si="4"/>
        <v>1.0256959999999999</v>
      </c>
      <c r="K39" s="81">
        <v>40291</v>
      </c>
      <c r="L39" s="78" t="s">
        <v>200</v>
      </c>
      <c r="M39" s="81">
        <v>40332</v>
      </c>
      <c r="N39" s="4" t="s">
        <v>215</v>
      </c>
      <c r="O39" s="4" t="s">
        <v>214</v>
      </c>
      <c r="P39" s="9">
        <v>40544</v>
      </c>
      <c r="T39" s="17" t="s">
        <v>256</v>
      </c>
      <c r="U39" s="9">
        <v>40457</v>
      </c>
    </row>
    <row r="40" spans="1:21" s="95" customFormat="1" x14ac:dyDescent="0.25">
      <c r="A40" s="95" t="s">
        <v>227</v>
      </c>
      <c r="B40" s="76" t="s">
        <v>247</v>
      </c>
      <c r="C40" s="100" t="s">
        <v>253</v>
      </c>
      <c r="D40" s="95" t="s">
        <v>248</v>
      </c>
      <c r="E40" s="99">
        <v>1.3274999999999999</v>
      </c>
      <c r="F40" s="59">
        <f t="shared" si="2"/>
        <v>1.2611249999999998</v>
      </c>
      <c r="G40" s="58" t="s">
        <v>156</v>
      </c>
      <c r="H40" s="39" t="s">
        <v>249</v>
      </c>
      <c r="I40" s="77">
        <f t="shared" si="4"/>
        <v>1.0620000000000001</v>
      </c>
      <c r="J40" s="77">
        <f t="shared" si="4"/>
        <v>1.0088999999999999</v>
      </c>
      <c r="K40" s="96">
        <v>40389</v>
      </c>
      <c r="L40" s="96" t="s">
        <v>254</v>
      </c>
      <c r="M40" s="96">
        <v>40456</v>
      </c>
      <c r="O40" s="72"/>
      <c r="P40" s="97">
        <v>40558</v>
      </c>
      <c r="Q40" s="93">
        <v>500</v>
      </c>
      <c r="R40" s="84">
        <f>ROUND(F40*100,2)</f>
        <v>126.11</v>
      </c>
      <c r="S40" s="84">
        <f>Q40+R40</f>
        <v>626.11</v>
      </c>
      <c r="T40" s="36"/>
    </row>
    <row r="41" spans="1:21" s="50" customFormat="1" x14ac:dyDescent="0.25">
      <c r="A41"/>
      <c r="B41" s="58"/>
      <c r="C41" s="58"/>
      <c r="D41" s="58"/>
      <c r="E41" s="47"/>
      <c r="F41" s="47"/>
      <c r="G41" s="58"/>
      <c r="H41" s="58"/>
      <c r="I41" s="77"/>
      <c r="J41" s="77"/>
      <c r="K41" s="58"/>
      <c r="L41" s="58"/>
      <c r="M41" s="58"/>
      <c r="N41" s="58"/>
      <c r="O41" s="58"/>
      <c r="T41" s="65"/>
    </row>
    <row r="42" spans="1:21" s="50" customFormat="1" x14ac:dyDescent="0.25">
      <c r="A42"/>
      <c r="B42" s="58"/>
      <c r="C42" s="58"/>
      <c r="D42" s="58"/>
      <c r="E42" s="47"/>
      <c r="F42" s="47"/>
      <c r="G42" s="58"/>
      <c r="H42" s="58"/>
      <c r="I42" s="77"/>
      <c r="J42" s="77"/>
      <c r="K42" s="58"/>
      <c r="L42" s="58"/>
      <c r="M42" s="58"/>
      <c r="N42" s="58"/>
      <c r="O42" s="58"/>
      <c r="T42" s="65"/>
    </row>
    <row r="43" spans="1:21" x14ac:dyDescent="0.25">
      <c r="A43" s="52"/>
      <c r="B43" s="52"/>
      <c r="C43" s="52"/>
      <c r="D43" s="52" t="s">
        <v>27</v>
      </c>
      <c r="E43" s="53"/>
      <c r="F43" s="53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</row>
    <row r="45" spans="1:21" s="58" customFormat="1" x14ac:dyDescent="0.25">
      <c r="E45" s="47"/>
      <c r="F45" s="47"/>
      <c r="T45" s="66"/>
    </row>
    <row r="46" spans="1:21" s="4" customFormat="1" x14ac:dyDescent="0.25">
      <c r="B46" s="76"/>
      <c r="T46" s="80"/>
    </row>
    <row r="47" spans="1:21" s="4" customFormat="1" x14ac:dyDescent="0.25">
      <c r="B47" s="76"/>
      <c r="T47" s="80"/>
    </row>
    <row r="48" spans="1:21" x14ac:dyDescent="0.25">
      <c r="B48" s="76"/>
    </row>
    <row r="49" spans="2:6" x14ac:dyDescent="0.25">
      <c r="B49" s="76"/>
    </row>
    <row r="50" spans="2:6" x14ac:dyDescent="0.25">
      <c r="B50" s="76"/>
    </row>
    <row r="53" spans="2:6" x14ac:dyDescent="0.25">
      <c r="F53" s="182"/>
    </row>
  </sheetData>
  <customSheetViews>
    <customSheetView guid="{9CD798DB-3160-4413-B851-2C69D226FC8E}" scale="75" state="hidden">
      <pane xSplit="3" ySplit="3" topLeftCell="D4" activePane="bottomRight" state="frozen"/>
      <selection pane="bottomRight"/>
      <pageMargins left="0.75" right="0.75" top="1" bottom="1" header="0.5" footer="0.5"/>
      <pageSetup orientation="portrait" horizontalDpi="4294967292" r:id="rId1"/>
      <headerFooter alignWithMargins="0"/>
    </customSheetView>
  </customSheetViews>
  <mergeCells count="1">
    <mergeCell ref="N2:O2"/>
  </mergeCells>
  <phoneticPr fontId="3" type="noConversion"/>
  <pageMargins left="0.75" right="0.75" top="1" bottom="1" header="0.5" footer="0.5"/>
  <pageSetup orientation="portrait" horizontalDpi="4294967292" r:id="rId2"/>
  <headerFooter alignWithMargins="0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T50"/>
  <sheetViews>
    <sheetView workbookViewId="0">
      <pane ySplit="3" topLeftCell="A4" activePane="bottomLeft" state="frozen"/>
      <selection pane="bottomLeft"/>
    </sheetView>
  </sheetViews>
  <sheetFormatPr defaultColWidth="9.1796875" defaultRowHeight="13" x14ac:dyDescent="0.3"/>
  <cols>
    <col min="1" max="1" width="20.7265625" style="38" customWidth="1"/>
    <col min="2" max="2" width="30.7265625" style="37" customWidth="1"/>
    <col min="3" max="3" width="15.7265625" style="17" customWidth="1"/>
    <col min="4" max="5" width="15.7265625" style="37" customWidth="1"/>
    <col min="6" max="6" width="35.7265625" style="37" customWidth="1"/>
    <col min="7" max="16384" width="9.1796875" style="37"/>
  </cols>
  <sheetData>
    <row r="1" spans="1:46" s="22" customFormat="1" ht="15.75" customHeight="1" x14ac:dyDescent="0.25">
      <c r="A1" s="615" t="s">
        <v>38</v>
      </c>
      <c r="B1" s="615"/>
      <c r="C1" s="615"/>
      <c r="D1" s="615"/>
      <c r="E1" s="615"/>
      <c r="F1" s="615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</row>
    <row r="2" spans="1:46" s="22" customFormat="1" ht="15.75" customHeight="1" x14ac:dyDescent="0.25">
      <c r="A2" s="20"/>
      <c r="B2" s="20"/>
      <c r="C2" s="20"/>
      <c r="D2" s="20"/>
      <c r="E2" s="20"/>
      <c r="F2" s="20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</row>
    <row r="3" spans="1:46" s="28" customFormat="1" ht="15.75" customHeight="1" x14ac:dyDescent="0.3">
      <c r="A3" s="25" t="s">
        <v>23</v>
      </c>
      <c r="B3" s="25" t="s">
        <v>40</v>
      </c>
      <c r="C3" s="25" t="s">
        <v>41</v>
      </c>
      <c r="D3" s="25" t="s">
        <v>42</v>
      </c>
      <c r="E3" s="25" t="s">
        <v>43</v>
      </c>
      <c r="F3" s="25" t="s">
        <v>44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</row>
    <row r="4" spans="1:46" s="22" customFormat="1" ht="15.75" customHeight="1" x14ac:dyDescent="0.25">
      <c r="A4" s="23"/>
      <c r="B4" s="24"/>
      <c r="C4" s="24"/>
      <c r="D4" s="24"/>
      <c r="E4" s="24"/>
      <c r="F4" s="24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</row>
    <row r="5" spans="1:46" s="22" customFormat="1" ht="15.75" customHeight="1" x14ac:dyDescent="0.25">
      <c r="A5" s="616" t="s">
        <v>39</v>
      </c>
      <c r="B5" s="616"/>
      <c r="C5" s="616"/>
      <c r="D5" s="616"/>
      <c r="E5" s="616"/>
      <c r="F5" s="616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</row>
    <row r="6" spans="1:46" s="27" customFormat="1" ht="15.75" customHeight="1" x14ac:dyDescent="0.25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</row>
    <row r="7" spans="1:46" s="30" customFormat="1" x14ac:dyDescent="0.3">
      <c r="A7" s="29"/>
    </row>
    <row r="8" spans="1:46" s="30" customFormat="1" hidden="1" x14ac:dyDescent="0.25">
      <c r="A8" s="31" t="s">
        <v>45</v>
      </c>
      <c r="B8" s="32"/>
      <c r="C8" s="33"/>
    </row>
    <row r="9" spans="1:46" s="30" customFormat="1" hidden="1" x14ac:dyDescent="0.3">
      <c r="A9" s="29"/>
    </row>
    <row r="10" spans="1:46" s="30" customFormat="1" x14ac:dyDescent="0.3">
      <c r="A10" s="29" t="s">
        <v>46</v>
      </c>
      <c r="B10" s="32" t="s">
        <v>47</v>
      </c>
      <c r="C10" s="33" t="s">
        <v>48</v>
      </c>
      <c r="D10" s="30" t="s">
        <v>49</v>
      </c>
      <c r="E10" s="30" t="s">
        <v>50</v>
      </c>
      <c r="F10" t="s">
        <v>51</v>
      </c>
    </row>
    <row r="11" spans="1:46" s="30" customFormat="1" x14ac:dyDescent="0.3">
      <c r="A11" s="29"/>
    </row>
    <row r="12" spans="1:46" s="30" customFormat="1" x14ac:dyDescent="0.3">
      <c r="A12" s="29" t="s">
        <v>52</v>
      </c>
      <c r="B12" s="32" t="s">
        <v>53</v>
      </c>
      <c r="C12" s="30" t="s">
        <v>54</v>
      </c>
      <c r="D12" s="30" t="s">
        <v>55</v>
      </c>
      <c r="E12" s="30" t="s">
        <v>56</v>
      </c>
      <c r="F12" t="s">
        <v>57</v>
      </c>
    </row>
    <row r="13" spans="1:46" s="30" customFormat="1" x14ac:dyDescent="0.3">
      <c r="A13" s="29"/>
      <c r="C13" s="30" t="s">
        <v>58</v>
      </c>
      <c r="F13" s="30" t="s">
        <v>59</v>
      </c>
    </row>
    <row r="14" spans="1:46" s="30" customFormat="1" x14ac:dyDescent="0.3">
      <c r="A14" s="29" t="s">
        <v>3</v>
      </c>
      <c r="B14" s="32" t="s">
        <v>60</v>
      </c>
      <c r="C14" s="30" t="s">
        <v>61</v>
      </c>
      <c r="D14" s="30" t="s">
        <v>62</v>
      </c>
      <c r="E14" s="30" t="s">
        <v>63</v>
      </c>
      <c r="F14" t="s">
        <v>64</v>
      </c>
    </row>
    <row r="15" spans="1:46" s="30" customFormat="1" x14ac:dyDescent="0.3">
      <c r="A15" s="29"/>
    </row>
    <row r="16" spans="1:46" s="30" customFormat="1" x14ac:dyDescent="0.3">
      <c r="A16" s="29" t="s">
        <v>65</v>
      </c>
      <c r="B16" s="32" t="s">
        <v>66</v>
      </c>
      <c r="C16" s="30" t="s">
        <v>67</v>
      </c>
      <c r="D16" s="30" t="s">
        <v>68</v>
      </c>
      <c r="E16" s="30" t="s">
        <v>69</v>
      </c>
      <c r="F16" s="30" t="s">
        <v>70</v>
      </c>
    </row>
    <row r="17" spans="1:6" s="35" customFormat="1" x14ac:dyDescent="0.3">
      <c r="A17" s="34"/>
      <c r="C17" s="36" t="s">
        <v>71</v>
      </c>
      <c r="F17" t="s">
        <v>72</v>
      </c>
    </row>
    <row r="18" spans="1:6" s="35" customFormat="1" x14ac:dyDescent="0.3">
      <c r="A18" s="34"/>
      <c r="C18" s="36"/>
    </row>
    <row r="19" spans="1:6" ht="15.5" x14ac:dyDescent="0.25">
      <c r="A19" s="616" t="s">
        <v>73</v>
      </c>
      <c r="B19" s="616"/>
      <c r="C19" s="616"/>
      <c r="D19" s="616"/>
      <c r="E19" s="616"/>
      <c r="F19" s="616"/>
    </row>
    <row r="20" spans="1:6" s="35" customFormat="1" x14ac:dyDescent="0.3">
      <c r="A20" s="34"/>
      <c r="C20" s="36"/>
    </row>
    <row r="21" spans="1:6" s="30" customFormat="1" x14ac:dyDescent="0.25">
      <c r="A21" s="31" t="s">
        <v>74</v>
      </c>
      <c r="B21" s="32"/>
    </row>
    <row r="22" spans="1:6" s="30" customFormat="1" x14ac:dyDescent="0.3">
      <c r="A22" s="29"/>
      <c r="B22" s="32"/>
    </row>
    <row r="23" spans="1:6" s="30" customFormat="1" x14ac:dyDescent="0.3">
      <c r="A23" s="29" t="s">
        <v>75</v>
      </c>
      <c r="B23" s="32" t="s">
        <v>76</v>
      </c>
      <c r="C23" s="30" t="s">
        <v>77</v>
      </c>
      <c r="E23" s="30" t="s">
        <v>78</v>
      </c>
      <c r="F23" s="30" t="s">
        <v>79</v>
      </c>
    </row>
    <row r="24" spans="1:6" s="30" customFormat="1" x14ac:dyDescent="0.3">
      <c r="A24" s="29"/>
    </row>
    <row r="25" spans="1:6" s="30" customFormat="1" x14ac:dyDescent="0.3">
      <c r="A25" s="29" t="s">
        <v>16</v>
      </c>
      <c r="B25" s="32" t="s">
        <v>80</v>
      </c>
      <c r="C25" s="30" t="s">
        <v>81</v>
      </c>
      <c r="D25" s="30" t="s">
        <v>82</v>
      </c>
      <c r="E25" s="30" t="s">
        <v>83</v>
      </c>
      <c r="F25" t="s">
        <v>84</v>
      </c>
    </row>
    <row r="26" spans="1:6" s="30" customFormat="1" x14ac:dyDescent="0.3">
      <c r="A26" s="29"/>
    </row>
    <row r="27" spans="1:6" s="30" customFormat="1" x14ac:dyDescent="0.3">
      <c r="A27" s="29" t="s">
        <v>18</v>
      </c>
      <c r="B27" s="32" t="s">
        <v>80</v>
      </c>
      <c r="C27" s="30" t="s">
        <v>81</v>
      </c>
      <c r="D27" s="30" t="s">
        <v>82</v>
      </c>
      <c r="E27" s="30" t="s">
        <v>83</v>
      </c>
      <c r="F27" t="s">
        <v>84</v>
      </c>
    </row>
    <row r="28" spans="1:6" s="30" customFormat="1" x14ac:dyDescent="0.3">
      <c r="A28" s="29"/>
    </row>
    <row r="29" spans="1:6" s="30" customFormat="1" x14ac:dyDescent="0.3">
      <c r="A29" s="29" t="s">
        <v>85</v>
      </c>
      <c r="B29" s="32" t="s">
        <v>86</v>
      </c>
      <c r="C29" s="30" t="s">
        <v>87</v>
      </c>
      <c r="D29" s="30" t="s">
        <v>88</v>
      </c>
      <c r="E29" s="30" t="s">
        <v>89</v>
      </c>
      <c r="F29" t="s">
        <v>90</v>
      </c>
    </row>
    <row r="30" spans="1:6" s="30" customFormat="1" x14ac:dyDescent="0.3">
      <c r="A30" s="29"/>
    </row>
    <row r="31" spans="1:6" s="30" customFormat="1" hidden="1" x14ac:dyDescent="0.3">
      <c r="A31" s="29" t="s">
        <v>91</v>
      </c>
    </row>
    <row r="32" spans="1:6" s="30" customFormat="1" hidden="1" x14ac:dyDescent="0.3">
      <c r="A32" s="29"/>
    </row>
    <row r="33" spans="1:6" s="30" customFormat="1" x14ac:dyDescent="0.3">
      <c r="A33" s="29" t="s">
        <v>21</v>
      </c>
      <c r="B33" s="32" t="s">
        <v>92</v>
      </c>
      <c r="C33" s="30" t="s">
        <v>93</v>
      </c>
      <c r="D33" s="30" t="s">
        <v>94</v>
      </c>
      <c r="E33" s="30" t="s">
        <v>95</v>
      </c>
      <c r="F33" t="s">
        <v>96</v>
      </c>
    </row>
    <row r="34" spans="1:6" s="30" customFormat="1" x14ac:dyDescent="0.3">
      <c r="A34" s="29"/>
    </row>
    <row r="35" spans="1:6" s="30" customFormat="1" hidden="1" x14ac:dyDescent="0.3">
      <c r="A35" s="29" t="s">
        <v>97</v>
      </c>
      <c r="B35" s="32" t="s">
        <v>98</v>
      </c>
      <c r="C35" s="30" t="s">
        <v>99</v>
      </c>
      <c r="D35" s="30" t="s">
        <v>100</v>
      </c>
      <c r="E35" s="30" t="s">
        <v>101</v>
      </c>
      <c r="F35" s="30" t="s">
        <v>102</v>
      </c>
    </row>
    <row r="36" spans="1:6" s="35" customFormat="1" x14ac:dyDescent="0.3">
      <c r="A36" s="34"/>
      <c r="C36" s="36"/>
    </row>
    <row r="37" spans="1:6" ht="15.5" x14ac:dyDescent="0.35">
      <c r="A37" s="617" t="s">
        <v>103</v>
      </c>
      <c r="B37" s="617"/>
      <c r="C37" s="617"/>
      <c r="D37" s="617"/>
      <c r="E37" s="617"/>
      <c r="F37" s="617"/>
    </row>
    <row r="39" spans="1:6" x14ac:dyDescent="0.3">
      <c r="A39" s="38" t="s">
        <v>104</v>
      </c>
      <c r="B39" s="37" t="s">
        <v>31</v>
      </c>
      <c r="C39" s="19" t="s">
        <v>105</v>
      </c>
      <c r="D39" s="39" t="s">
        <v>117</v>
      </c>
      <c r="E39" s="39" t="s">
        <v>118</v>
      </c>
      <c r="F39" s="40" t="s">
        <v>106</v>
      </c>
    </row>
    <row r="40" spans="1:6" x14ac:dyDescent="0.3">
      <c r="C40" s="19"/>
    </row>
    <row r="41" spans="1:6" x14ac:dyDescent="0.3">
      <c r="A41" s="38" t="s">
        <v>107</v>
      </c>
      <c r="B41" s="37" t="s">
        <v>35</v>
      </c>
      <c r="C41" s="19" t="s">
        <v>108</v>
      </c>
      <c r="D41" s="37" t="s">
        <v>115</v>
      </c>
      <c r="E41" s="37" t="s">
        <v>116</v>
      </c>
      <c r="F41" s="37" t="s">
        <v>109</v>
      </c>
    </row>
    <row r="42" spans="1:6" x14ac:dyDescent="0.3">
      <c r="C42" s="19"/>
    </row>
    <row r="43" spans="1:6" x14ac:dyDescent="0.3">
      <c r="A43" s="38" t="s">
        <v>30</v>
      </c>
      <c r="B43" s="37" t="s">
        <v>17</v>
      </c>
      <c r="C43" s="30" t="s">
        <v>81</v>
      </c>
      <c r="D43" s="30" t="s">
        <v>82</v>
      </c>
      <c r="E43" s="30" t="s">
        <v>83</v>
      </c>
      <c r="F43" t="s">
        <v>84</v>
      </c>
    </row>
    <row r="44" spans="1:6" x14ac:dyDescent="0.3">
      <c r="C44" s="19"/>
    </row>
    <row r="45" spans="1:6" x14ac:dyDescent="0.3">
      <c r="A45" s="38" t="s">
        <v>110</v>
      </c>
      <c r="B45" s="37" t="s">
        <v>111</v>
      </c>
      <c r="C45" s="19" t="s">
        <v>112</v>
      </c>
      <c r="D45" s="37" t="s">
        <v>119</v>
      </c>
      <c r="E45" s="37" t="s">
        <v>120</v>
      </c>
      <c r="F45" s="37" t="s">
        <v>113</v>
      </c>
    </row>
    <row r="46" spans="1:6" x14ac:dyDescent="0.3">
      <c r="C46" s="19"/>
    </row>
    <row r="47" spans="1:6" x14ac:dyDescent="0.3">
      <c r="A47" s="38" t="s">
        <v>34</v>
      </c>
      <c r="B47" s="37" t="s">
        <v>66</v>
      </c>
      <c r="C47" s="30" t="s">
        <v>134</v>
      </c>
      <c r="D47" s="30" t="s">
        <v>135</v>
      </c>
      <c r="E47" s="30" t="s">
        <v>69</v>
      </c>
      <c r="F47" s="42" t="s">
        <v>136</v>
      </c>
    </row>
    <row r="48" spans="1:6" x14ac:dyDescent="0.3">
      <c r="C48" s="36" t="s">
        <v>71</v>
      </c>
      <c r="D48" s="35"/>
      <c r="E48" s="35"/>
      <c r="F48" t="s">
        <v>72</v>
      </c>
    </row>
    <row r="49" spans="1:6" x14ac:dyDescent="0.3">
      <c r="A49" s="38" t="s">
        <v>114</v>
      </c>
      <c r="B49" s="37" t="s">
        <v>66</v>
      </c>
      <c r="C49" s="30" t="s">
        <v>134</v>
      </c>
      <c r="D49" s="30" t="s">
        <v>135</v>
      </c>
      <c r="E49" s="30" t="s">
        <v>69</v>
      </c>
      <c r="F49" s="42" t="s">
        <v>136</v>
      </c>
    </row>
    <row r="50" spans="1:6" x14ac:dyDescent="0.3">
      <c r="C50" s="36" t="s">
        <v>71</v>
      </c>
      <c r="D50" s="35"/>
      <c r="E50" s="35"/>
      <c r="F50" t="s">
        <v>72</v>
      </c>
    </row>
  </sheetData>
  <customSheetViews>
    <customSheetView guid="{9CD798DB-3160-4413-B851-2C69D226FC8E}" hiddenRows="1" state="hidden">
      <pane ySplit="3" topLeftCell="A4" activePane="bottomLeft" state="frozen"/>
      <selection pane="bottomLeft"/>
      <pageMargins left="0.75" right="0.75" top="1" bottom="1" header="0.5" footer="0.5"/>
      <headerFooter alignWithMargins="0"/>
    </customSheetView>
  </customSheetViews>
  <mergeCells count="4">
    <mergeCell ref="A1:F1"/>
    <mergeCell ref="A5:F5"/>
    <mergeCell ref="A19:F19"/>
    <mergeCell ref="A37:F37"/>
  </mergeCells>
  <phoneticPr fontId="3" type="noConversion"/>
  <hyperlinks>
    <hyperlink ref="F39" r:id="rId1" xr:uid="{00000000-0004-0000-0500-000000000000}"/>
    <hyperlink ref="F47" r:id="rId2" xr:uid="{00000000-0004-0000-0500-000001000000}"/>
    <hyperlink ref="F49" r:id="rId3" xr:uid="{00000000-0004-0000-0500-000002000000}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7"/>
  <sheetViews>
    <sheetView topLeftCell="A22" workbookViewId="0"/>
  </sheetViews>
  <sheetFormatPr defaultColWidth="9.1796875" defaultRowHeight="12.5" x14ac:dyDescent="0.25"/>
  <cols>
    <col min="1" max="1" width="2.7265625" style="186" customWidth="1"/>
    <col min="2" max="2" width="21.1796875" style="186" customWidth="1"/>
    <col min="3" max="3" width="41.26953125" style="187" bestFit="1" customWidth="1"/>
    <col min="4" max="16384" width="9.1796875" style="186"/>
  </cols>
  <sheetData>
    <row r="1" spans="1:3" s="184" customFormat="1" ht="17.5" x14ac:dyDescent="0.35">
      <c r="A1" s="184" t="s">
        <v>366</v>
      </c>
      <c r="C1" s="185"/>
    </row>
    <row r="3" spans="1:3" ht="13" x14ac:dyDescent="0.3">
      <c r="A3" s="188" t="s">
        <v>367</v>
      </c>
      <c r="B3" s="189"/>
      <c r="C3" s="188"/>
    </row>
    <row r="4" spans="1:3" ht="5.15" customHeight="1" x14ac:dyDescent="0.25">
      <c r="A4" s="187"/>
    </row>
    <row r="5" spans="1:3" s="187" customFormat="1" ht="20.149999999999999" customHeight="1" x14ac:dyDescent="0.25">
      <c r="B5" s="190" t="s">
        <v>368</v>
      </c>
      <c r="C5" s="191" t="s">
        <v>369</v>
      </c>
    </row>
    <row r="6" spans="1:3" s="187" customFormat="1" ht="20.149999999999999" customHeight="1" x14ac:dyDescent="0.25">
      <c r="B6" s="192" t="s">
        <v>370</v>
      </c>
      <c r="C6" s="193" t="s">
        <v>196</v>
      </c>
    </row>
    <row r="7" spans="1:3" s="187" customFormat="1" ht="20.149999999999999" customHeight="1" x14ac:dyDescent="0.25">
      <c r="B7" s="192" t="s">
        <v>371</v>
      </c>
      <c r="C7" s="194">
        <v>3193930</v>
      </c>
    </row>
    <row r="8" spans="1:3" s="187" customFormat="1" ht="20.149999999999999" customHeight="1" x14ac:dyDescent="0.25">
      <c r="B8" s="195" t="s">
        <v>372</v>
      </c>
      <c r="C8" s="196">
        <v>15899138.61384546</v>
      </c>
    </row>
    <row r="9" spans="1:3" ht="5.15" customHeight="1" x14ac:dyDescent="0.25"/>
    <row r="10" spans="1:3" s="187" customFormat="1" ht="20.149999999999999" customHeight="1" x14ac:dyDescent="0.25">
      <c r="B10" s="190" t="s">
        <v>368</v>
      </c>
      <c r="C10" s="191" t="s">
        <v>373</v>
      </c>
    </row>
    <row r="11" spans="1:3" s="187" customFormat="1" ht="20.149999999999999" customHeight="1" x14ac:dyDescent="0.25">
      <c r="B11" s="192" t="s">
        <v>370</v>
      </c>
      <c r="C11" s="193" t="s">
        <v>198</v>
      </c>
    </row>
    <row r="12" spans="1:3" s="187" customFormat="1" ht="20.149999999999999" customHeight="1" x14ac:dyDescent="0.25">
      <c r="B12" s="192" t="s">
        <v>371</v>
      </c>
      <c r="C12" s="194">
        <v>2017596</v>
      </c>
    </row>
    <row r="13" spans="1:3" s="187" customFormat="1" ht="20.149999999999999" customHeight="1" x14ac:dyDescent="0.25">
      <c r="B13" s="195" t="s">
        <v>372</v>
      </c>
      <c r="C13" s="196">
        <v>10853833.729074026</v>
      </c>
    </row>
    <row r="14" spans="1:3" ht="5.15" customHeight="1" x14ac:dyDescent="0.25"/>
    <row r="15" spans="1:3" s="187" customFormat="1" ht="20.149999999999999" customHeight="1" x14ac:dyDescent="0.25">
      <c r="B15" s="190" t="s">
        <v>368</v>
      </c>
      <c r="C15" s="191" t="s">
        <v>374</v>
      </c>
    </row>
    <row r="16" spans="1:3" s="187" customFormat="1" ht="20.149999999999999" customHeight="1" x14ac:dyDescent="0.25">
      <c r="B16" s="192" t="s">
        <v>370</v>
      </c>
      <c r="C16" s="193" t="s">
        <v>199</v>
      </c>
    </row>
    <row r="17" spans="1:3" s="187" customFormat="1" ht="20.149999999999999" customHeight="1" x14ac:dyDescent="0.25">
      <c r="B17" s="192" t="s">
        <v>371</v>
      </c>
      <c r="C17" s="194">
        <v>1264080</v>
      </c>
    </row>
    <row r="18" spans="1:3" s="187" customFormat="1" ht="20.149999999999999" customHeight="1" x14ac:dyDescent="0.25">
      <c r="B18" s="195" t="s">
        <v>372</v>
      </c>
      <c r="C18" s="196">
        <v>6243262.4708723687</v>
      </c>
    </row>
    <row r="19" spans="1:3" ht="5.15" customHeight="1" x14ac:dyDescent="0.25"/>
    <row r="20" spans="1:3" s="187" customFormat="1" ht="20.149999999999999" customHeight="1" x14ac:dyDescent="0.25">
      <c r="B20" s="190" t="s">
        <v>368</v>
      </c>
      <c r="C20" s="191" t="s">
        <v>375</v>
      </c>
    </row>
    <row r="21" spans="1:3" s="187" customFormat="1" ht="20.149999999999999" customHeight="1" x14ac:dyDescent="0.25">
      <c r="B21" s="192" t="s">
        <v>370</v>
      </c>
      <c r="C21" s="197" t="s">
        <v>236</v>
      </c>
    </row>
    <row r="22" spans="1:3" s="187" customFormat="1" ht="20.149999999999999" customHeight="1" x14ac:dyDescent="0.25">
      <c r="B22" s="192" t="s">
        <v>371</v>
      </c>
      <c r="C22" s="194">
        <v>921500</v>
      </c>
    </row>
    <row r="23" spans="1:3" s="187" customFormat="1" ht="20.149999999999999" customHeight="1" x14ac:dyDescent="0.25">
      <c r="B23" s="195" t="s">
        <v>372</v>
      </c>
      <c r="C23" s="196">
        <v>6468602.0225086482</v>
      </c>
    </row>
    <row r="24" spans="1:3" ht="5.15" customHeight="1" x14ac:dyDescent="0.25"/>
    <row r="25" spans="1:3" s="187" customFormat="1" ht="20.149999999999999" customHeight="1" x14ac:dyDescent="0.25">
      <c r="B25" s="190" t="s">
        <v>368</v>
      </c>
      <c r="C25" s="191" t="s">
        <v>376</v>
      </c>
    </row>
    <row r="26" spans="1:3" s="187" customFormat="1" ht="20.149999999999999" customHeight="1" x14ac:dyDescent="0.25">
      <c r="B26" s="192" t="s">
        <v>370</v>
      </c>
      <c r="C26" s="197" t="s">
        <v>239</v>
      </c>
    </row>
    <row r="27" spans="1:3" s="187" customFormat="1" ht="20.149999999999999" customHeight="1" x14ac:dyDescent="0.25">
      <c r="B27" s="192" t="s">
        <v>371</v>
      </c>
      <c r="C27" s="194">
        <v>711900</v>
      </c>
    </row>
    <row r="28" spans="1:3" s="187" customFormat="1" ht="20.149999999999999" customHeight="1" x14ac:dyDescent="0.25">
      <c r="B28" s="195" t="s">
        <v>372</v>
      </c>
      <c r="C28" s="196">
        <v>4318504.7023657067</v>
      </c>
    </row>
    <row r="30" spans="1:3" ht="13" x14ac:dyDescent="0.3">
      <c r="A30" s="189" t="s">
        <v>377</v>
      </c>
    </row>
    <row r="31" spans="1:3" ht="5.15" customHeight="1" x14ac:dyDescent="0.25"/>
    <row r="32" spans="1:3" s="187" customFormat="1" ht="20.149999999999999" customHeight="1" x14ac:dyDescent="0.25">
      <c r="B32" s="198" t="s">
        <v>368</v>
      </c>
      <c r="C32" s="199" t="s">
        <v>378</v>
      </c>
    </row>
    <row r="33" spans="1:3" s="187" customFormat="1" ht="20.149999999999999" customHeight="1" x14ac:dyDescent="0.25">
      <c r="B33" s="192" t="s">
        <v>370</v>
      </c>
      <c r="C33" s="200" t="s">
        <v>141</v>
      </c>
    </row>
    <row r="34" spans="1:3" s="187" customFormat="1" ht="20.149999999999999" customHeight="1" x14ac:dyDescent="0.25">
      <c r="B34" s="192" t="s">
        <v>371</v>
      </c>
      <c r="C34" s="194">
        <v>1746360</v>
      </c>
    </row>
    <row r="35" spans="1:3" s="187" customFormat="1" ht="20.149999999999999" customHeight="1" x14ac:dyDescent="0.25">
      <c r="B35" s="201" t="s">
        <v>372</v>
      </c>
      <c r="C35" s="202">
        <v>8301476.1756587587</v>
      </c>
    </row>
    <row r="37" spans="1:3" s="187" customFormat="1" ht="20.149999999999999" customHeight="1" x14ac:dyDescent="0.25">
      <c r="B37" s="198" t="s">
        <v>368</v>
      </c>
      <c r="C37" s="386" t="s">
        <v>464</v>
      </c>
    </row>
    <row r="38" spans="1:3" s="187" customFormat="1" ht="20.149999999999999" customHeight="1" x14ac:dyDescent="0.25">
      <c r="B38" s="192" t="s">
        <v>370</v>
      </c>
      <c r="C38" s="387" t="s">
        <v>465</v>
      </c>
    </row>
    <row r="39" spans="1:3" s="187" customFormat="1" ht="20.149999999999999" customHeight="1" x14ac:dyDescent="0.25">
      <c r="B39" s="192" t="s">
        <v>371</v>
      </c>
      <c r="C39" s="194">
        <v>2980740</v>
      </c>
    </row>
    <row r="40" spans="1:3" s="187" customFormat="1" ht="20.149999999999999" customHeight="1" x14ac:dyDescent="0.25">
      <c r="B40" s="201" t="s">
        <v>372</v>
      </c>
      <c r="C40" s="202">
        <v>12760274.693668067</v>
      </c>
    </row>
    <row r="42" spans="1:3" ht="13" x14ac:dyDescent="0.3">
      <c r="A42" s="189" t="s">
        <v>379</v>
      </c>
    </row>
    <row r="43" spans="1:3" ht="5.15" customHeight="1" x14ac:dyDescent="0.25"/>
    <row r="44" spans="1:3" s="187" customFormat="1" ht="20.149999999999999" customHeight="1" x14ac:dyDescent="0.25">
      <c r="B44" s="198" t="s">
        <v>368</v>
      </c>
      <c r="C44" s="199" t="s">
        <v>380</v>
      </c>
    </row>
    <row r="45" spans="1:3" s="187" customFormat="1" ht="20.149999999999999" customHeight="1" x14ac:dyDescent="0.25">
      <c r="B45" s="192" t="s">
        <v>370</v>
      </c>
      <c r="C45" s="193" t="s">
        <v>195</v>
      </c>
    </row>
    <row r="46" spans="1:3" s="187" customFormat="1" ht="20.149999999999999" customHeight="1" x14ac:dyDescent="0.25">
      <c r="B46" s="192" t="s">
        <v>371</v>
      </c>
      <c r="C46" s="194">
        <v>501390</v>
      </c>
    </row>
    <row r="47" spans="1:3" s="187" customFormat="1" ht="20.149999999999999" customHeight="1" x14ac:dyDescent="0.25">
      <c r="B47" s="201" t="s">
        <v>372</v>
      </c>
      <c r="C47" s="202">
        <v>2842956.5964162997</v>
      </c>
    </row>
    <row r="48" spans="1:3" ht="5.15" customHeight="1" x14ac:dyDescent="0.25"/>
    <row r="49" spans="2:3" s="187" customFormat="1" ht="20.149999999999999" customHeight="1" x14ac:dyDescent="0.25">
      <c r="B49" s="198" t="s">
        <v>368</v>
      </c>
      <c r="C49" s="199" t="s">
        <v>381</v>
      </c>
    </row>
    <row r="50" spans="2:3" s="187" customFormat="1" ht="20.149999999999999" customHeight="1" x14ac:dyDescent="0.25">
      <c r="B50" s="192" t="s">
        <v>370</v>
      </c>
      <c r="C50" s="197" t="s">
        <v>192</v>
      </c>
    </row>
    <row r="51" spans="2:3" s="187" customFormat="1" ht="20.149999999999999" customHeight="1" x14ac:dyDescent="0.25">
      <c r="B51" s="192" t="s">
        <v>371</v>
      </c>
      <c r="C51" s="194">
        <v>648800</v>
      </c>
    </row>
    <row r="52" spans="2:3" s="187" customFormat="1" ht="20.149999999999999" customHeight="1" x14ac:dyDescent="0.25">
      <c r="B52" s="201" t="s">
        <v>372</v>
      </c>
      <c r="C52" s="202">
        <v>3256690.332918358</v>
      </c>
    </row>
    <row r="53" spans="2:3" ht="5.15" customHeight="1" x14ac:dyDescent="0.25"/>
    <row r="54" spans="2:3" s="187" customFormat="1" ht="20.149999999999999" customHeight="1" x14ac:dyDescent="0.25">
      <c r="B54" s="198" t="s">
        <v>368</v>
      </c>
      <c r="C54" s="199" t="s">
        <v>382</v>
      </c>
    </row>
    <row r="55" spans="2:3" s="187" customFormat="1" ht="20.149999999999999" customHeight="1" x14ac:dyDescent="0.25">
      <c r="B55" s="192" t="s">
        <v>370</v>
      </c>
      <c r="C55" s="193" t="s">
        <v>193</v>
      </c>
    </row>
    <row r="56" spans="2:3" s="187" customFormat="1" ht="20.149999999999999" customHeight="1" x14ac:dyDescent="0.25">
      <c r="B56" s="192" t="s">
        <v>371</v>
      </c>
      <c r="C56" s="194">
        <v>513120</v>
      </c>
    </row>
    <row r="57" spans="2:3" s="187" customFormat="1" ht="20.149999999999999" customHeight="1" x14ac:dyDescent="0.25">
      <c r="B57" s="201" t="s">
        <v>372</v>
      </c>
      <c r="C57" s="202">
        <v>3341209.8257351285</v>
      </c>
    </row>
  </sheetData>
  <customSheetViews>
    <customSheetView guid="{9CD798DB-3160-4413-B851-2C69D226FC8E}" state="hidden" topLeftCell="A22">
      <pageMargins left="0.75" right="0.75" top="1" bottom="1" header="0.5" footer="0.5"/>
      <pageSetup orientation="portrait" verticalDpi="300" r:id="rId1"/>
      <headerFooter alignWithMargins="0"/>
    </customSheetView>
  </customSheetViews>
  <phoneticPr fontId="3" type="noConversion"/>
  <pageMargins left="0.75" right="0.75" top="1" bottom="1" header="0.5" footer="0.5"/>
  <pageSetup orientation="portrait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1"/>
  </sheetPr>
  <dimension ref="B1:CE85"/>
  <sheetViews>
    <sheetView workbookViewId="0"/>
  </sheetViews>
  <sheetFormatPr defaultColWidth="9.1796875" defaultRowHeight="12.5" outlineLevelCol="1" x14ac:dyDescent="0.25"/>
  <cols>
    <col min="1" max="1" width="3.81640625" style="240" customWidth="1"/>
    <col min="2" max="2" width="29" style="240" customWidth="1"/>
    <col min="3" max="3" width="2.26953125" style="240" customWidth="1"/>
    <col min="4" max="4" width="25.26953125" style="240" hidden="1" customWidth="1" outlineLevel="1"/>
    <col min="5" max="5" width="12" style="240" hidden="1" customWidth="1" outlineLevel="1"/>
    <col min="6" max="6" width="50.453125" style="240" customWidth="1" collapsed="1"/>
    <col min="7" max="7" width="39.1796875" style="244" customWidth="1"/>
    <col min="8" max="8" width="29" style="244" customWidth="1"/>
    <col min="9" max="9" width="14" style="244" customWidth="1"/>
    <col min="10" max="10" width="12.26953125" style="244" customWidth="1"/>
    <col min="11" max="11" width="14.26953125" style="244" customWidth="1"/>
    <col min="12" max="12" width="14.1796875" style="244" customWidth="1"/>
    <col min="13" max="13" width="14.7265625" style="244" customWidth="1"/>
    <col min="14" max="14" width="14" style="244" customWidth="1"/>
    <col min="15" max="15" width="14.1796875" style="244" customWidth="1"/>
    <col min="16" max="16" width="13.26953125" style="244" customWidth="1"/>
    <col min="17" max="17" width="13.1796875" style="244" customWidth="1"/>
    <col min="18" max="18" width="14.81640625" style="244" customWidth="1"/>
    <col min="19" max="19" width="11.26953125" style="244" customWidth="1"/>
    <col min="20" max="20" width="10.54296875" style="244" customWidth="1"/>
    <col min="21" max="21" width="13" style="244" customWidth="1"/>
    <col min="22" max="22" width="11.26953125" style="244" customWidth="1"/>
    <col min="23" max="29" width="9.1796875" style="244"/>
    <col min="30" max="35" width="10.7265625" style="244" customWidth="1"/>
    <col min="36" max="36" width="14" style="244" bestFit="1" customWidth="1"/>
    <col min="37" max="37" width="16.54296875" style="244" customWidth="1"/>
    <col min="38" max="38" width="12.1796875" style="244" customWidth="1"/>
    <col min="39" max="39" width="10.26953125" style="244" bestFit="1" customWidth="1"/>
    <col min="40" max="55" width="9.1796875" style="244"/>
    <col min="56" max="16384" width="9.1796875" style="240"/>
  </cols>
  <sheetData>
    <row r="1" spans="2:55" ht="17.5" x14ac:dyDescent="0.35">
      <c r="B1" s="241" t="s">
        <v>423</v>
      </c>
      <c r="C1" s="241"/>
      <c r="D1" s="241"/>
      <c r="F1" s="242" t="s">
        <v>424</v>
      </c>
      <c r="G1" s="243" t="s">
        <v>425</v>
      </c>
      <c r="H1" s="243" t="s">
        <v>426</v>
      </c>
    </row>
    <row r="3" spans="2:55" ht="15.5" x14ac:dyDescent="0.35">
      <c r="B3" s="245" t="s">
        <v>427</v>
      </c>
      <c r="C3" s="245"/>
      <c r="D3" s="245"/>
    </row>
    <row r="4" spans="2:55" s="364" customFormat="1" ht="13" x14ac:dyDescent="0.3">
      <c r="B4" s="355" t="s">
        <v>473</v>
      </c>
      <c r="C4" s="356">
        <v>1</v>
      </c>
      <c r="D4" s="357">
        <v>10187541.970000001</v>
      </c>
      <c r="E4" s="358" t="e">
        <f>+D4/G4</f>
        <v>#DIV/0!</v>
      </c>
      <c r="F4" s="359" t="s">
        <v>474</v>
      </c>
      <c r="G4" s="360"/>
      <c r="H4" s="361" t="s">
        <v>428</v>
      </c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  <c r="BC4" s="363"/>
    </row>
    <row r="5" spans="2:55" s="246" customFormat="1" x14ac:dyDescent="0.25">
      <c r="B5" s="247" t="s">
        <v>475</v>
      </c>
      <c r="C5" s="248">
        <f t="shared" ref="C5:C11" si="0">+C4+1</f>
        <v>2</v>
      </c>
      <c r="D5" s="249" t="s">
        <v>476</v>
      </c>
      <c r="E5" s="250" t="e">
        <f t="shared" ref="E5:E11" si="1">+D5/G5</f>
        <v>#VALUE!</v>
      </c>
      <c r="F5" s="256" t="s">
        <v>477</v>
      </c>
      <c r="G5" s="252" t="s">
        <v>429</v>
      </c>
      <c r="H5" s="253" t="s">
        <v>428</v>
      </c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</row>
    <row r="6" spans="2:55" s="246" customFormat="1" x14ac:dyDescent="0.25">
      <c r="B6" s="257" t="s">
        <v>478</v>
      </c>
      <c r="C6" s="258">
        <f t="shared" si="0"/>
        <v>3</v>
      </c>
      <c r="D6" s="259">
        <v>21597379.780000001</v>
      </c>
      <c r="E6" s="260" t="e">
        <f t="shared" si="1"/>
        <v>#DIV/0!</v>
      </c>
      <c r="F6" s="261">
        <v>4500551895</v>
      </c>
      <c r="G6" s="262"/>
      <c r="H6" s="263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</row>
    <row r="7" spans="2:55" s="246" customFormat="1" x14ac:dyDescent="0.25">
      <c r="B7" s="247" t="s">
        <v>66</v>
      </c>
      <c r="C7" s="248">
        <f t="shared" si="0"/>
        <v>4</v>
      </c>
      <c r="D7" s="249">
        <v>14069656.329999998</v>
      </c>
      <c r="E7" s="250" t="e">
        <f t="shared" si="1"/>
        <v>#VALUE!</v>
      </c>
      <c r="F7" s="251" t="s">
        <v>479</v>
      </c>
      <c r="G7" s="252" t="s">
        <v>429</v>
      </c>
      <c r="H7" s="253" t="s">
        <v>430</v>
      </c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</row>
    <row r="8" spans="2:55" s="364" customFormat="1" ht="13" x14ac:dyDescent="0.3">
      <c r="B8" s="365" t="s">
        <v>480</v>
      </c>
      <c r="C8" s="366">
        <f t="shared" si="0"/>
        <v>5</v>
      </c>
      <c r="D8" s="367">
        <v>6230415.3700000001</v>
      </c>
      <c r="E8" s="368" t="e">
        <f t="shared" si="1"/>
        <v>#DIV/0!</v>
      </c>
      <c r="F8" s="369" t="s">
        <v>481</v>
      </c>
      <c r="G8" s="370"/>
      <c r="H8" s="371" t="s">
        <v>431</v>
      </c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372"/>
      <c r="AJ8" s="363"/>
      <c r="AK8" s="363"/>
      <c r="AL8" s="363"/>
      <c r="AM8" s="363"/>
      <c r="AN8" s="363"/>
      <c r="AO8" s="363"/>
      <c r="AP8" s="363"/>
      <c r="AQ8" s="363"/>
      <c r="AR8" s="363"/>
      <c r="AS8" s="363"/>
      <c r="AT8" s="363"/>
      <c r="AU8" s="363"/>
      <c r="AV8" s="363"/>
      <c r="AW8" s="363"/>
      <c r="AX8" s="363"/>
      <c r="AY8" s="363"/>
      <c r="AZ8" s="363"/>
      <c r="BA8" s="363"/>
      <c r="BB8" s="363"/>
      <c r="BC8" s="363"/>
    </row>
    <row r="9" spans="2:55" s="246" customFormat="1" ht="13" x14ac:dyDescent="0.3">
      <c r="B9" s="373" t="s">
        <v>482</v>
      </c>
      <c r="C9" s="356">
        <f t="shared" si="0"/>
        <v>6</v>
      </c>
      <c r="D9" s="357">
        <v>4212094.05</v>
      </c>
      <c r="E9" s="358" t="e">
        <f t="shared" si="1"/>
        <v>#DIV/0!</v>
      </c>
      <c r="F9" s="374" t="s">
        <v>483</v>
      </c>
      <c r="G9" s="252"/>
      <c r="H9" s="253" t="s">
        <v>432</v>
      </c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</row>
    <row r="10" spans="2:55" s="244" customFormat="1" x14ac:dyDescent="0.25">
      <c r="B10" s="265" t="s">
        <v>8</v>
      </c>
      <c r="C10" s="266">
        <f t="shared" si="0"/>
        <v>7</v>
      </c>
      <c r="D10" s="267">
        <v>3490000</v>
      </c>
      <c r="E10" s="268" t="e">
        <f t="shared" si="1"/>
        <v>#DIV/0!</v>
      </c>
      <c r="F10" s="269" t="s">
        <v>484</v>
      </c>
      <c r="G10" s="270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</row>
    <row r="11" spans="2:55" x14ac:dyDescent="0.25">
      <c r="B11" s="272" t="s">
        <v>210</v>
      </c>
      <c r="C11" s="273">
        <f t="shared" si="0"/>
        <v>8</v>
      </c>
      <c r="D11" s="274">
        <v>4229000</v>
      </c>
      <c r="E11" s="275" t="e">
        <f t="shared" si="1"/>
        <v>#DIV/0!</v>
      </c>
      <c r="F11" s="269" t="s">
        <v>433</v>
      </c>
      <c r="G11" s="270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</row>
    <row r="12" spans="2:55" x14ac:dyDescent="0.25">
      <c r="B12" s="272" t="s">
        <v>31</v>
      </c>
      <c r="C12" s="273">
        <f>+C11+1</f>
        <v>9</v>
      </c>
      <c r="D12" s="274">
        <v>7707836</v>
      </c>
      <c r="E12" s="275" t="e">
        <f>+D12/G12</f>
        <v>#DIV/0!</v>
      </c>
      <c r="F12" s="269" t="s">
        <v>485</v>
      </c>
      <c r="G12" s="270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</row>
    <row r="13" spans="2:55" x14ac:dyDescent="0.25">
      <c r="B13" s="272" t="s">
        <v>149</v>
      </c>
      <c r="C13" s="273">
        <f>+C12+1</f>
        <v>10</v>
      </c>
      <c r="D13" s="274">
        <v>7319000</v>
      </c>
      <c r="E13" s="275" t="e">
        <f>+D13/G13</f>
        <v>#DIV/0!</v>
      </c>
      <c r="F13" s="269" t="s">
        <v>486</v>
      </c>
      <c r="G13" s="270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</row>
    <row r="14" spans="2:55" x14ac:dyDescent="0.25">
      <c r="F14" s="276"/>
      <c r="G14" s="277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278"/>
      <c r="AO14" s="278"/>
      <c r="AP14" s="278"/>
      <c r="AQ14" s="278"/>
      <c r="AR14" s="278"/>
      <c r="AS14" s="278"/>
      <c r="AT14" s="278"/>
      <c r="AU14" s="278"/>
    </row>
    <row r="15" spans="2:55" ht="15.5" x14ac:dyDescent="0.35">
      <c r="B15" s="245" t="s">
        <v>434</v>
      </c>
      <c r="C15" s="245"/>
      <c r="D15" s="245"/>
      <c r="F15" s="276"/>
      <c r="G15" s="279"/>
    </row>
    <row r="16" spans="2:55" s="246" customFormat="1" x14ac:dyDescent="0.25">
      <c r="B16" s="280" t="s">
        <v>487</v>
      </c>
      <c r="C16" s="273">
        <v>1</v>
      </c>
      <c r="D16" s="274">
        <v>588557.30000000005</v>
      </c>
      <c r="E16" s="275" t="e">
        <f t="shared" ref="E16:E25" si="2">+D16/G16</f>
        <v>#VALUE!</v>
      </c>
      <c r="F16" s="281" t="s">
        <v>488</v>
      </c>
      <c r="G16" s="270" t="s">
        <v>453</v>
      </c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</row>
    <row r="17" spans="2:83" s="255" customFormat="1" x14ac:dyDescent="0.25">
      <c r="B17" s="280" t="s">
        <v>487</v>
      </c>
      <c r="C17" s="273">
        <f t="shared" ref="C17:C25" si="3">+C16+1</f>
        <v>2</v>
      </c>
      <c r="D17" s="274">
        <v>445574.3</v>
      </c>
      <c r="E17" s="275" t="e">
        <f t="shared" si="2"/>
        <v>#VALUE!</v>
      </c>
      <c r="F17" s="281" t="s">
        <v>489</v>
      </c>
      <c r="G17" s="270" t="s">
        <v>453</v>
      </c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82"/>
      <c r="AK17" s="282"/>
      <c r="AL17" s="282"/>
      <c r="AM17" s="282"/>
      <c r="AN17" s="282"/>
      <c r="AO17" s="282"/>
      <c r="AP17" s="282"/>
      <c r="AQ17" s="282"/>
      <c r="AR17" s="282"/>
      <c r="AS17" s="282"/>
      <c r="AT17" s="282"/>
      <c r="AU17" s="282"/>
      <c r="AV17" s="282"/>
      <c r="AW17" s="282"/>
      <c r="AX17" s="282"/>
      <c r="AY17" s="282"/>
      <c r="AZ17" s="282"/>
      <c r="BA17" s="282"/>
      <c r="BB17" s="282"/>
      <c r="BC17" s="282"/>
      <c r="BD17" s="282"/>
      <c r="BE17" s="282"/>
      <c r="BF17" s="282"/>
      <c r="BG17" s="282"/>
      <c r="BH17" s="282"/>
      <c r="BI17" s="282"/>
      <c r="BJ17" s="282"/>
      <c r="BK17" s="282"/>
      <c r="BL17" s="282"/>
      <c r="BM17" s="282"/>
      <c r="BN17" s="282"/>
      <c r="BO17" s="282"/>
      <c r="BP17" s="282"/>
      <c r="BQ17" s="282"/>
      <c r="BR17" s="282"/>
      <c r="BS17" s="282"/>
      <c r="BT17" s="282"/>
      <c r="BU17" s="282"/>
      <c r="BV17" s="282"/>
      <c r="BW17" s="282"/>
      <c r="BX17" s="282"/>
      <c r="BY17" s="282"/>
      <c r="BZ17" s="282"/>
      <c r="CA17" s="282"/>
      <c r="CB17" s="282"/>
      <c r="CC17" s="282"/>
      <c r="CD17" s="282"/>
      <c r="CE17" s="282"/>
    </row>
    <row r="18" spans="2:83" s="255" customFormat="1" x14ac:dyDescent="0.25">
      <c r="B18" s="283" t="s">
        <v>490</v>
      </c>
      <c r="C18" s="273">
        <f t="shared" si="3"/>
        <v>3</v>
      </c>
      <c r="D18" s="274">
        <v>11833915.200000003</v>
      </c>
      <c r="E18" s="275" t="e">
        <f t="shared" si="2"/>
        <v>#DIV/0!</v>
      </c>
      <c r="F18" s="284" t="s">
        <v>491</v>
      </c>
      <c r="G18" s="270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</row>
    <row r="19" spans="2:83" s="255" customFormat="1" x14ac:dyDescent="0.25">
      <c r="B19" s="285" t="s">
        <v>490</v>
      </c>
      <c r="C19" s="258">
        <f t="shared" si="3"/>
        <v>4</v>
      </c>
      <c r="D19" s="259">
        <v>7847511.7300000004</v>
      </c>
      <c r="E19" s="260" t="e">
        <f t="shared" si="2"/>
        <v>#VALUE!</v>
      </c>
      <c r="F19" s="286" t="s">
        <v>492</v>
      </c>
      <c r="G19" s="262" t="s">
        <v>429</v>
      </c>
      <c r="H19" s="263" t="s">
        <v>430</v>
      </c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</row>
    <row r="20" spans="2:83" s="255" customFormat="1" x14ac:dyDescent="0.25">
      <c r="B20" s="283" t="s">
        <v>493</v>
      </c>
      <c r="C20" s="273">
        <f t="shared" si="3"/>
        <v>5</v>
      </c>
      <c r="D20" s="274">
        <v>12092641.51</v>
      </c>
      <c r="E20" s="275" t="e">
        <f t="shared" si="2"/>
        <v>#DIV/0!</v>
      </c>
      <c r="F20" s="284" t="s">
        <v>494</v>
      </c>
      <c r="G20" s="270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</row>
    <row r="21" spans="2:83" s="255" customFormat="1" x14ac:dyDescent="0.25">
      <c r="B21" s="283" t="s">
        <v>495</v>
      </c>
      <c r="C21" s="273">
        <f t="shared" si="3"/>
        <v>6</v>
      </c>
      <c r="D21" s="274">
        <v>3422496</v>
      </c>
      <c r="E21" s="275" t="e">
        <f t="shared" si="2"/>
        <v>#DIV/0!</v>
      </c>
      <c r="F21" s="284" t="s">
        <v>496</v>
      </c>
      <c r="G21" s="270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</row>
    <row r="22" spans="2:83" s="255" customFormat="1" x14ac:dyDescent="0.25">
      <c r="B22" s="283" t="s">
        <v>35</v>
      </c>
      <c r="C22" s="273">
        <f t="shared" si="3"/>
        <v>7</v>
      </c>
      <c r="D22" s="274">
        <v>0</v>
      </c>
      <c r="E22" s="275" t="e">
        <f t="shared" si="2"/>
        <v>#DIV/0!</v>
      </c>
      <c r="F22" s="284" t="s">
        <v>497</v>
      </c>
      <c r="G22" s="270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</row>
    <row r="23" spans="2:83" s="255" customFormat="1" x14ac:dyDescent="0.25">
      <c r="B23" s="283" t="s">
        <v>210</v>
      </c>
      <c r="C23" s="273">
        <f t="shared" si="3"/>
        <v>8</v>
      </c>
      <c r="D23" s="274">
        <v>2766750</v>
      </c>
      <c r="E23" s="275" t="e">
        <f t="shared" si="2"/>
        <v>#DIV/0!</v>
      </c>
      <c r="F23" s="284" t="s">
        <v>210</v>
      </c>
      <c r="G23" s="270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</row>
    <row r="24" spans="2:83" s="255" customFormat="1" x14ac:dyDescent="0.25">
      <c r="B24" s="283" t="s">
        <v>498</v>
      </c>
      <c r="C24" s="273">
        <f t="shared" si="3"/>
        <v>9</v>
      </c>
      <c r="D24" s="274">
        <v>3001000</v>
      </c>
      <c r="E24" s="275" t="e">
        <f t="shared" si="2"/>
        <v>#DIV/0!</v>
      </c>
      <c r="F24" s="284">
        <v>0</v>
      </c>
      <c r="G24" s="270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</row>
    <row r="25" spans="2:83" s="255" customFormat="1" x14ac:dyDescent="0.25">
      <c r="B25" s="283" t="s">
        <v>499</v>
      </c>
      <c r="C25" s="273">
        <f t="shared" si="3"/>
        <v>10</v>
      </c>
      <c r="D25" s="274">
        <v>4615663</v>
      </c>
      <c r="E25" s="275" t="e">
        <f t="shared" si="2"/>
        <v>#DIV/0!</v>
      </c>
      <c r="F25" s="284" t="s">
        <v>500</v>
      </c>
      <c r="G25" s="270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</row>
    <row r="26" spans="2:83" s="244" customFormat="1" ht="13" x14ac:dyDescent="0.3">
      <c r="F26" s="287"/>
      <c r="G26" s="288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</row>
    <row r="27" spans="2:83" ht="15.5" x14ac:dyDescent="0.35">
      <c r="B27" s="245" t="s">
        <v>435</v>
      </c>
      <c r="C27" s="245"/>
      <c r="D27" s="245"/>
      <c r="F27" s="276"/>
      <c r="G27" s="277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</row>
    <row r="28" spans="2:83" s="383" customFormat="1" ht="13" x14ac:dyDescent="0.3">
      <c r="B28" s="375" t="s">
        <v>80</v>
      </c>
      <c r="C28" s="376">
        <v>1</v>
      </c>
      <c r="D28" s="377">
        <v>3175806.05</v>
      </c>
      <c r="E28" s="378" t="e">
        <f>+D28/G28</f>
        <v>#DIV/0!</v>
      </c>
      <c r="F28" s="379" t="s">
        <v>501</v>
      </c>
      <c r="G28" s="380"/>
      <c r="H28" s="381" t="s">
        <v>436</v>
      </c>
      <c r="I28" s="362"/>
      <c r="J28" s="362"/>
      <c r="K28" s="362"/>
      <c r="L28" s="362"/>
      <c r="M28" s="362"/>
      <c r="N28" s="362"/>
      <c r="O28" s="362"/>
      <c r="P28" s="362"/>
      <c r="Q28" s="362"/>
      <c r="R28" s="362"/>
      <c r="S28" s="362"/>
      <c r="T28" s="362"/>
      <c r="U28" s="362"/>
      <c r="V28" s="362"/>
      <c r="W28" s="362"/>
      <c r="X28" s="362"/>
      <c r="Y28" s="362"/>
      <c r="Z28" s="362"/>
      <c r="AA28" s="362"/>
      <c r="AB28" s="362"/>
      <c r="AC28" s="362"/>
      <c r="AD28" s="362"/>
      <c r="AE28" s="362"/>
      <c r="AF28" s="362"/>
      <c r="AG28" s="362"/>
      <c r="AH28" s="362"/>
      <c r="AI28" s="362"/>
      <c r="AJ28" s="382"/>
      <c r="AK28" s="382"/>
      <c r="AL28" s="382"/>
      <c r="AM28" s="382"/>
      <c r="AN28" s="382"/>
      <c r="AO28" s="382"/>
      <c r="AP28" s="382"/>
      <c r="AQ28" s="382"/>
      <c r="AR28" s="382"/>
      <c r="AS28" s="382"/>
      <c r="AT28" s="382"/>
      <c r="AU28" s="382"/>
      <c r="AV28" s="382"/>
      <c r="AW28" s="382"/>
      <c r="AX28" s="382"/>
      <c r="AY28" s="382"/>
      <c r="AZ28" s="382"/>
      <c r="BA28" s="382"/>
      <c r="BB28" s="382"/>
      <c r="BC28" s="382"/>
    </row>
    <row r="29" spans="2:83" s="383" customFormat="1" ht="13" x14ac:dyDescent="0.3">
      <c r="B29" s="375" t="s">
        <v>80</v>
      </c>
      <c r="C29" s="376">
        <f>+C28+1</f>
        <v>2</v>
      </c>
      <c r="D29" s="377">
        <v>3061598</v>
      </c>
      <c r="E29" s="378" t="e">
        <f>+D29/G29</f>
        <v>#DIV/0!</v>
      </c>
      <c r="F29" s="379" t="s">
        <v>502</v>
      </c>
      <c r="G29" s="380"/>
      <c r="H29" s="384" t="s">
        <v>436</v>
      </c>
      <c r="I29" s="362"/>
      <c r="J29" s="362"/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 s="362"/>
      <c r="AA29" s="362"/>
      <c r="AB29" s="362"/>
      <c r="AC29" s="362"/>
      <c r="AD29" s="362"/>
      <c r="AE29" s="362"/>
      <c r="AF29" s="362"/>
      <c r="AG29" s="362"/>
      <c r="AH29" s="362"/>
      <c r="AI29" s="362"/>
      <c r="AJ29" s="382"/>
      <c r="AK29" s="382"/>
      <c r="AL29" s="382"/>
      <c r="AM29" s="382"/>
      <c r="AN29" s="382"/>
      <c r="AO29" s="382"/>
      <c r="AP29" s="382"/>
      <c r="AQ29" s="382"/>
      <c r="AR29" s="382"/>
      <c r="AS29" s="382"/>
      <c r="AT29" s="382"/>
      <c r="AU29" s="382"/>
      <c r="AV29" s="382"/>
      <c r="AW29" s="382"/>
      <c r="AX29" s="382"/>
      <c r="AY29" s="382"/>
      <c r="AZ29" s="382"/>
      <c r="BA29" s="382"/>
      <c r="BB29" s="382"/>
      <c r="BC29" s="382"/>
    </row>
    <row r="30" spans="2:83" x14ac:dyDescent="0.25">
      <c r="B30" s="257" t="s">
        <v>406</v>
      </c>
      <c r="C30" s="258">
        <f>+C29+1</f>
        <v>3</v>
      </c>
      <c r="D30" s="259">
        <v>2691185</v>
      </c>
      <c r="E30" s="260" t="e">
        <f>+D30/G30</f>
        <v>#VALUE!</v>
      </c>
      <c r="F30" s="291" t="s">
        <v>503</v>
      </c>
      <c r="G30" s="262" t="s">
        <v>429</v>
      </c>
      <c r="H30" s="292" t="s">
        <v>437</v>
      </c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</row>
    <row r="31" spans="2:83" x14ac:dyDescent="0.25">
      <c r="B31" s="293" t="s">
        <v>504</v>
      </c>
      <c r="C31" s="294">
        <f>+C30+1</f>
        <v>4</v>
      </c>
      <c r="D31" s="295">
        <v>5497356.4699999997</v>
      </c>
      <c r="E31" s="296" t="e">
        <f>+D31/G31</f>
        <v>#DIV/0!</v>
      </c>
      <c r="F31" s="297" t="s">
        <v>505</v>
      </c>
      <c r="G31" s="298"/>
      <c r="H31" s="299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</row>
    <row r="32" spans="2:83" x14ac:dyDescent="0.25">
      <c r="B32" s="293" t="s">
        <v>15</v>
      </c>
      <c r="C32" s="294">
        <f>+C31+1</f>
        <v>5</v>
      </c>
      <c r="D32" s="295">
        <v>14379345.160000002</v>
      </c>
      <c r="E32" s="296" t="e">
        <f>+D32/G32</f>
        <v>#DIV/0!</v>
      </c>
      <c r="F32" s="297" t="s">
        <v>506</v>
      </c>
      <c r="G32" s="298"/>
      <c r="H32" s="299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</row>
    <row r="33" spans="5:39" x14ac:dyDescent="0.25">
      <c r="H33" s="282"/>
      <c r="I33" s="255"/>
      <c r="J33" s="255"/>
      <c r="K33" s="255"/>
      <c r="L33" s="255"/>
      <c r="M33" s="255"/>
      <c r="N33" s="255"/>
      <c r="O33" s="255"/>
      <c r="P33" s="255"/>
      <c r="Q33" s="255"/>
      <c r="R33" s="255"/>
    </row>
    <row r="34" spans="5:39" ht="13.5" hidden="1" customHeight="1" x14ac:dyDescent="0.25">
      <c r="H34" s="300"/>
      <c r="AK34" s="301"/>
    </row>
    <row r="35" spans="5:39" ht="15.75" hidden="1" customHeight="1" x14ac:dyDescent="0.35">
      <c r="F35" s="302" t="s">
        <v>438</v>
      </c>
      <c r="G35" s="303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5"/>
      <c r="AJ35" s="306"/>
      <c r="AK35" s="307"/>
      <c r="AL35" s="308"/>
    </row>
    <row r="36" spans="5:39" ht="12.75" hidden="1" customHeight="1" x14ac:dyDescent="0.25">
      <c r="F36" s="309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10"/>
      <c r="AI36" s="311"/>
      <c r="AJ36" s="312"/>
      <c r="AK36" s="277"/>
      <c r="AL36" s="277"/>
    </row>
    <row r="37" spans="5:39" ht="14.25" hidden="1" customHeight="1" x14ac:dyDescent="0.3">
      <c r="F37" s="313" t="str">
        <f>+B3</f>
        <v>Segment 1 A</v>
      </c>
      <c r="G37" s="314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6"/>
      <c r="AJ37" s="317"/>
      <c r="AK37" s="318"/>
      <c r="AL37" s="279"/>
      <c r="AM37" s="319"/>
    </row>
    <row r="38" spans="5:39" ht="14.25" hidden="1" customHeight="1" x14ac:dyDescent="0.3">
      <c r="F38" s="313" t="str">
        <f>+B15</f>
        <v>Segment 1 B</v>
      </c>
      <c r="G38" s="314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6"/>
      <c r="AJ38" s="317"/>
      <c r="AK38" s="320"/>
      <c r="AL38" s="279"/>
      <c r="AM38" s="319"/>
    </row>
    <row r="39" spans="5:39" ht="15" hidden="1" customHeight="1" x14ac:dyDescent="0.3">
      <c r="F39" s="321" t="s">
        <v>439</v>
      </c>
      <c r="G39" s="322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23"/>
      <c r="AI39" s="324"/>
      <c r="AJ39" s="325"/>
      <c r="AK39" s="326"/>
      <c r="AL39" s="279"/>
      <c r="AM39" s="327"/>
    </row>
    <row r="40" spans="5:39" ht="12.75" hidden="1" customHeight="1" x14ac:dyDescent="0.3">
      <c r="F40" s="328"/>
      <c r="G40" s="314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6"/>
      <c r="AJ40" s="312"/>
      <c r="AK40" s="329"/>
      <c r="AL40" s="277"/>
      <c r="AM40" s="327"/>
    </row>
    <row r="41" spans="5:39" ht="14.25" hidden="1" customHeight="1" x14ac:dyDescent="0.3">
      <c r="F41" s="313" t="str">
        <f>+B27</f>
        <v>Segment 1 C</v>
      </c>
      <c r="G41" s="314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6"/>
      <c r="AJ41" s="317"/>
      <c r="AK41" s="318"/>
      <c r="AL41" s="279"/>
      <c r="AM41" s="330"/>
    </row>
    <row r="42" spans="5:39" ht="12.75" hidden="1" customHeight="1" x14ac:dyDescent="0.25">
      <c r="F42" s="309"/>
      <c r="G42" s="314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310"/>
      <c r="AH42" s="310"/>
      <c r="AI42" s="311"/>
      <c r="AJ42" s="312"/>
      <c r="AK42" s="277"/>
      <c r="AL42" s="277"/>
    </row>
    <row r="43" spans="5:39" ht="15.75" hidden="1" customHeight="1" x14ac:dyDescent="0.3">
      <c r="F43" s="331" t="s">
        <v>440</v>
      </c>
      <c r="G43" s="332"/>
      <c r="H43" s="333"/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3"/>
      <c r="T43" s="333"/>
      <c r="U43" s="333"/>
      <c r="V43" s="333"/>
      <c r="W43" s="333"/>
      <c r="X43" s="333"/>
      <c r="Y43" s="333"/>
      <c r="Z43" s="333"/>
      <c r="AA43" s="333"/>
      <c r="AB43" s="333"/>
      <c r="AC43" s="333"/>
      <c r="AD43" s="333"/>
      <c r="AE43" s="333"/>
      <c r="AF43" s="333"/>
      <c r="AG43" s="333"/>
      <c r="AH43" s="333"/>
      <c r="AI43" s="334"/>
      <c r="AJ43" s="335"/>
      <c r="AK43" s="336"/>
      <c r="AL43" s="337"/>
    </row>
    <row r="44" spans="5:39" ht="12.75" hidden="1" customHeight="1" x14ac:dyDescent="0.25">
      <c r="F44" s="242"/>
    </row>
    <row r="45" spans="5:39" ht="13.5" hidden="1" customHeight="1" x14ac:dyDescent="0.25">
      <c r="F45" s="242"/>
    </row>
    <row r="46" spans="5:39" ht="16.5" hidden="1" customHeight="1" x14ac:dyDescent="0.35">
      <c r="F46" s="338" t="s">
        <v>441</v>
      </c>
      <c r="G46" s="339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0"/>
      <c r="Z46" s="340"/>
      <c r="AA46" s="340"/>
      <c r="AB46" s="340"/>
      <c r="AC46" s="340"/>
      <c r="AD46" s="340"/>
      <c r="AE46" s="340"/>
      <c r="AF46" s="340"/>
      <c r="AG46" s="340"/>
      <c r="AH46" s="340"/>
      <c r="AI46" s="340"/>
    </row>
    <row r="47" spans="5:39" ht="12.75" hidden="1" customHeight="1" x14ac:dyDescent="0.3">
      <c r="F47" s="341" t="s">
        <v>39</v>
      </c>
    </row>
    <row r="48" spans="5:39" ht="12.75" hidden="1" customHeight="1" x14ac:dyDescent="0.25">
      <c r="E48" s="342">
        <v>0.93733431102802489</v>
      </c>
      <c r="F48" s="343" t="s">
        <v>442</v>
      </c>
      <c r="H48" s="344"/>
      <c r="I48" s="344"/>
      <c r="J48" s="344"/>
      <c r="K48" s="344"/>
      <c r="L48" s="344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344"/>
      <c r="AH48" s="344"/>
      <c r="AI48" s="344"/>
    </row>
    <row r="49" spans="5:35" ht="12.75" hidden="1" customHeight="1" x14ac:dyDescent="0.25">
      <c r="E49" s="342">
        <v>5.1385301327569952E-2</v>
      </c>
      <c r="F49" s="343" t="s">
        <v>270</v>
      </c>
      <c r="G49" s="50"/>
      <c r="H49" s="344"/>
      <c r="I49" s="344"/>
      <c r="J49" s="344"/>
      <c r="K49" s="344"/>
      <c r="L49" s="344"/>
      <c r="M49" s="344"/>
      <c r="N49" s="344"/>
      <c r="O49" s="344"/>
      <c r="P49" s="344"/>
      <c r="Q49" s="344"/>
      <c r="R49" s="344"/>
      <c r="S49" s="344"/>
      <c r="T49" s="344"/>
      <c r="U49" s="344"/>
      <c r="V49" s="344"/>
      <c r="W49" s="344"/>
      <c r="X49" s="344"/>
      <c r="Y49" s="344"/>
      <c r="Z49" s="344"/>
      <c r="AA49" s="344"/>
      <c r="AB49" s="344"/>
      <c r="AC49" s="344"/>
      <c r="AD49" s="344"/>
      <c r="AE49" s="344"/>
      <c r="AF49" s="344"/>
      <c r="AG49" s="344"/>
      <c r="AH49" s="344"/>
      <c r="AI49" s="344"/>
    </row>
    <row r="50" spans="5:35" ht="12.75" hidden="1" customHeight="1" x14ac:dyDescent="0.25">
      <c r="E50" s="342">
        <v>3.2953182404892182E-3</v>
      </c>
      <c r="F50" s="343" t="s">
        <v>443</v>
      </c>
      <c r="G50" s="50"/>
      <c r="H50" s="344"/>
      <c r="I50" s="344"/>
      <c r="J50" s="344"/>
      <c r="K50" s="344"/>
      <c r="L50" s="344"/>
      <c r="M50" s="344"/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4"/>
      <c r="Z50" s="344"/>
      <c r="AA50" s="344"/>
      <c r="AB50" s="344"/>
      <c r="AC50" s="344"/>
      <c r="AD50" s="344"/>
      <c r="AE50" s="344"/>
      <c r="AF50" s="344"/>
      <c r="AG50" s="344"/>
      <c r="AH50" s="344"/>
      <c r="AI50" s="344"/>
    </row>
    <row r="51" spans="5:35" ht="12.75" hidden="1" customHeight="1" x14ac:dyDescent="0.25">
      <c r="E51" s="342"/>
      <c r="F51" s="343" t="s">
        <v>444</v>
      </c>
      <c r="G51" s="50"/>
      <c r="H51" s="344"/>
      <c r="I51" s="344"/>
      <c r="J51" s="344"/>
      <c r="K51" s="344"/>
      <c r="L51" s="344"/>
      <c r="M51" s="344"/>
      <c r="N51" s="344"/>
      <c r="O51" s="344"/>
      <c r="P51" s="344"/>
      <c r="Q51" s="344"/>
      <c r="R51" s="344"/>
      <c r="S51" s="344"/>
      <c r="T51" s="344"/>
      <c r="U51" s="344"/>
      <c r="V51" s="344"/>
      <c r="W51" s="344"/>
      <c r="X51" s="344"/>
      <c r="Y51" s="344"/>
      <c r="Z51" s="344"/>
      <c r="AA51" s="344"/>
      <c r="AB51" s="344"/>
      <c r="AC51" s="344"/>
      <c r="AD51" s="344"/>
      <c r="AE51" s="344"/>
      <c r="AF51" s="344"/>
      <c r="AG51" s="344"/>
      <c r="AH51" s="344"/>
      <c r="AI51" s="344"/>
    </row>
    <row r="52" spans="5:35" ht="13.5" hidden="1" customHeight="1" x14ac:dyDescent="0.25">
      <c r="E52" s="342">
        <v>7.9850694039160282E-3</v>
      </c>
      <c r="F52" s="343" t="s">
        <v>445</v>
      </c>
      <c r="G52" s="50"/>
      <c r="H52" s="344"/>
      <c r="I52" s="344"/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4"/>
      <c r="V52" s="344"/>
      <c r="W52" s="344"/>
      <c r="X52" s="344"/>
      <c r="Y52" s="344"/>
      <c r="Z52" s="344"/>
      <c r="AA52" s="344"/>
      <c r="AB52" s="344"/>
      <c r="AC52" s="344"/>
      <c r="AD52" s="344"/>
      <c r="AE52" s="344"/>
      <c r="AF52" s="344"/>
      <c r="AG52" s="344"/>
      <c r="AH52" s="344"/>
      <c r="AI52" s="344"/>
    </row>
    <row r="53" spans="5:35" ht="14.25" hidden="1" customHeight="1" x14ac:dyDescent="0.25">
      <c r="E53" s="345">
        <f>SUM(E48:E52)</f>
        <v>1</v>
      </c>
      <c r="F53" s="346" t="s">
        <v>446</v>
      </c>
      <c r="G53" s="50"/>
      <c r="H53" s="347"/>
      <c r="I53" s="347"/>
      <c r="J53" s="347"/>
      <c r="K53" s="347"/>
      <c r="L53" s="347"/>
      <c r="M53" s="347"/>
      <c r="N53" s="347"/>
      <c r="O53" s="347"/>
      <c r="P53" s="347"/>
      <c r="Q53" s="347"/>
      <c r="R53" s="347"/>
      <c r="S53" s="347"/>
      <c r="T53" s="347"/>
      <c r="U53" s="347"/>
      <c r="V53" s="347"/>
      <c r="W53" s="347"/>
      <c r="X53" s="347"/>
      <c r="Y53" s="347"/>
      <c r="Z53" s="347"/>
      <c r="AA53" s="347"/>
      <c r="AB53" s="347"/>
      <c r="AC53" s="347"/>
      <c r="AD53" s="347"/>
      <c r="AE53" s="347"/>
      <c r="AF53" s="347"/>
      <c r="AG53" s="347"/>
      <c r="AH53" s="347"/>
      <c r="AI53" s="347"/>
    </row>
    <row r="54" spans="5:35" ht="13.5" hidden="1" customHeight="1" x14ac:dyDescent="0.25">
      <c r="F54" s="343"/>
      <c r="G54" s="348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9"/>
      <c r="W54" s="349"/>
      <c r="X54" s="349"/>
      <c r="Y54" s="349"/>
      <c r="Z54" s="349"/>
      <c r="AA54" s="349"/>
      <c r="AB54" s="349"/>
      <c r="AC54" s="349"/>
      <c r="AD54" s="349"/>
      <c r="AE54" s="349"/>
      <c r="AF54" s="349"/>
      <c r="AG54" s="349"/>
      <c r="AH54" s="349"/>
      <c r="AI54" s="349"/>
    </row>
    <row r="55" spans="5:35" ht="12.75" hidden="1" customHeight="1" x14ac:dyDescent="0.3">
      <c r="F55" s="341" t="s">
        <v>13</v>
      </c>
      <c r="G55" s="50"/>
    </row>
    <row r="56" spans="5:35" ht="12.75" hidden="1" customHeight="1" x14ac:dyDescent="0.25">
      <c r="E56" s="342">
        <v>0.91902865037646453</v>
      </c>
      <c r="F56" s="343" t="s">
        <v>442</v>
      </c>
      <c r="G56" s="50"/>
      <c r="H56" s="344"/>
      <c r="I56" s="344"/>
      <c r="J56" s="344"/>
      <c r="K56" s="344"/>
      <c r="L56" s="344"/>
      <c r="M56" s="344"/>
      <c r="N56" s="344"/>
      <c r="O56" s="344"/>
      <c r="P56" s="344"/>
      <c r="Q56" s="344"/>
      <c r="R56" s="344"/>
      <c r="S56" s="344"/>
      <c r="T56" s="344"/>
      <c r="U56" s="344"/>
      <c r="V56" s="344"/>
      <c r="W56" s="344"/>
      <c r="X56" s="344"/>
      <c r="Y56" s="344"/>
      <c r="Z56" s="344"/>
      <c r="AA56" s="344"/>
      <c r="AB56" s="344"/>
      <c r="AC56" s="344"/>
      <c r="AD56" s="344"/>
      <c r="AE56" s="344"/>
      <c r="AF56" s="344"/>
      <c r="AG56" s="344"/>
      <c r="AH56" s="344"/>
      <c r="AI56" s="344"/>
    </row>
    <row r="57" spans="5:35" ht="12.75" hidden="1" customHeight="1" x14ac:dyDescent="0.25">
      <c r="E57" s="342">
        <v>7.8044684337782014E-2</v>
      </c>
      <c r="F57" s="343" t="s">
        <v>270</v>
      </c>
      <c r="G57" s="50"/>
      <c r="H57" s="344"/>
      <c r="I57" s="344"/>
      <c r="J57" s="344"/>
      <c r="K57" s="344"/>
      <c r="L57" s="344"/>
      <c r="M57" s="344"/>
      <c r="N57" s="344"/>
      <c r="O57" s="344"/>
      <c r="P57" s="344"/>
      <c r="Q57" s="344"/>
      <c r="R57" s="344"/>
      <c r="S57" s="344"/>
      <c r="T57" s="344"/>
      <c r="U57" s="344"/>
      <c r="V57" s="344"/>
      <c r="W57" s="344"/>
      <c r="X57" s="344"/>
      <c r="Y57" s="344"/>
      <c r="Z57" s="344"/>
      <c r="AA57" s="344"/>
      <c r="AB57" s="344"/>
      <c r="AC57" s="344"/>
      <c r="AD57" s="344"/>
      <c r="AE57" s="344"/>
      <c r="AF57" s="344"/>
      <c r="AG57" s="344"/>
      <c r="AH57" s="344"/>
      <c r="AI57" s="344"/>
    </row>
    <row r="58" spans="5:35" ht="12.75" hidden="1" customHeight="1" x14ac:dyDescent="0.25">
      <c r="E58" s="342">
        <v>2.9266652857534536E-3</v>
      </c>
      <c r="F58" s="343" t="s">
        <v>443</v>
      </c>
      <c r="G58" s="50"/>
      <c r="H58" s="344"/>
      <c r="I58" s="344"/>
      <c r="J58" s="344"/>
      <c r="K58" s="344"/>
      <c r="L58" s="344"/>
      <c r="M58" s="344"/>
      <c r="N58" s="344"/>
      <c r="O58" s="344"/>
      <c r="P58" s="344"/>
      <c r="Q58" s="344"/>
      <c r="R58" s="344"/>
      <c r="S58" s="344"/>
      <c r="T58" s="344"/>
      <c r="U58" s="344"/>
      <c r="V58" s="344"/>
      <c r="W58" s="344"/>
      <c r="X58" s="344"/>
      <c r="Y58" s="344"/>
      <c r="Z58" s="344"/>
      <c r="AA58" s="344"/>
      <c r="AB58" s="344"/>
      <c r="AC58" s="344"/>
      <c r="AD58" s="344"/>
      <c r="AE58" s="344"/>
      <c r="AF58" s="344"/>
      <c r="AG58" s="344"/>
      <c r="AH58" s="344"/>
      <c r="AI58" s="344"/>
    </row>
    <row r="59" spans="5:35" ht="12.75" hidden="1" customHeight="1" x14ac:dyDescent="0.25">
      <c r="E59" s="342"/>
      <c r="F59" s="343" t="s">
        <v>444</v>
      </c>
      <c r="G59" s="50"/>
      <c r="H59" s="344"/>
      <c r="I59" s="344"/>
      <c r="J59" s="344"/>
      <c r="K59" s="344"/>
      <c r="L59" s="344"/>
      <c r="M59" s="344"/>
      <c r="N59" s="344"/>
      <c r="O59" s="344"/>
      <c r="P59" s="344"/>
      <c r="Q59" s="344"/>
      <c r="R59" s="344"/>
      <c r="S59" s="344"/>
      <c r="T59" s="344"/>
      <c r="U59" s="344"/>
      <c r="V59" s="344"/>
      <c r="W59" s="344"/>
      <c r="X59" s="344"/>
      <c r="Y59" s="344"/>
      <c r="Z59" s="344"/>
      <c r="AA59" s="344"/>
      <c r="AB59" s="344"/>
      <c r="AC59" s="344"/>
      <c r="AD59" s="344"/>
      <c r="AE59" s="344"/>
      <c r="AF59" s="344"/>
      <c r="AG59" s="344"/>
      <c r="AH59" s="344"/>
      <c r="AI59" s="344"/>
    </row>
    <row r="60" spans="5:35" ht="13.5" hidden="1" customHeight="1" x14ac:dyDescent="0.25">
      <c r="E60" s="350"/>
      <c r="F60" s="343" t="s">
        <v>445</v>
      </c>
      <c r="G60" s="50"/>
      <c r="H60" s="344"/>
      <c r="I60" s="344"/>
      <c r="J60" s="344"/>
      <c r="K60" s="344"/>
      <c r="L60" s="344"/>
      <c r="M60" s="344"/>
      <c r="N60" s="344"/>
      <c r="O60" s="344"/>
      <c r="P60" s="344"/>
      <c r="Q60" s="344"/>
      <c r="R60" s="344"/>
      <c r="S60" s="344"/>
      <c r="T60" s="344"/>
      <c r="U60" s="344"/>
      <c r="V60" s="344"/>
      <c r="W60" s="344"/>
      <c r="X60" s="344"/>
      <c r="Y60" s="344"/>
      <c r="Z60" s="344"/>
      <c r="AA60" s="344"/>
      <c r="AB60" s="344"/>
      <c r="AC60" s="344"/>
      <c r="AD60" s="344"/>
      <c r="AE60" s="344"/>
      <c r="AF60" s="344"/>
      <c r="AG60" s="344"/>
      <c r="AH60" s="344"/>
      <c r="AI60" s="344"/>
    </row>
    <row r="61" spans="5:35" ht="14.25" hidden="1" customHeight="1" x14ac:dyDescent="0.25">
      <c r="E61" s="345">
        <f>SUM(E56:E60)</f>
        <v>1</v>
      </c>
      <c r="F61" s="346" t="s">
        <v>447</v>
      </c>
      <c r="G61" s="50"/>
      <c r="H61" s="347"/>
      <c r="I61" s="347"/>
      <c r="J61" s="347"/>
      <c r="K61" s="347"/>
      <c r="L61" s="347"/>
      <c r="M61" s="347"/>
      <c r="N61" s="347"/>
      <c r="O61" s="347"/>
      <c r="P61" s="347"/>
      <c r="Q61" s="347"/>
      <c r="R61" s="347"/>
      <c r="S61" s="347"/>
      <c r="T61" s="347"/>
      <c r="U61" s="347"/>
      <c r="V61" s="347"/>
      <c r="W61" s="347"/>
      <c r="X61" s="347"/>
      <c r="Y61" s="347"/>
      <c r="Z61" s="347"/>
      <c r="AA61" s="347"/>
      <c r="AB61" s="347"/>
      <c r="AC61" s="347"/>
      <c r="AD61" s="347"/>
      <c r="AE61" s="347"/>
      <c r="AF61" s="347"/>
      <c r="AG61" s="347"/>
      <c r="AH61" s="347"/>
      <c r="AI61" s="347"/>
    </row>
    <row r="62" spans="5:35" ht="13.5" hidden="1" customHeight="1" x14ac:dyDescent="0.25">
      <c r="F62"/>
      <c r="G62" s="348"/>
      <c r="H62" s="349"/>
      <c r="I62" s="349"/>
      <c r="J62" s="349"/>
      <c r="K62" s="349"/>
      <c r="L62" s="349"/>
      <c r="M62" s="349"/>
      <c r="N62" s="349"/>
      <c r="O62" s="349"/>
      <c r="P62" s="349"/>
      <c r="Q62" s="349"/>
      <c r="R62" s="349"/>
      <c r="S62" s="349"/>
      <c r="T62" s="349"/>
      <c r="U62" s="349"/>
      <c r="V62" s="349"/>
      <c r="W62" s="349"/>
      <c r="X62" s="349"/>
      <c r="Y62" s="349"/>
      <c r="Z62" s="349"/>
      <c r="AA62" s="349"/>
      <c r="AB62" s="349"/>
      <c r="AC62" s="349"/>
      <c r="AD62" s="349"/>
      <c r="AE62" s="349"/>
      <c r="AF62" s="349"/>
      <c r="AG62" s="349"/>
      <c r="AH62" s="349"/>
      <c r="AI62" s="349"/>
    </row>
    <row r="63" spans="5:35" ht="12.75" hidden="1" customHeight="1" x14ac:dyDescent="0.3">
      <c r="F63" s="341" t="s">
        <v>14</v>
      </c>
      <c r="G63" s="50"/>
    </row>
    <row r="64" spans="5:35" ht="12.75" hidden="1" customHeight="1" x14ac:dyDescent="0.25">
      <c r="E64" s="342">
        <v>0.89821323214022475</v>
      </c>
      <c r="F64" s="343" t="s">
        <v>442</v>
      </c>
      <c r="G64" s="50"/>
      <c r="H64" s="344"/>
      <c r="I64" s="344"/>
      <c r="J64" s="344"/>
      <c r="K64" s="344"/>
      <c r="L64" s="344"/>
      <c r="M64" s="344"/>
      <c r="N64" s="344"/>
      <c r="O64" s="344"/>
      <c r="P64" s="344"/>
      <c r="Q64" s="344"/>
      <c r="R64" s="344"/>
      <c r="S64" s="344"/>
      <c r="T64" s="344"/>
      <c r="U64" s="344"/>
      <c r="V64" s="344"/>
      <c r="W64" s="344"/>
      <c r="X64" s="344"/>
      <c r="Y64" s="344"/>
      <c r="Z64" s="344"/>
      <c r="AA64" s="344"/>
      <c r="AB64" s="344"/>
      <c r="AC64" s="344"/>
      <c r="AD64" s="344"/>
      <c r="AE64" s="344"/>
      <c r="AF64" s="344"/>
      <c r="AG64" s="344"/>
      <c r="AH64" s="344"/>
      <c r="AI64" s="344"/>
    </row>
    <row r="65" spans="5:35" ht="12.75" hidden="1" customHeight="1" x14ac:dyDescent="0.25">
      <c r="E65" s="342">
        <v>8.5305636673475946E-2</v>
      </c>
      <c r="F65" s="343" t="s">
        <v>270</v>
      </c>
      <c r="G65" s="50"/>
      <c r="H65" s="344"/>
      <c r="I65" s="344"/>
      <c r="J65" s="344"/>
      <c r="K65" s="344"/>
      <c r="L65" s="344"/>
      <c r="M65" s="344"/>
      <c r="N65" s="344"/>
      <c r="O65" s="344"/>
      <c r="P65" s="344"/>
      <c r="Q65" s="344"/>
      <c r="R65" s="344"/>
      <c r="S65" s="344"/>
      <c r="T65" s="344"/>
      <c r="U65" s="344"/>
      <c r="V65" s="344"/>
      <c r="W65" s="344"/>
      <c r="X65" s="344"/>
      <c r="Y65" s="344"/>
      <c r="Z65" s="344"/>
      <c r="AA65" s="344"/>
      <c r="AB65" s="344"/>
      <c r="AC65" s="344"/>
      <c r="AD65" s="344"/>
      <c r="AE65" s="344"/>
      <c r="AF65" s="344"/>
      <c r="AG65" s="344"/>
      <c r="AH65" s="344"/>
      <c r="AI65" s="344"/>
    </row>
    <row r="66" spans="5:35" ht="12.75" hidden="1" customHeight="1" x14ac:dyDescent="0.25">
      <c r="E66" s="342">
        <v>1.6481131186299319E-2</v>
      </c>
      <c r="F66" s="343" t="s">
        <v>443</v>
      </c>
      <c r="G66" s="50"/>
      <c r="H66" s="344"/>
      <c r="I66" s="344"/>
      <c r="J66" s="344"/>
      <c r="K66" s="344"/>
      <c r="L66" s="344"/>
      <c r="M66" s="344"/>
      <c r="N66" s="344"/>
      <c r="O66" s="344"/>
      <c r="P66" s="344"/>
      <c r="Q66" s="344"/>
      <c r="R66" s="344"/>
      <c r="S66" s="344"/>
      <c r="T66" s="344"/>
      <c r="U66" s="344"/>
      <c r="V66" s="344"/>
      <c r="W66" s="344"/>
      <c r="X66" s="344"/>
      <c r="Y66" s="344"/>
      <c r="Z66" s="344"/>
      <c r="AA66" s="344"/>
      <c r="AB66" s="344"/>
      <c r="AC66" s="344"/>
      <c r="AD66" s="344"/>
      <c r="AE66" s="344"/>
      <c r="AF66" s="344"/>
      <c r="AG66" s="344"/>
      <c r="AH66" s="344"/>
      <c r="AI66" s="344"/>
    </row>
    <row r="67" spans="5:35" ht="12.75" hidden="1" customHeight="1" x14ac:dyDescent="0.25">
      <c r="F67" s="343" t="s">
        <v>444</v>
      </c>
      <c r="G67" s="50"/>
      <c r="H67" s="344"/>
      <c r="I67" s="344"/>
      <c r="J67" s="344"/>
      <c r="K67" s="344"/>
      <c r="L67" s="344"/>
      <c r="M67" s="344"/>
      <c r="N67" s="344"/>
      <c r="O67" s="344"/>
      <c r="P67" s="344"/>
      <c r="Q67" s="344"/>
      <c r="R67" s="344"/>
      <c r="S67" s="344"/>
      <c r="T67" s="344"/>
      <c r="U67" s="344"/>
      <c r="V67" s="344"/>
      <c r="W67" s="344"/>
      <c r="X67" s="344"/>
      <c r="Y67" s="344"/>
      <c r="Z67" s="344"/>
      <c r="AA67" s="344"/>
      <c r="AB67" s="344"/>
      <c r="AC67" s="344"/>
      <c r="AD67" s="344"/>
      <c r="AE67" s="344"/>
      <c r="AF67" s="344"/>
      <c r="AG67" s="344"/>
      <c r="AH67" s="344"/>
      <c r="AI67" s="344"/>
    </row>
    <row r="68" spans="5:35" ht="13.5" hidden="1" customHeight="1" x14ac:dyDescent="0.25">
      <c r="E68" s="350"/>
      <c r="F68" s="343" t="s">
        <v>445</v>
      </c>
      <c r="G68" s="50"/>
      <c r="H68" s="344"/>
      <c r="I68" s="344"/>
      <c r="J68" s="344"/>
      <c r="K68" s="344"/>
      <c r="L68" s="344"/>
      <c r="M68" s="344"/>
      <c r="N68" s="344"/>
      <c r="O68" s="344"/>
      <c r="P68" s="344"/>
      <c r="Q68" s="344"/>
      <c r="R68" s="344"/>
      <c r="S68" s="344"/>
      <c r="T68" s="344"/>
      <c r="U68" s="344"/>
      <c r="V68" s="344"/>
      <c r="W68" s="344"/>
      <c r="X68" s="344"/>
      <c r="Y68" s="344"/>
      <c r="Z68" s="344"/>
      <c r="AA68" s="344"/>
      <c r="AB68" s="344"/>
      <c r="AC68" s="344"/>
      <c r="AD68" s="344"/>
      <c r="AE68" s="344"/>
      <c r="AF68" s="344"/>
      <c r="AG68" s="344"/>
      <c r="AH68" s="344"/>
      <c r="AI68" s="344"/>
    </row>
    <row r="69" spans="5:35" ht="14.25" hidden="1" customHeight="1" x14ac:dyDescent="0.25">
      <c r="E69" s="345">
        <f>SUM(E64:E68)</f>
        <v>1</v>
      </c>
      <c r="F69" s="346" t="s">
        <v>448</v>
      </c>
      <c r="G69" s="50"/>
      <c r="H69" s="347"/>
      <c r="I69" s="347"/>
      <c r="J69" s="347"/>
      <c r="K69" s="347"/>
      <c r="L69" s="347"/>
      <c r="M69" s="347"/>
      <c r="N69" s="347"/>
      <c r="O69" s="347"/>
      <c r="P69" s="347"/>
      <c r="Q69" s="347"/>
      <c r="R69" s="347"/>
      <c r="S69" s="347"/>
      <c r="T69" s="347"/>
      <c r="U69" s="347"/>
      <c r="V69" s="347"/>
      <c r="W69" s="347"/>
      <c r="X69" s="347"/>
      <c r="Y69" s="347"/>
      <c r="Z69" s="347"/>
      <c r="AA69" s="347"/>
      <c r="AB69" s="347"/>
      <c r="AC69" s="347"/>
      <c r="AD69" s="347"/>
      <c r="AE69" s="347"/>
      <c r="AF69" s="347"/>
      <c r="AG69" s="347"/>
      <c r="AH69" s="347"/>
      <c r="AI69" s="347"/>
    </row>
    <row r="70" spans="5:35" ht="13.5" hidden="1" customHeight="1" x14ac:dyDescent="0.25">
      <c r="F70"/>
      <c r="G70" s="348"/>
      <c r="H70" s="349"/>
      <c r="I70" s="349"/>
      <c r="J70" s="349"/>
      <c r="K70" s="349"/>
      <c r="L70" s="349"/>
      <c r="M70" s="349"/>
      <c r="N70" s="349"/>
      <c r="O70" s="349"/>
      <c r="P70" s="349"/>
      <c r="Q70" s="349"/>
      <c r="R70" s="349"/>
      <c r="S70" s="349"/>
      <c r="T70" s="349"/>
      <c r="U70" s="349"/>
      <c r="V70" s="349"/>
      <c r="W70" s="349"/>
      <c r="X70" s="349"/>
      <c r="Y70" s="349"/>
      <c r="Z70" s="349"/>
      <c r="AA70" s="349"/>
      <c r="AB70" s="349"/>
      <c r="AC70" s="349"/>
      <c r="AD70" s="349"/>
      <c r="AE70" s="349"/>
      <c r="AF70" s="349"/>
      <c r="AG70" s="349"/>
      <c r="AH70" s="349"/>
      <c r="AI70" s="349"/>
    </row>
    <row r="71" spans="5:35" ht="12.75" hidden="1" customHeight="1" x14ac:dyDescent="0.25"/>
    <row r="72" spans="5:35" ht="12.75" hidden="1" customHeight="1" x14ac:dyDescent="0.25"/>
    <row r="73" spans="5:35" ht="12.75" hidden="1" customHeight="1" x14ac:dyDescent="0.3">
      <c r="F73" s="341" t="s">
        <v>449</v>
      </c>
    </row>
    <row r="74" spans="5:35" ht="12.75" hidden="1" customHeight="1" x14ac:dyDescent="0.25">
      <c r="F74" s="351" t="s">
        <v>442</v>
      </c>
      <c r="H74" s="352"/>
      <c r="I74" s="352"/>
      <c r="J74" s="352"/>
      <c r="K74" s="352"/>
      <c r="L74" s="352"/>
      <c r="M74" s="352"/>
      <c r="N74" s="352"/>
      <c r="O74" s="352"/>
      <c r="P74" s="352"/>
      <c r="Q74" s="352"/>
      <c r="R74" s="352"/>
      <c r="S74" s="352"/>
      <c r="T74" s="352"/>
      <c r="U74" s="352"/>
      <c r="V74" s="352"/>
      <c r="W74" s="352"/>
      <c r="X74" s="352"/>
      <c r="Y74" s="352"/>
      <c r="Z74" s="352"/>
      <c r="AA74" s="352"/>
      <c r="AB74" s="352"/>
      <c r="AC74" s="352"/>
      <c r="AD74" s="352"/>
      <c r="AE74" s="352"/>
      <c r="AF74" s="352"/>
      <c r="AG74" s="352"/>
      <c r="AH74" s="352"/>
      <c r="AI74" s="352"/>
    </row>
    <row r="75" spans="5:35" ht="12.75" hidden="1" customHeight="1" x14ac:dyDescent="0.25">
      <c r="F75" s="351" t="s">
        <v>270</v>
      </c>
      <c r="H75" s="352"/>
      <c r="I75" s="352"/>
      <c r="J75" s="352"/>
      <c r="K75" s="352"/>
      <c r="L75" s="352"/>
      <c r="M75" s="352"/>
      <c r="N75" s="352"/>
      <c r="O75" s="352"/>
      <c r="P75" s="352"/>
      <c r="Q75" s="352"/>
      <c r="R75" s="352"/>
      <c r="S75" s="352"/>
      <c r="T75" s="352"/>
      <c r="U75" s="352"/>
      <c r="V75" s="352"/>
      <c r="W75" s="352"/>
      <c r="X75" s="352"/>
      <c r="Y75" s="352"/>
      <c r="Z75" s="352"/>
      <c r="AA75" s="352"/>
      <c r="AB75" s="352"/>
      <c r="AC75" s="352"/>
      <c r="AD75" s="352"/>
      <c r="AE75" s="352"/>
      <c r="AF75" s="352"/>
      <c r="AG75" s="352"/>
      <c r="AH75" s="352"/>
      <c r="AI75" s="352"/>
    </row>
    <row r="76" spans="5:35" ht="12.75" hidden="1" customHeight="1" x14ac:dyDescent="0.25">
      <c r="F76" s="351" t="s">
        <v>443</v>
      </c>
      <c r="H76" s="352"/>
      <c r="I76" s="352"/>
      <c r="J76" s="352"/>
      <c r="K76" s="352"/>
      <c r="L76" s="352"/>
      <c r="M76" s="352"/>
      <c r="N76" s="352"/>
      <c r="O76" s="352"/>
      <c r="P76" s="352"/>
      <c r="Q76" s="352"/>
      <c r="R76" s="352"/>
      <c r="S76" s="352"/>
      <c r="T76" s="352"/>
      <c r="U76" s="352"/>
      <c r="V76" s="352"/>
      <c r="W76" s="352"/>
      <c r="X76" s="352"/>
      <c r="Y76" s="352"/>
      <c r="Z76" s="352"/>
      <c r="AA76" s="352"/>
      <c r="AB76" s="352"/>
      <c r="AC76" s="352"/>
      <c r="AD76" s="352"/>
      <c r="AE76" s="352"/>
      <c r="AF76" s="352"/>
      <c r="AG76" s="352"/>
      <c r="AH76" s="352"/>
      <c r="AI76" s="352"/>
    </row>
    <row r="77" spans="5:35" ht="12.75" hidden="1" customHeight="1" x14ac:dyDescent="0.25">
      <c r="F77" s="351" t="s">
        <v>444</v>
      </c>
      <c r="H77" s="352"/>
      <c r="I77" s="352"/>
      <c r="J77" s="352"/>
      <c r="K77" s="352"/>
      <c r="L77" s="352"/>
      <c r="M77" s="352"/>
      <c r="N77" s="352"/>
      <c r="O77" s="352"/>
      <c r="P77" s="352"/>
      <c r="Q77" s="352"/>
      <c r="R77" s="352"/>
      <c r="S77" s="352"/>
      <c r="T77" s="352"/>
      <c r="U77" s="352"/>
      <c r="V77" s="352"/>
      <c r="W77" s="352"/>
      <c r="X77" s="352"/>
      <c r="Y77" s="352"/>
      <c r="Z77" s="352"/>
      <c r="AA77" s="352"/>
      <c r="AB77" s="352"/>
      <c r="AC77" s="352"/>
      <c r="AD77" s="352"/>
      <c r="AE77" s="352"/>
      <c r="AF77" s="352"/>
      <c r="AG77" s="352"/>
      <c r="AH77" s="352"/>
      <c r="AI77" s="352"/>
    </row>
    <row r="78" spans="5:35" ht="13.5" hidden="1" customHeight="1" x14ac:dyDescent="0.25">
      <c r="F78" s="351" t="s">
        <v>445</v>
      </c>
      <c r="H78" s="352"/>
      <c r="I78" s="352"/>
      <c r="J78" s="352"/>
      <c r="K78" s="352"/>
      <c r="L78" s="352"/>
      <c r="M78" s="352"/>
      <c r="N78" s="352"/>
      <c r="O78" s="352"/>
      <c r="P78" s="352"/>
      <c r="Q78" s="352"/>
      <c r="R78" s="352"/>
      <c r="S78" s="352"/>
      <c r="T78" s="352"/>
      <c r="U78" s="352"/>
      <c r="V78" s="352"/>
      <c r="W78" s="352"/>
      <c r="X78" s="352"/>
      <c r="Y78" s="352"/>
      <c r="Z78" s="352"/>
      <c r="AA78" s="352"/>
      <c r="AB78" s="352"/>
      <c r="AC78" s="352"/>
      <c r="AD78" s="352"/>
      <c r="AE78" s="352"/>
      <c r="AF78" s="352"/>
      <c r="AG78" s="352"/>
      <c r="AH78" s="352"/>
      <c r="AI78" s="352"/>
    </row>
    <row r="79" spans="5:35" ht="14.25" hidden="1" customHeight="1" x14ac:dyDescent="0.25">
      <c r="F79" s="353" t="s">
        <v>450</v>
      </c>
      <c r="H79" s="354"/>
      <c r="I79" s="354"/>
      <c r="J79" s="354"/>
      <c r="K79" s="354"/>
      <c r="L79" s="354"/>
      <c r="M79" s="354"/>
      <c r="N79" s="354"/>
      <c r="O79" s="354"/>
      <c r="P79" s="354"/>
      <c r="Q79" s="354"/>
      <c r="R79" s="354"/>
      <c r="S79" s="354"/>
      <c r="T79" s="354"/>
      <c r="U79" s="354"/>
      <c r="V79" s="354"/>
      <c r="W79" s="354"/>
      <c r="X79" s="354"/>
      <c r="Y79" s="354"/>
      <c r="Z79" s="354"/>
      <c r="AA79" s="354"/>
      <c r="AB79" s="354"/>
      <c r="AC79" s="354"/>
      <c r="AD79" s="354"/>
      <c r="AE79" s="354"/>
      <c r="AF79" s="354"/>
      <c r="AG79" s="354"/>
      <c r="AH79" s="354"/>
      <c r="AI79" s="354"/>
    </row>
    <row r="80" spans="5:35" x14ac:dyDescent="0.25">
      <c r="G80" s="348"/>
      <c r="H80" s="349"/>
      <c r="I80" s="349"/>
      <c r="J80" s="349"/>
      <c r="K80" s="349"/>
      <c r="L80" s="349"/>
      <c r="M80" s="349"/>
      <c r="N80" s="349"/>
      <c r="O80" s="349"/>
      <c r="P80" s="349"/>
      <c r="Q80" s="349"/>
      <c r="R80" s="349"/>
      <c r="S80" s="349"/>
      <c r="T80" s="349"/>
      <c r="U80" s="349"/>
      <c r="V80" s="349"/>
      <c r="W80" s="349"/>
      <c r="X80" s="349"/>
      <c r="Y80" s="349"/>
      <c r="Z80" s="349"/>
      <c r="AA80" s="349"/>
      <c r="AB80" s="349"/>
      <c r="AC80" s="349"/>
      <c r="AD80" s="349"/>
      <c r="AE80" s="349"/>
      <c r="AF80" s="349"/>
      <c r="AG80" s="349"/>
      <c r="AH80" s="349"/>
      <c r="AI80" s="349"/>
    </row>
    <row r="84" spans="2:2" x14ac:dyDescent="0.25">
      <c r="B84" s="242" t="s">
        <v>451</v>
      </c>
    </row>
    <row r="85" spans="2:2" x14ac:dyDescent="0.25">
      <c r="B85" s="242" t="s">
        <v>452</v>
      </c>
    </row>
  </sheetData>
  <customSheetViews>
    <customSheetView guid="{9CD798DB-3160-4413-B851-2C69D226FC8E}" hiddenRows="1" hiddenColumns="1" state="hidden">
      <pageMargins left="0.7" right="0.7" top="0.75" bottom="0.75" header="0.3" footer="0.3"/>
      <pageSetup orientation="portrait" verticalDpi="1200" r:id="rId1"/>
    </customSheetView>
  </customSheetViews>
  <phoneticPr fontId="40" type="noConversion"/>
  <pageMargins left="0.7" right="0.7" top="0.75" bottom="0.75" header="0.3" footer="0.3"/>
  <pageSetup orientation="portrait" verticalDpi="12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74"/>
  <sheetViews>
    <sheetView view="pageLayout" zoomScale="70" zoomScaleNormal="90" zoomScalePageLayoutView="70" workbookViewId="0">
      <selection activeCell="C37" sqref="C37:M43"/>
    </sheetView>
  </sheetViews>
  <sheetFormatPr defaultColWidth="0" defaultRowHeight="12.5" zeroHeight="1" x14ac:dyDescent="0.25"/>
  <cols>
    <col min="1" max="1" width="2" style="87" customWidth="1"/>
    <col min="2" max="2" width="23.26953125" customWidth="1"/>
    <col min="3" max="3" width="14.81640625" customWidth="1"/>
    <col min="4" max="4" width="14.81640625" style="528" customWidth="1"/>
    <col min="5" max="5" width="13.81640625" style="495" customWidth="1"/>
    <col min="6" max="6" width="17.54296875" style="529" customWidth="1"/>
    <col min="7" max="7" width="14.81640625" customWidth="1"/>
    <col min="8" max="8" width="14.81640625" style="50" customWidth="1"/>
    <col min="9" max="9" width="14.81640625" customWidth="1"/>
    <col min="10" max="10" width="16.54296875" customWidth="1"/>
    <col min="11" max="11" width="16.453125" customWidth="1"/>
    <col min="12" max="12" width="17.54296875" customWidth="1"/>
    <col min="13" max="13" width="14.81640625" customWidth="1"/>
    <col min="14" max="14" width="16.26953125" customWidth="1"/>
    <col min="15" max="15" width="9.1796875" customWidth="1"/>
    <col min="16" max="16" width="9.1796875" hidden="1" customWidth="1"/>
    <col min="17" max="19" width="9.1796875" hidden="1"/>
  </cols>
  <sheetData>
    <row r="1" spans="1:14" ht="18" x14ac:dyDescent="0.4">
      <c r="A1" s="393" t="s">
        <v>852</v>
      </c>
      <c r="B1" s="569"/>
      <c r="D1" s="568"/>
      <c r="E1" s="568"/>
      <c r="F1"/>
      <c r="H1"/>
      <c r="I1" s="570"/>
      <c r="M1" s="570"/>
    </row>
    <row r="2" spans="1:14" ht="14.5" x14ac:dyDescent="0.25">
      <c r="A2" s="565"/>
      <c r="B2" s="404"/>
      <c r="D2" s="568"/>
      <c r="E2" s="568"/>
      <c r="F2"/>
      <c r="H2"/>
      <c r="I2" s="570"/>
      <c r="M2" s="570"/>
    </row>
    <row r="3" spans="1:14" s="50" customFormat="1" ht="14.5" x14ac:dyDescent="0.25">
      <c r="A3" s="565"/>
      <c r="B3" s="568"/>
      <c r="C3" s="571"/>
      <c r="D3" s="571"/>
      <c r="E3" s="571"/>
      <c r="F3" s="571"/>
      <c r="G3" s="571"/>
      <c r="H3" s="571"/>
      <c r="I3" s="570"/>
      <c r="J3" s="571"/>
      <c r="K3" s="571"/>
      <c r="L3" s="571"/>
      <c r="M3" s="570"/>
      <c r="N3"/>
    </row>
    <row r="4" spans="1:14" s="50" customFormat="1" ht="14.5" x14ac:dyDescent="0.3">
      <c r="A4" s="565"/>
      <c r="B4" s="568"/>
      <c r="C4" s="571"/>
      <c r="D4" s="571"/>
      <c r="E4" s="566"/>
      <c r="F4" s="571"/>
      <c r="G4"/>
      <c r="H4" s="571"/>
      <c r="I4" s="570"/>
      <c r="J4" s="572"/>
      <c r="K4" s="572"/>
      <c r="L4" s="571"/>
      <c r="M4" s="570"/>
      <c r="N4"/>
    </row>
    <row r="5" spans="1:14" ht="13" x14ac:dyDescent="0.3">
      <c r="A5" s="565"/>
      <c r="B5" s="473" t="s">
        <v>853</v>
      </c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</row>
    <row r="6" spans="1:14" s="50" customFormat="1" ht="27" x14ac:dyDescent="0.25">
      <c r="A6" s="389"/>
      <c r="B6" s="573" t="s">
        <v>37</v>
      </c>
      <c r="C6" s="573" t="s">
        <v>526</v>
      </c>
      <c r="D6" s="573" t="s">
        <v>767</v>
      </c>
      <c r="E6" s="573" t="s">
        <v>825</v>
      </c>
      <c r="F6" s="573" t="s">
        <v>531</v>
      </c>
      <c r="G6" s="573" t="s">
        <v>527</v>
      </c>
      <c r="H6" s="573" t="s">
        <v>530</v>
      </c>
      <c r="I6" s="573" t="s">
        <v>790</v>
      </c>
      <c r="J6" s="573" t="s">
        <v>532</v>
      </c>
      <c r="K6" s="573" t="s">
        <v>766</v>
      </c>
      <c r="L6" s="573" t="s">
        <v>535</v>
      </c>
      <c r="M6" s="573" t="s">
        <v>536</v>
      </c>
      <c r="N6" s="573" t="s">
        <v>533</v>
      </c>
    </row>
    <row r="7" spans="1:14" ht="13" x14ac:dyDescent="0.25">
      <c r="A7" s="574"/>
      <c r="B7" s="409" t="s">
        <v>0</v>
      </c>
      <c r="C7" s="449">
        <v>521.34448954000004</v>
      </c>
      <c r="D7" s="531">
        <v>18193.067345885618</v>
      </c>
      <c r="E7" s="506"/>
      <c r="F7" s="506"/>
      <c r="G7" s="550">
        <v>0</v>
      </c>
      <c r="H7" s="531">
        <v>0</v>
      </c>
      <c r="I7" s="415">
        <v>0</v>
      </c>
      <c r="J7" s="458">
        <v>0</v>
      </c>
      <c r="K7" s="458">
        <v>58002.600000000108</v>
      </c>
      <c r="L7" s="420">
        <v>0</v>
      </c>
      <c r="M7" s="425">
        <v>0</v>
      </c>
      <c r="N7" s="412"/>
    </row>
    <row r="8" spans="1:14" ht="7.5" customHeight="1" x14ac:dyDescent="0.25">
      <c r="A8" s="565"/>
      <c r="B8" s="410"/>
      <c r="C8" s="407"/>
      <c r="D8" s="532"/>
      <c r="E8" s="507"/>
      <c r="F8" s="507"/>
      <c r="G8" s="551"/>
      <c r="H8" s="532"/>
      <c r="I8" s="416"/>
      <c r="J8" s="459"/>
      <c r="K8" s="459"/>
      <c r="L8" s="421"/>
      <c r="M8" s="455"/>
      <c r="N8" s="408"/>
    </row>
    <row r="9" spans="1:14" ht="13" x14ac:dyDescent="0.25">
      <c r="A9" s="574"/>
      <c r="B9" s="409" t="s">
        <v>13</v>
      </c>
      <c r="C9" s="449">
        <v>622.4551831</v>
      </c>
      <c r="D9" s="531">
        <v>22053.73475752816</v>
      </c>
      <c r="E9" s="506"/>
      <c r="F9" s="506"/>
      <c r="G9" s="550">
        <v>0</v>
      </c>
      <c r="H9" s="531">
        <v>0</v>
      </c>
      <c r="I9" s="415">
        <v>0</v>
      </c>
      <c r="J9" s="458">
        <v>0</v>
      </c>
      <c r="K9" s="458">
        <v>78695.499999999942</v>
      </c>
      <c r="L9" s="420">
        <v>0</v>
      </c>
      <c r="M9" s="425">
        <v>0</v>
      </c>
      <c r="N9" s="412"/>
    </row>
    <row r="10" spans="1:14" ht="7.5" customHeight="1" x14ac:dyDescent="0.25">
      <c r="A10" s="565"/>
      <c r="B10" s="410"/>
      <c r="C10" s="407"/>
      <c r="D10" s="532"/>
      <c r="E10" s="507"/>
      <c r="F10" s="507"/>
      <c r="G10" s="551"/>
      <c r="H10" s="532"/>
      <c r="I10" s="416"/>
      <c r="J10" s="459"/>
      <c r="K10" s="459"/>
      <c r="L10" s="421"/>
      <c r="M10" s="455"/>
      <c r="N10" s="408"/>
    </row>
    <row r="11" spans="1:14" ht="13" x14ac:dyDescent="0.25">
      <c r="A11" s="574"/>
      <c r="B11" s="409" t="s">
        <v>14</v>
      </c>
      <c r="C11" s="449">
        <v>99.097763560000104</v>
      </c>
      <c r="D11" s="531">
        <v>3333.4111380182712</v>
      </c>
      <c r="E11" s="506"/>
      <c r="F11" s="506"/>
      <c r="G11" s="550">
        <v>0</v>
      </c>
      <c r="H11" s="531">
        <v>0</v>
      </c>
      <c r="I11" s="415">
        <v>0</v>
      </c>
      <c r="J11" s="458">
        <v>0</v>
      </c>
      <c r="K11" s="458">
        <v>101626.82999999999</v>
      </c>
      <c r="L11" s="420">
        <v>0</v>
      </c>
      <c r="M11" s="425">
        <v>0</v>
      </c>
      <c r="N11" s="412"/>
    </row>
    <row r="12" spans="1:14" ht="7.5" customHeight="1" x14ac:dyDescent="0.25">
      <c r="A12" s="565"/>
      <c r="B12" s="410"/>
      <c r="C12" s="407"/>
      <c r="D12" s="532"/>
      <c r="E12" s="507"/>
      <c r="F12" s="507"/>
      <c r="G12" s="551"/>
      <c r="H12" s="532"/>
      <c r="I12" s="416"/>
      <c r="J12" s="459"/>
      <c r="K12" s="459"/>
      <c r="L12" s="408"/>
      <c r="M12" s="456"/>
      <c r="N12" s="408"/>
    </row>
    <row r="13" spans="1:14" ht="13" x14ac:dyDescent="0.25">
      <c r="A13" s="574"/>
      <c r="B13" s="409" t="s">
        <v>132</v>
      </c>
      <c r="C13" s="449">
        <v>1200.4256069999999</v>
      </c>
      <c r="D13" s="531">
        <v>45787.412248071145</v>
      </c>
      <c r="E13" s="506"/>
      <c r="F13" s="506"/>
      <c r="G13" s="550">
        <v>0</v>
      </c>
      <c r="H13" s="531">
        <v>0</v>
      </c>
      <c r="I13" s="415">
        <v>0</v>
      </c>
      <c r="J13" s="458">
        <v>227296.28999999986</v>
      </c>
      <c r="K13" s="458">
        <v>348707.93</v>
      </c>
      <c r="L13" s="420">
        <v>0</v>
      </c>
      <c r="M13" s="544">
        <v>0</v>
      </c>
      <c r="N13" s="449">
        <v>152058.77419354839</v>
      </c>
    </row>
    <row r="14" spans="1:14" ht="7.5" customHeight="1" x14ac:dyDescent="0.25">
      <c r="A14" s="574"/>
      <c r="B14" s="575"/>
      <c r="C14" s="489"/>
      <c r="D14" s="533"/>
      <c r="E14" s="576"/>
      <c r="F14" s="576"/>
      <c r="G14" s="548"/>
      <c r="H14" s="533"/>
      <c r="I14" s="490"/>
      <c r="J14" s="577"/>
      <c r="K14" s="577"/>
      <c r="L14" s="578"/>
      <c r="M14" s="578"/>
      <c r="N14" s="578"/>
    </row>
    <row r="15" spans="1:14" ht="13" x14ac:dyDescent="0.3">
      <c r="A15" s="579"/>
      <c r="B15" s="435" t="s">
        <v>782</v>
      </c>
      <c r="C15" s="436">
        <f>SUM(C13,C11,C9,C7)</f>
        <v>2443.3230432</v>
      </c>
      <c r="D15" s="534">
        <f>SUM(D13,D11,D9,D7)</f>
        <v>89367.625489503203</v>
      </c>
      <c r="E15" s="508">
        <f t="shared" ref="E15:M15" si="0">SUM(E13,E11,E9,E7)</f>
        <v>0</v>
      </c>
      <c r="F15" s="508">
        <f t="shared" si="0"/>
        <v>0</v>
      </c>
      <c r="G15" s="437">
        <f t="shared" si="0"/>
        <v>0</v>
      </c>
      <c r="H15" s="534">
        <f>SUM(H13,H11,H9,H7)</f>
        <v>0</v>
      </c>
      <c r="I15" s="438">
        <f>SUM(I13,I11,I9,I7)</f>
        <v>0</v>
      </c>
      <c r="J15" s="460">
        <f>SUM(J13,J11,J9,J7)</f>
        <v>227296.28999999986</v>
      </c>
      <c r="K15" s="460">
        <f t="shared" si="0"/>
        <v>587032.8600000001</v>
      </c>
      <c r="L15" s="530">
        <f t="shared" si="0"/>
        <v>0</v>
      </c>
      <c r="M15" s="545">
        <f t="shared" si="0"/>
        <v>0</v>
      </c>
      <c r="N15" s="439"/>
    </row>
    <row r="16" spans="1:14" x14ac:dyDescent="0.25">
      <c r="A16" s="565"/>
      <c r="C16" s="527"/>
      <c r="D16" s="568"/>
      <c r="E16" s="568"/>
      <c r="F16"/>
      <c r="H16"/>
    </row>
    <row r="17" spans="1:15" x14ac:dyDescent="0.25">
      <c r="A17" s="565"/>
      <c r="C17" s="527"/>
      <c r="D17" s="568"/>
      <c r="E17" s="568"/>
      <c r="F17"/>
      <c r="H17"/>
      <c r="M17" s="472"/>
    </row>
    <row r="18" spans="1:15" ht="18" x14ac:dyDescent="0.4">
      <c r="A18" s="393" t="s">
        <v>524</v>
      </c>
      <c r="B18" s="569"/>
      <c r="D18" s="568"/>
      <c r="E18" s="568"/>
      <c r="F18"/>
      <c r="H18"/>
      <c r="I18" s="477"/>
    </row>
    <row r="19" spans="1:15" x14ac:dyDescent="0.25">
      <c r="A19" s="565"/>
      <c r="D19" s="568"/>
      <c r="E19" s="522"/>
      <c r="F19"/>
      <c r="H19"/>
      <c r="I19" s="457"/>
    </row>
    <row r="20" spans="1:15" ht="13" x14ac:dyDescent="0.3">
      <c r="A20" s="565"/>
      <c r="B20" s="474" t="s">
        <v>854</v>
      </c>
      <c r="C20" s="476"/>
      <c r="D20" s="405"/>
      <c r="E20" s="405"/>
      <c r="F20" s="405"/>
      <c r="G20" s="405"/>
      <c r="H20" s="405"/>
      <c r="I20" s="405"/>
      <c r="J20" s="405"/>
      <c r="K20" s="405"/>
      <c r="L20" s="405"/>
      <c r="M20" s="405"/>
      <c r="N20" s="568"/>
    </row>
    <row r="21" spans="1:15" s="50" customFormat="1" ht="33.65" customHeight="1" x14ac:dyDescent="0.25">
      <c r="A21" s="389"/>
      <c r="B21" s="573" t="str">
        <f>B6</f>
        <v>Segment</v>
      </c>
      <c r="C21" s="573" t="str">
        <f t="shared" ref="C21:D21" si="1">C6</f>
        <v>Energy  Produced 
(MWh AC)</v>
      </c>
      <c r="D21" s="573" t="str">
        <f t="shared" si="1"/>
        <v>Net Energy Sales ($)</v>
      </c>
      <c r="E21" s="573" t="str">
        <f>E6</f>
        <v>SREC's Sold</v>
      </c>
      <c r="F21" s="573" t="str">
        <f>F6</f>
        <v>SREC Revenue 
($)</v>
      </c>
      <c r="G21" s="573" t="str">
        <f>G6</f>
        <v>Capacity Sold 
(MW-days)</v>
      </c>
      <c r="H21" s="573" t="str">
        <f>H6</f>
        <v>Net Capacity Sales
($)</v>
      </c>
      <c r="I21" s="573" t="s">
        <v>790</v>
      </c>
      <c r="J21" s="573" t="str">
        <f>J6</f>
        <v>Investment 
($)</v>
      </c>
      <c r="K21" s="573" t="str">
        <f>K6</f>
        <v>Program Expenses
($)</v>
      </c>
      <c r="L21" s="573" t="str">
        <f>L6</f>
        <v>Projects Completed / Seg 2 Panels Installed</v>
      </c>
      <c r="M21" s="573" t="str">
        <f>M6</f>
        <v>MW Installed</v>
      </c>
      <c r="N21"/>
    </row>
    <row r="22" spans="1:15" ht="13" x14ac:dyDescent="0.25">
      <c r="A22" s="574"/>
      <c r="B22" s="409" t="s">
        <v>0</v>
      </c>
      <c r="C22" s="449">
        <v>521.34448954000004</v>
      </c>
      <c r="D22" s="531">
        <v>18193.067345885618</v>
      </c>
      <c r="E22" s="506"/>
      <c r="F22" s="531"/>
      <c r="G22" s="550">
        <v>0</v>
      </c>
      <c r="H22" s="531">
        <v>0</v>
      </c>
      <c r="I22" s="415">
        <v>0</v>
      </c>
      <c r="J22" s="458">
        <v>0</v>
      </c>
      <c r="K22" s="458">
        <v>58002.600000000108</v>
      </c>
      <c r="L22" s="420">
        <v>0</v>
      </c>
      <c r="M22" s="425">
        <v>0</v>
      </c>
    </row>
    <row r="23" spans="1:15" ht="7.5" customHeight="1" x14ac:dyDescent="0.25">
      <c r="A23" s="565"/>
      <c r="B23" s="410"/>
      <c r="C23" s="411"/>
      <c r="D23" s="536"/>
      <c r="E23" s="507"/>
      <c r="F23" s="532"/>
      <c r="G23" s="551"/>
      <c r="H23" s="532"/>
      <c r="I23" s="416"/>
      <c r="J23" s="459"/>
      <c r="K23" s="459"/>
      <c r="L23" s="422"/>
      <c r="M23" s="426"/>
    </row>
    <row r="24" spans="1:15" ht="13" x14ac:dyDescent="0.25">
      <c r="A24" s="574"/>
      <c r="B24" s="409" t="s">
        <v>13</v>
      </c>
      <c r="C24" s="449">
        <v>622.4551831</v>
      </c>
      <c r="D24" s="531">
        <v>22053.73475752816</v>
      </c>
      <c r="E24" s="506"/>
      <c r="F24" s="531"/>
      <c r="G24" s="550">
        <v>0</v>
      </c>
      <c r="H24" s="531">
        <v>0</v>
      </c>
      <c r="I24" s="415">
        <v>0</v>
      </c>
      <c r="J24" s="458">
        <v>0</v>
      </c>
      <c r="K24" s="458">
        <v>78695.499999999942</v>
      </c>
      <c r="L24" s="420">
        <v>0</v>
      </c>
      <c r="M24" s="425">
        <v>0</v>
      </c>
      <c r="N24" s="457"/>
    </row>
    <row r="25" spans="1:15" ht="7.5" customHeight="1" x14ac:dyDescent="0.25">
      <c r="A25" s="565"/>
      <c r="B25" s="410"/>
      <c r="C25" s="407"/>
      <c r="D25" s="536"/>
      <c r="E25" s="507"/>
      <c r="F25" s="532"/>
      <c r="G25" s="551"/>
      <c r="H25" s="532"/>
      <c r="I25" s="416"/>
      <c r="J25" s="459"/>
      <c r="K25" s="459"/>
      <c r="L25" s="422"/>
      <c r="M25" s="426"/>
      <c r="O25" s="457"/>
    </row>
    <row r="26" spans="1:15" ht="13" x14ac:dyDescent="0.25">
      <c r="A26" s="574"/>
      <c r="B26" s="409" t="s">
        <v>14</v>
      </c>
      <c r="C26" s="449">
        <v>99.097763560000104</v>
      </c>
      <c r="D26" s="531">
        <v>3333.4111380182712</v>
      </c>
      <c r="E26" s="506"/>
      <c r="F26" s="531"/>
      <c r="G26" s="550">
        <v>0</v>
      </c>
      <c r="H26" s="531">
        <v>0</v>
      </c>
      <c r="I26" s="415">
        <v>0</v>
      </c>
      <c r="J26" s="458">
        <v>0</v>
      </c>
      <c r="K26" s="458">
        <v>101626.82999999999</v>
      </c>
      <c r="L26" s="420">
        <v>0</v>
      </c>
      <c r="M26" s="425">
        <v>0</v>
      </c>
      <c r="N26" s="580"/>
      <c r="O26" s="457"/>
    </row>
    <row r="27" spans="1:15" ht="7.5" customHeight="1" x14ac:dyDescent="0.25">
      <c r="A27" s="565"/>
      <c r="B27" s="410"/>
      <c r="C27" s="407"/>
      <c r="D27" s="536"/>
      <c r="E27" s="507"/>
      <c r="F27" s="532"/>
      <c r="G27" s="551"/>
      <c r="H27" s="532"/>
      <c r="I27" s="416"/>
      <c r="J27" s="459"/>
      <c r="K27" s="459"/>
      <c r="L27" s="410"/>
      <c r="M27" s="427"/>
      <c r="O27" s="457"/>
    </row>
    <row r="28" spans="1:15" ht="13" x14ac:dyDescent="0.25">
      <c r="A28" s="574"/>
      <c r="B28" s="409" t="s">
        <v>132</v>
      </c>
      <c r="C28" s="449">
        <v>1200.4256069999999</v>
      </c>
      <c r="D28" s="531">
        <v>45787.412248071145</v>
      </c>
      <c r="E28" s="506"/>
      <c r="F28" s="531"/>
      <c r="G28" s="550">
        <v>0</v>
      </c>
      <c r="H28" s="531">
        <v>0</v>
      </c>
      <c r="I28" s="415">
        <v>0</v>
      </c>
      <c r="J28" s="458">
        <v>227296.28999999986</v>
      </c>
      <c r="K28" s="458">
        <v>348707.93</v>
      </c>
      <c r="L28" s="420">
        <v>0</v>
      </c>
      <c r="M28" s="544">
        <v>0</v>
      </c>
      <c r="N28" s="580"/>
      <c r="O28" s="457"/>
    </row>
    <row r="29" spans="1:15" ht="7.5" customHeight="1" x14ac:dyDescent="0.25">
      <c r="A29" s="574"/>
      <c r="B29" s="575"/>
      <c r="C29" s="491"/>
      <c r="D29" s="537"/>
      <c r="E29" s="576"/>
      <c r="F29" s="537"/>
      <c r="G29" s="492"/>
      <c r="H29" s="537"/>
      <c r="I29" s="493"/>
      <c r="J29" s="581"/>
      <c r="K29" s="581"/>
      <c r="L29" s="575"/>
      <c r="M29" s="575"/>
      <c r="N29" s="582"/>
    </row>
    <row r="30" spans="1:15" ht="13" x14ac:dyDescent="0.3">
      <c r="A30" s="579"/>
      <c r="B30" s="440" t="s">
        <v>525</v>
      </c>
      <c r="C30" s="441">
        <f t="shared" ref="C30:L30" si="2">SUM(C28,C26,C24,C22)</f>
        <v>2443.3230432</v>
      </c>
      <c r="D30" s="538">
        <f>SUM(D28,D26,D24,D22)</f>
        <v>89367.625489503203</v>
      </c>
      <c r="E30" s="509">
        <f t="shared" si="2"/>
        <v>0</v>
      </c>
      <c r="F30" s="538">
        <f>SUM(F28,F26,F24,F22)</f>
        <v>0</v>
      </c>
      <c r="G30" s="442">
        <f t="shared" si="2"/>
        <v>0</v>
      </c>
      <c r="H30" s="538">
        <f>SUM(H28,H26,H24,H22)</f>
        <v>0</v>
      </c>
      <c r="I30" s="443">
        <f t="shared" si="2"/>
        <v>0</v>
      </c>
      <c r="J30" s="462">
        <f>SUM(J28,J26,J24,J22)</f>
        <v>227296.28999999986</v>
      </c>
      <c r="K30" s="462">
        <f t="shared" si="2"/>
        <v>587032.8600000001</v>
      </c>
      <c r="L30" s="524">
        <f t="shared" si="2"/>
        <v>0</v>
      </c>
      <c r="M30" s="524">
        <f>SUM(M28,M26,M24,M22)</f>
        <v>0</v>
      </c>
    </row>
    <row r="31" spans="1:15" ht="14.5" x14ac:dyDescent="0.25">
      <c r="A31" s="565"/>
      <c r="C31" s="527"/>
      <c r="D31" s="520"/>
      <c r="E31" s="520"/>
      <c r="F31" s="543"/>
      <c r="G31" s="539"/>
      <c r="H31" s="583"/>
      <c r="J31" s="478"/>
      <c r="K31" s="478"/>
      <c r="L31" s="570"/>
      <c r="M31" s="570"/>
    </row>
    <row r="32" spans="1:15" ht="14.5" x14ac:dyDescent="0.25">
      <c r="A32" s="565"/>
      <c r="C32" s="527"/>
      <c r="D32" s="520"/>
      <c r="E32" s="520"/>
      <c r="F32" s="543"/>
      <c r="G32" s="539"/>
      <c r="H32" s="583"/>
      <c r="J32" s="478"/>
      <c r="L32" s="570"/>
      <c r="M32" s="570"/>
    </row>
    <row r="33" spans="1:14" ht="18" x14ac:dyDescent="0.4">
      <c r="A33" s="393" t="s">
        <v>534</v>
      </c>
      <c r="C33" s="527"/>
      <c r="D33" s="520"/>
      <c r="E33" s="520"/>
      <c r="F33" s="543"/>
      <c r="G33" s="539"/>
      <c r="H33" s="583"/>
      <c r="K33" s="478"/>
      <c r="L33" s="570"/>
      <c r="M33" s="570"/>
    </row>
    <row r="34" spans="1:14" ht="14.5" x14ac:dyDescent="0.25">
      <c r="A34" s="565"/>
      <c r="C34" s="527"/>
      <c r="D34" s="520"/>
      <c r="E34" s="563"/>
      <c r="F34" s="543"/>
      <c r="G34" s="539"/>
      <c r="H34" s="583"/>
      <c r="L34" s="570"/>
      <c r="M34" s="570"/>
    </row>
    <row r="35" spans="1:14" ht="13" x14ac:dyDescent="0.3">
      <c r="A35" s="565"/>
      <c r="B35" s="475" t="s">
        <v>855</v>
      </c>
      <c r="C35" s="418"/>
      <c r="D35" s="418"/>
      <c r="E35" s="510"/>
      <c r="F35" s="418"/>
      <c r="G35" s="418"/>
      <c r="H35" s="418"/>
      <c r="I35" s="418"/>
      <c r="J35" s="418"/>
      <c r="K35" s="418"/>
      <c r="L35" s="418"/>
      <c r="M35" s="418"/>
    </row>
    <row r="36" spans="1:14" s="50" customFormat="1" ht="27" x14ac:dyDescent="0.25">
      <c r="A36" s="565"/>
      <c r="B36" s="573" t="str">
        <f>B6</f>
        <v>Segment</v>
      </c>
      <c r="C36" s="573" t="str">
        <f t="shared" ref="C36:D36" si="3">C6</f>
        <v>Energy  Produced 
(MWh AC)</v>
      </c>
      <c r="D36" s="573" t="str">
        <f t="shared" si="3"/>
        <v>Net Energy Sales ($)</v>
      </c>
      <c r="E36" s="573" t="str">
        <f>E6</f>
        <v>SREC's Sold</v>
      </c>
      <c r="F36" s="573" t="str">
        <f>F6</f>
        <v>SREC Revenue 
($)</v>
      </c>
      <c r="G36" s="573" t="str">
        <f>G6</f>
        <v>Capacity Sold 
(MW-days)</v>
      </c>
      <c r="H36" s="573" t="str">
        <f>H6</f>
        <v>Net Capacity Sales
($)</v>
      </c>
      <c r="I36" s="573" t="s">
        <v>790</v>
      </c>
      <c r="J36" s="573" t="str">
        <f>J6</f>
        <v>Investment 
($)</v>
      </c>
      <c r="K36" s="573" t="str">
        <f>K6</f>
        <v>Program Expenses
($)</v>
      </c>
      <c r="L36" s="573" t="str">
        <f>L6</f>
        <v>Projects Completed / Seg 2 Panels Installed</v>
      </c>
      <c r="M36" s="573" t="str">
        <f>M6</f>
        <v>MW Installed</v>
      </c>
      <c r="N36" s="584"/>
    </row>
    <row r="37" spans="1:14" ht="13" x14ac:dyDescent="0.25">
      <c r="A37" s="565"/>
      <c r="B37" s="409" t="s">
        <v>0</v>
      </c>
      <c r="C37" s="449">
        <v>236422.63864814001</v>
      </c>
      <c r="D37" s="415">
        <v>8304586.7647782955</v>
      </c>
      <c r="E37" s="506">
        <v>235872</v>
      </c>
      <c r="F37" s="415">
        <v>51830610.979999997</v>
      </c>
      <c r="G37" s="550">
        <v>15316.699999999999</v>
      </c>
      <c r="H37" s="415">
        <v>2286339.3985383403</v>
      </c>
      <c r="I37" s="415">
        <v>320277</v>
      </c>
      <c r="J37" s="458">
        <v>101891694.23</v>
      </c>
      <c r="K37" s="458">
        <v>10443712.07</v>
      </c>
      <c r="L37" s="420">
        <v>10</v>
      </c>
      <c r="M37" s="425">
        <v>16</v>
      </c>
      <c r="N37" s="580"/>
    </row>
    <row r="38" spans="1:14" ht="7.5" customHeight="1" x14ac:dyDescent="0.25">
      <c r="A38" s="565"/>
      <c r="B38" s="410"/>
      <c r="C38" s="411"/>
      <c r="D38" s="416"/>
      <c r="E38" s="511"/>
      <c r="F38" s="416"/>
      <c r="G38" s="551"/>
      <c r="H38" s="416"/>
      <c r="I38" s="416"/>
      <c r="J38" s="461"/>
      <c r="K38" s="461"/>
      <c r="L38" s="422"/>
      <c r="M38" s="523"/>
    </row>
    <row r="39" spans="1:14" ht="13" x14ac:dyDescent="0.25">
      <c r="A39" s="565"/>
      <c r="B39" s="409" t="s">
        <v>13</v>
      </c>
      <c r="C39" s="449">
        <v>271568.33713890001</v>
      </c>
      <c r="D39" s="415">
        <v>10214561.472593429</v>
      </c>
      <c r="E39" s="506">
        <v>270559</v>
      </c>
      <c r="F39" s="415">
        <v>57418227.939999998</v>
      </c>
      <c r="G39" s="550">
        <v>16886.7</v>
      </c>
      <c r="H39" s="415">
        <v>2807758.3680463298</v>
      </c>
      <c r="I39" s="415">
        <v>457127.23</v>
      </c>
      <c r="J39" s="458">
        <v>85352317.129999995</v>
      </c>
      <c r="K39" s="458">
        <v>26924786.199999999</v>
      </c>
      <c r="L39" s="420">
        <v>8</v>
      </c>
      <c r="M39" s="425">
        <v>18.510000000000002</v>
      </c>
      <c r="N39" s="580"/>
    </row>
    <row r="40" spans="1:14" ht="7.5" customHeight="1" x14ac:dyDescent="0.25">
      <c r="A40" s="565"/>
      <c r="B40" s="410"/>
      <c r="C40" s="411"/>
      <c r="D40" s="416"/>
      <c r="E40" s="511"/>
      <c r="F40" s="416"/>
      <c r="G40" s="551"/>
      <c r="H40" s="416"/>
      <c r="I40" s="416"/>
      <c r="J40" s="461"/>
      <c r="K40" s="461"/>
      <c r="L40" s="422"/>
      <c r="M40" s="426"/>
    </row>
    <row r="41" spans="1:14" ht="13" x14ac:dyDescent="0.25">
      <c r="A41" s="565"/>
      <c r="B41" s="409" t="s">
        <v>14</v>
      </c>
      <c r="C41" s="449">
        <v>75179.999022160002</v>
      </c>
      <c r="D41" s="415">
        <v>2639500.993694088</v>
      </c>
      <c r="E41" s="506">
        <v>74396</v>
      </c>
      <c r="F41" s="415">
        <v>16279412.82</v>
      </c>
      <c r="G41" s="550">
        <v>5958.6</v>
      </c>
      <c r="H41" s="415">
        <v>812967.05786955892</v>
      </c>
      <c r="I41" s="415">
        <v>0</v>
      </c>
      <c r="J41" s="458">
        <v>35916067.93</v>
      </c>
      <c r="K41" s="458">
        <v>9896075.1400000006</v>
      </c>
      <c r="L41" s="420">
        <v>6</v>
      </c>
      <c r="M41" s="425">
        <v>5.4</v>
      </c>
      <c r="N41" s="580"/>
    </row>
    <row r="42" spans="1:14" ht="7.5" customHeight="1" x14ac:dyDescent="0.25">
      <c r="A42" s="565"/>
      <c r="B42" s="410"/>
      <c r="C42" s="411"/>
      <c r="D42" s="416"/>
      <c r="E42" s="511"/>
      <c r="F42" s="416"/>
      <c r="G42" s="551"/>
      <c r="H42" s="416"/>
      <c r="I42" s="416"/>
      <c r="J42" s="461"/>
      <c r="K42" s="461"/>
      <c r="L42" s="410"/>
      <c r="M42" s="427"/>
    </row>
    <row r="43" spans="1:14" ht="13" x14ac:dyDescent="0.25">
      <c r="A43" s="565"/>
      <c r="B43" s="409" t="s">
        <v>132</v>
      </c>
      <c r="C43" s="449">
        <v>449566.12916100002</v>
      </c>
      <c r="D43" s="415">
        <v>18294730.665041771</v>
      </c>
      <c r="E43" s="506">
        <v>462584</v>
      </c>
      <c r="F43" s="415">
        <v>102563035.95999999</v>
      </c>
      <c r="G43" s="550">
        <v>33520</v>
      </c>
      <c r="H43" s="415">
        <v>5163194.4274857696</v>
      </c>
      <c r="I43" s="415">
        <v>0</v>
      </c>
      <c r="J43" s="458">
        <v>284560332.27000004</v>
      </c>
      <c r="K43" s="458">
        <v>47032077.689999998</v>
      </c>
      <c r="L43" s="449">
        <v>163835</v>
      </c>
      <c r="M43" s="425">
        <v>36.297890000000002</v>
      </c>
      <c r="N43" s="580"/>
    </row>
    <row r="44" spans="1:14" ht="7.5" customHeight="1" x14ac:dyDescent="0.25">
      <c r="A44" s="565"/>
      <c r="B44" s="575"/>
      <c r="C44" s="491"/>
      <c r="D44" s="492"/>
      <c r="E44" s="576"/>
      <c r="F44" s="492"/>
      <c r="G44" s="492"/>
      <c r="H44" s="492"/>
      <c r="I44" s="492"/>
      <c r="J44" s="494"/>
      <c r="K44" s="581"/>
      <c r="L44" s="575"/>
      <c r="M44" s="575"/>
      <c r="N44" s="582"/>
    </row>
    <row r="45" spans="1:14" ht="13" x14ac:dyDescent="0.3">
      <c r="A45" s="565"/>
      <c r="B45" s="444" t="s">
        <v>769</v>
      </c>
      <c r="C45" s="445">
        <f>SUM(C43,C41,C39,C37)</f>
        <v>1032737.1039702001</v>
      </c>
      <c r="D45" s="447">
        <f>SUM(D43,D41,D39,D37)</f>
        <v>39453379.896107584</v>
      </c>
      <c r="E45" s="512">
        <f t="shared" ref="E45:K45" si="4">SUM(E43,E41,E39,E37)</f>
        <v>1043411</v>
      </c>
      <c r="F45" s="447">
        <f>SUM(F43,F41,F39,F37)</f>
        <v>228091287.69999999</v>
      </c>
      <c r="G45" s="446">
        <f>SUM(G43,G41,G39,G37)</f>
        <v>71682</v>
      </c>
      <c r="H45" s="447">
        <f>SUM(H43,H41,H39,H37)</f>
        <v>11070259.251939999</v>
      </c>
      <c r="I45" s="447">
        <f>SUM(I43,I41,I39,I37)</f>
        <v>777404.23</v>
      </c>
      <c r="J45" s="463">
        <f>SUM(J43,J41,J39,J37)</f>
        <v>507720411.56000006</v>
      </c>
      <c r="K45" s="463">
        <f t="shared" si="4"/>
        <v>94296651.099999994</v>
      </c>
      <c r="L45" s="525">
        <f>SUM(L43,L41,L39,L37)</f>
        <v>163859</v>
      </c>
      <c r="M45" s="446">
        <f>SUM(M37:M43)</f>
        <v>76.207890000000006</v>
      </c>
      <c r="N45" s="585"/>
    </row>
    <row r="46" spans="1:14" x14ac:dyDescent="0.25">
      <c r="C46" s="527"/>
      <c r="D46" s="542"/>
      <c r="E46" s="520"/>
      <c r="F46" s="520"/>
      <c r="G46" s="540"/>
      <c r="H46" s="541"/>
      <c r="J46" s="478"/>
      <c r="K46" s="478"/>
    </row>
    <row r="47" spans="1:14" x14ac:dyDescent="0.25">
      <c r="C47" s="527"/>
      <c r="D47" s="542"/>
      <c r="E47" s="520"/>
      <c r="F47" s="520"/>
      <c r="G47" s="540"/>
      <c r="H47" s="541"/>
      <c r="J47" s="478"/>
      <c r="K47" s="478"/>
    </row>
    <row r="48" spans="1:14" x14ac:dyDescent="0.25">
      <c r="C48" s="527"/>
      <c r="D48" s="542"/>
      <c r="E48" s="520"/>
      <c r="F48" s="520"/>
      <c r="G48" s="540"/>
      <c r="H48" s="541"/>
    </row>
    <row r="49" spans="2:12" x14ac:dyDescent="0.25">
      <c r="C49" s="527"/>
      <c r="D49" s="542"/>
      <c r="E49" s="520"/>
      <c r="F49" s="520"/>
      <c r="G49" s="540"/>
      <c r="H49" s="541"/>
    </row>
    <row r="50" spans="2:12" x14ac:dyDescent="0.25">
      <c r="C50" s="527"/>
      <c r="D50" s="542"/>
      <c r="E50" s="520"/>
      <c r="F50" s="520"/>
      <c r="G50" s="540"/>
      <c r="H50" s="541"/>
    </row>
    <row r="51" spans="2:12" x14ac:dyDescent="0.25">
      <c r="C51" s="527"/>
      <c r="D51" s="542"/>
      <c r="E51" s="520"/>
      <c r="F51" s="520"/>
      <c r="G51" s="540"/>
      <c r="H51" s="541"/>
    </row>
    <row r="52" spans="2:12" x14ac:dyDescent="0.25">
      <c r="C52" s="527"/>
      <c r="D52" s="542"/>
      <c r="E52" s="520"/>
      <c r="F52" s="520"/>
      <c r="G52" s="540"/>
      <c r="H52" s="541"/>
    </row>
    <row r="53" spans="2:12" x14ac:dyDescent="0.25">
      <c r="B53" s="413" t="s">
        <v>529</v>
      </c>
      <c r="C53" s="527"/>
      <c r="D53" s="542"/>
      <c r="E53" s="520"/>
      <c r="F53" s="520"/>
      <c r="G53" s="540"/>
      <c r="H53" s="541"/>
      <c r="I53" s="546"/>
    </row>
    <row r="54" spans="2:12" x14ac:dyDescent="0.25">
      <c r="B54" s="457" t="s">
        <v>838</v>
      </c>
      <c r="D54" s="65"/>
      <c r="F54" s="50"/>
      <c r="H54" s="541"/>
    </row>
    <row r="55" spans="2:12" x14ac:dyDescent="0.25">
      <c r="B55" s="457" t="s">
        <v>819</v>
      </c>
      <c r="D55" s="65"/>
      <c r="F55" s="50"/>
    </row>
    <row r="56" spans="2:12" x14ac:dyDescent="0.25">
      <c r="B56" s="457" t="s">
        <v>776</v>
      </c>
      <c r="D56" s="65"/>
      <c r="F56" s="50"/>
    </row>
    <row r="57" spans="2:12" ht="13" x14ac:dyDescent="0.3">
      <c r="B57" s="457" t="s">
        <v>820</v>
      </c>
      <c r="D57" s="65"/>
      <c r="F57" s="50"/>
    </row>
    <row r="58" spans="2:12" x14ac:dyDescent="0.25">
      <c r="B58" s="457" t="s">
        <v>821</v>
      </c>
      <c r="D58" s="65"/>
      <c r="F58" s="50"/>
    </row>
    <row r="59" spans="2:12" x14ac:dyDescent="0.25">
      <c r="B59" s="457" t="s">
        <v>822</v>
      </c>
      <c r="D59" s="65"/>
      <c r="F59" s="50"/>
      <c r="J59" s="419"/>
      <c r="K59" s="419"/>
      <c r="L59" s="419"/>
    </row>
    <row r="60" spans="2:12" x14ac:dyDescent="0.25">
      <c r="B60" s="457"/>
      <c r="D60" s="65"/>
      <c r="F60" s="50"/>
      <c r="J60" s="419"/>
      <c r="K60" s="419"/>
      <c r="L60" s="419"/>
    </row>
    <row r="61" spans="2:12" x14ac:dyDescent="0.25">
      <c r="D61" s="65"/>
      <c r="F61" s="50"/>
      <c r="J61" s="419"/>
      <c r="K61" s="419"/>
      <c r="L61" s="419"/>
    </row>
    <row r="62" spans="2:12" x14ac:dyDescent="0.25">
      <c r="D62" s="65"/>
      <c r="F62" s="50"/>
    </row>
    <row r="63" spans="2:12" ht="12.75" customHeight="1" x14ac:dyDescent="0.25">
      <c r="D63" s="535"/>
      <c r="E63" s="513"/>
      <c r="F63" s="50"/>
      <c r="G63" s="406"/>
      <c r="H63" s="464"/>
      <c r="I63" s="464"/>
    </row>
    <row r="64" spans="2:12" x14ac:dyDescent="0.25">
      <c r="D64" s="108"/>
      <c r="E64" s="514"/>
      <c r="F64" s="50"/>
      <c r="G64" s="465"/>
      <c r="H64" s="466"/>
      <c r="I64" s="466"/>
    </row>
    <row r="65" spans="4:9" x14ac:dyDescent="0.25">
      <c r="D65" s="108"/>
      <c r="E65" s="515"/>
      <c r="F65" s="50"/>
      <c r="G65" s="50"/>
      <c r="I65" s="50"/>
    </row>
    <row r="66" spans="4:9" hidden="1" x14ac:dyDescent="0.25">
      <c r="D66" s="65"/>
      <c r="F66" s="50"/>
    </row>
    <row r="67" spans="4:9" hidden="1" x14ac:dyDescent="0.25">
      <c r="D67" s="65"/>
      <c r="F67" s="50"/>
    </row>
    <row r="68" spans="4:9" hidden="1" x14ac:dyDescent="0.25">
      <c r="D68" s="65"/>
      <c r="F68" s="50"/>
    </row>
    <row r="69" spans="4:9" hidden="1" x14ac:dyDescent="0.25">
      <c r="D69" s="65"/>
      <c r="F69" s="50"/>
    </row>
    <row r="70" spans="4:9" hidden="1" x14ac:dyDescent="0.25">
      <c r="D70" s="65"/>
      <c r="F70" s="50"/>
    </row>
    <row r="71" spans="4:9" x14ac:dyDescent="0.25">
      <c r="D71" s="65"/>
      <c r="F71" s="50"/>
    </row>
    <row r="72" spans="4:9" x14ac:dyDescent="0.25">
      <c r="D72" s="65"/>
      <c r="E72" s="65"/>
      <c r="F72" s="50"/>
    </row>
    <row r="73" spans="4:9" x14ac:dyDescent="0.25">
      <c r="D73" s="65"/>
      <c r="E73" s="65"/>
      <c r="F73" s="50"/>
    </row>
    <row r="74" spans="4:9" x14ac:dyDescent="0.25">
      <c r="D74" s="65"/>
      <c r="E74" s="65"/>
      <c r="F74" s="50"/>
    </row>
  </sheetData>
  <customSheetViews>
    <customSheetView guid="{9CD798DB-3160-4413-B851-2C69D226FC8E}" showPageBreaks="1" fitToPage="1" printArea="1" hiddenRows="1" hiddenColumns="1" view="pageLayout">
      <selection activeCell="F18" sqref="F18"/>
      <pageMargins left="0.17" right="0.17" top="0.57999999999999996" bottom="0.49" header="0.3" footer="0.3"/>
      <pageSetup scale="63" orientation="landscape" verticalDpi="1200" r:id="rId1"/>
      <headerFooter>
        <oddHeader>&amp;CPage 4</oddHeader>
      </headerFooter>
    </customSheetView>
  </customSheetViews>
  <phoneticPr fontId="55" type="noConversion"/>
  <pageMargins left="0.17" right="0.17" top="0.57999999999999996" bottom="0.49" header="0.3" footer="0.3"/>
  <pageSetup scale="65" orientation="landscape" r:id="rId2"/>
  <headerFooter>
    <oddHeader>&amp;L&amp;"Arial,Bold"&amp;16&amp;KFF0000REDACTED&amp;RPage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Site Statistics</vt:lpstr>
      <vt:lpstr>Website Posting 4-20-2011</vt:lpstr>
      <vt:lpstr>S4A_Capacity Schedule</vt:lpstr>
      <vt:lpstr>Site Equipment</vt:lpstr>
      <vt:lpstr>WMPAs</vt:lpstr>
      <vt:lpstr>Project Contacts</vt:lpstr>
      <vt:lpstr>Plant Insurance  Info</vt:lpstr>
      <vt:lpstr>AS Builts</vt:lpstr>
      <vt:lpstr>Monthly &amp; YTD Updates</vt:lpstr>
      <vt:lpstr>Seg 2 Performance</vt:lpstr>
      <vt:lpstr>Written Summary</vt:lpstr>
      <vt:lpstr>Seg 2 - Panels by Muni</vt:lpstr>
      <vt:lpstr>Seg 2 - Aggregators by Muni</vt:lpstr>
      <vt:lpstr>'Monthly &amp; YTD Updates'!Print_Area</vt:lpstr>
      <vt:lpstr>'S4A_Capacity Schedule'!Print_Area</vt:lpstr>
      <vt:lpstr>'Site Equipment'!Print_Area</vt:lpstr>
      <vt:lpstr>'Written Summary'!Print_Area</vt:lpstr>
      <vt:lpstr>'Seg 2 - Aggregators by Muni'!Print_Titles</vt:lpstr>
      <vt:lpstr>'Seg 2 - Panels by Muni'!Print_Titles</vt:lpstr>
      <vt:lpstr>'Site Statistics'!Print_Titles</vt:lpstr>
    </vt:vector>
  </TitlesOfParts>
  <Company>PSEG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Powers, Andrew</dc:creator>
  <cp:lastModifiedBy>Elmegeed, Erin</cp:lastModifiedBy>
  <cp:lastPrinted>2023-12-15T17:45:57Z</cp:lastPrinted>
  <dcterms:created xsi:type="dcterms:W3CDTF">2009-12-21T21:34:54Z</dcterms:created>
  <dcterms:modified xsi:type="dcterms:W3CDTF">2024-03-04T16:52:43Z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735711-3074-40fb-abee-245951e65a67_Enabled">
    <vt:lpwstr>true</vt:lpwstr>
  </property>
  <property fmtid="{D5CDD505-2E9C-101B-9397-08002B2CF9AE}" pid="3" name="MSIP_Label_91735711-3074-40fb-abee-245951e65a67_SetDate">
    <vt:lpwstr>2023-12-14T18:53:57Z</vt:lpwstr>
  </property>
  <property fmtid="{D5CDD505-2E9C-101B-9397-08002B2CF9AE}" pid="4" name="MSIP_Label_91735711-3074-40fb-abee-245951e65a67_Method">
    <vt:lpwstr>Standard</vt:lpwstr>
  </property>
  <property fmtid="{D5CDD505-2E9C-101B-9397-08002B2CF9AE}" pid="5" name="MSIP_Label_91735711-3074-40fb-abee-245951e65a67_Name">
    <vt:lpwstr>Internal Use Editable</vt:lpwstr>
  </property>
  <property fmtid="{D5CDD505-2E9C-101B-9397-08002B2CF9AE}" pid="6" name="MSIP_Label_91735711-3074-40fb-abee-245951e65a67_SiteId">
    <vt:lpwstr>490bf92a-5045-4d52-9812-6b2f8bf300da</vt:lpwstr>
  </property>
  <property fmtid="{D5CDD505-2E9C-101B-9397-08002B2CF9AE}" pid="7" name="MSIP_Label_91735711-3074-40fb-abee-245951e65a67_ActionId">
    <vt:lpwstr>a57de4f5-9e41-4209-8072-85a8d876f13b</vt:lpwstr>
  </property>
  <property fmtid="{D5CDD505-2E9C-101B-9397-08002B2CF9AE}" pid="8" name="MSIP_Label_91735711-3074-40fb-abee-245951e65a67_ContentBits">
    <vt:lpwstr>0</vt:lpwstr>
  </property>
</Properties>
</file>