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AFFAI\Energy Efficiency Rate Filings\2023 EE Filing\Schedules\"/>
    </mc:Choice>
  </mc:AlternateContent>
  <xr:revisionPtr revIDLastSave="0" documentId="13_ncr:1_{11214191-C310-4B0E-ABFB-D086AFABE53F}" xr6:coauthVersionLast="47" xr6:coauthVersionMax="47" xr10:uidLastSave="{00000000-0000-0000-0000-000000000000}"/>
  <bookViews>
    <workbookView xWindow="-108" yWindow="-108" windowWidth="23256" windowHeight="12576" tabRatio="649" activeTab="2" xr2:uid="{00000000-000D-0000-FFFF-FFFF00000000}"/>
  </bookViews>
  <sheets>
    <sheet name="NJNG-2A pg 1" sheetId="8" r:id="rId1"/>
    <sheet name="NJNG-2A pg 2" sheetId="19" r:id="rId2"/>
    <sheet name="NJNG-3A" sheetId="20" r:id="rId3"/>
    <sheet name="SUMMARY" sheetId="9" r:id="rId4"/>
    <sheet name="REBATES" sheetId="1" r:id="rId5"/>
    <sheet name="OBRP - 5 Years" sheetId="14" r:id="rId6"/>
    <sheet name="OBRP - 7 Years" sheetId="15" r:id="rId7"/>
    <sheet name="OBRP - 10 Years" sheetId="16" r:id="rId8"/>
    <sheet name="WACC" sheetId="3" r:id="rId9"/>
    <sheet name="IN OUT by Year" sheetId="18" r:id="rId10"/>
  </sheets>
  <definedNames>
    <definedName name="ID" localSheetId="0" hidden="1">"e11916bb-c1cd-4b7a-9bc0-9c2bb59c4148"</definedName>
    <definedName name="ID" localSheetId="7" hidden="1">"bcfdeacc-2d62-451c-8088-b71d65b5997d"</definedName>
    <definedName name="ID" localSheetId="5" hidden="1">"c0d5422b-643e-449f-a58d-b7b5b82aacc8"</definedName>
    <definedName name="ID" localSheetId="6" hidden="1">"60c55beb-7e1e-4829-b138-708c17524e9c"</definedName>
    <definedName name="ID" localSheetId="4" hidden="1">"90a78fa1-7134-43b6-8dcf-252490c1565f"</definedName>
    <definedName name="ID" localSheetId="3" hidden="1">"5478819d-bf41-4b48-9c43-97f94a0b76c0"</definedName>
    <definedName name="ID" localSheetId="8" hidden="1">"61bec918-5299-4be6-97cc-ecdaabb3e7bc"</definedName>
    <definedName name="_xlnm.Print_Area" localSheetId="0">'NJNG-2A pg 1'!$B$3:$G$36</definedName>
    <definedName name="_xlnm.Print_Area" localSheetId="1">'NJNG-2A pg 2'!$A$1:$R$159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6" l="1"/>
  <c r="D4" i="16"/>
  <c r="D5" i="15"/>
  <c r="D4" i="15"/>
  <c r="D5" i="14"/>
  <c r="D4" i="14"/>
  <c r="D5" i="1"/>
  <c r="D4" i="1"/>
  <c r="AK20" i="9"/>
  <c r="H79" i="8"/>
  <c r="H74" i="8"/>
  <c r="H71" i="8"/>
  <c r="Q153" i="19" l="1"/>
  <c r="P153" i="19"/>
  <c r="O153" i="19"/>
  <c r="N153" i="19"/>
  <c r="M153" i="19"/>
  <c r="L153" i="19"/>
  <c r="K153" i="19"/>
  <c r="J153" i="19"/>
  <c r="I153" i="19"/>
  <c r="H153" i="19"/>
  <c r="G153" i="19"/>
  <c r="F153" i="19"/>
  <c r="Q125" i="19"/>
  <c r="P125" i="19"/>
  <c r="O125" i="19"/>
  <c r="N125" i="19"/>
  <c r="M125" i="19"/>
  <c r="L125" i="19"/>
  <c r="K125" i="19"/>
  <c r="J125" i="19"/>
  <c r="I125" i="19"/>
  <c r="H125" i="19"/>
  <c r="G125" i="19"/>
  <c r="F125" i="19"/>
  <c r="O143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Q143" i="19"/>
  <c r="P143" i="19"/>
  <c r="N143" i="19"/>
  <c r="M143" i="19"/>
  <c r="L143" i="19"/>
  <c r="K143" i="19"/>
  <c r="J143" i="19"/>
  <c r="I143" i="19"/>
  <c r="H143" i="19"/>
  <c r="G143" i="19"/>
  <c r="F143" i="19"/>
  <c r="E143" i="19"/>
  <c r="D143" i="19"/>
  <c r="C143" i="19"/>
  <c r="I108" i="19"/>
  <c r="H108" i="19"/>
  <c r="G108" i="19"/>
  <c r="F108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Q107" i="19"/>
  <c r="P107" i="19"/>
  <c r="O107" i="19"/>
  <c r="N107" i="19"/>
  <c r="M107" i="19"/>
  <c r="L107" i="19"/>
  <c r="I107" i="19"/>
  <c r="H107" i="19"/>
  <c r="G107" i="19"/>
  <c r="F107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R153" i="19" l="1"/>
  <c r="R125" i="19"/>
  <c r="I11" i="19"/>
  <c r="I13" i="19" s="1"/>
  <c r="H11" i="19"/>
  <c r="H13" i="19" s="1"/>
  <c r="G11" i="19"/>
  <c r="G13" i="19" s="1"/>
  <c r="F11" i="19"/>
  <c r="F13" i="19" s="1"/>
  <c r="E11" i="19"/>
  <c r="E13" i="19" s="1"/>
  <c r="D11" i="19"/>
  <c r="D13" i="19" s="1"/>
  <c r="C11" i="19"/>
  <c r="C13" i="19" s="1"/>
  <c r="R143" i="19"/>
  <c r="I110" i="19"/>
  <c r="H110" i="19"/>
  <c r="G110" i="19"/>
  <c r="P91" i="19"/>
  <c r="O91" i="19"/>
  <c r="N91" i="19"/>
  <c r="M91" i="19"/>
  <c r="L91" i="19"/>
  <c r="K91" i="19"/>
  <c r="J91" i="19"/>
  <c r="H91" i="19"/>
  <c r="G91" i="19"/>
  <c r="F91" i="19"/>
  <c r="E91" i="19"/>
  <c r="D91" i="19"/>
  <c r="C91" i="19"/>
  <c r="C93" i="19" s="1"/>
  <c r="A42" i="19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37" i="19"/>
  <c r="A38" i="19" s="1"/>
  <c r="A39" i="19" s="1"/>
  <c r="A17" i="19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12" i="19"/>
  <c r="A13" i="19" s="1"/>
  <c r="A14" i="19" s="1"/>
  <c r="C97" i="19" l="1"/>
  <c r="C99" i="19" s="1"/>
  <c r="I91" i="19"/>
  <c r="Q91" i="19"/>
  <c r="R89" i="19"/>
  <c r="D93" i="19"/>
  <c r="D97" i="19" s="1"/>
  <c r="R148" i="19"/>
  <c r="R159" i="19" s="1"/>
  <c r="C15" i="19"/>
  <c r="R88" i="19"/>
  <c r="F110" i="19"/>
  <c r="R91" i="19" l="1"/>
  <c r="F112" i="19" s="1"/>
  <c r="E93" i="19"/>
  <c r="E97" i="19" s="1"/>
  <c r="D99" i="19"/>
  <c r="C27" i="19"/>
  <c r="C17" i="19"/>
  <c r="D15" i="19"/>
  <c r="C19" i="19"/>
  <c r="E99" i="19" l="1"/>
  <c r="F93" i="19"/>
  <c r="G93" i="19" s="1"/>
  <c r="F116" i="19"/>
  <c r="G112" i="19"/>
  <c r="C21" i="19"/>
  <c r="C25" i="19" s="1"/>
  <c r="D17" i="19"/>
  <c r="E15" i="19"/>
  <c r="D27" i="19"/>
  <c r="D19" i="19"/>
  <c r="F97" i="19" l="1"/>
  <c r="F99" i="19" s="1"/>
  <c r="C29" i="19"/>
  <c r="D21" i="19"/>
  <c r="D25" i="19" s="1"/>
  <c r="D29" i="19" s="1"/>
  <c r="G97" i="19"/>
  <c r="H93" i="19"/>
  <c r="G116" i="19"/>
  <c r="H112" i="19"/>
  <c r="E27" i="19"/>
  <c r="E19" i="19"/>
  <c r="E17" i="19"/>
  <c r="F15" i="19"/>
  <c r="F118" i="19"/>
  <c r="G118" i="19" l="1"/>
  <c r="E21" i="19"/>
  <c r="E25" i="19" s="1"/>
  <c r="E29" i="19" s="1"/>
  <c r="H116" i="19"/>
  <c r="I112" i="19"/>
  <c r="H97" i="19"/>
  <c r="I93" i="19"/>
  <c r="G99" i="19"/>
  <c r="F17" i="19"/>
  <c r="F19" i="19"/>
  <c r="F27" i="19"/>
  <c r="G15" i="19"/>
  <c r="H99" i="19" l="1"/>
  <c r="I97" i="19"/>
  <c r="J93" i="19"/>
  <c r="I116" i="19"/>
  <c r="F21" i="19"/>
  <c r="F25" i="19" s="1"/>
  <c r="G19" i="19"/>
  <c r="G27" i="19"/>
  <c r="G17" i="19"/>
  <c r="H15" i="19"/>
  <c r="H118" i="19"/>
  <c r="I99" i="19" l="1"/>
  <c r="I118" i="19"/>
  <c r="F29" i="19"/>
  <c r="H19" i="19"/>
  <c r="H27" i="19"/>
  <c r="H17" i="19"/>
  <c r="I15" i="19"/>
  <c r="J97" i="19"/>
  <c r="K93" i="19"/>
  <c r="G21" i="19"/>
  <c r="G25" i="19" s="1"/>
  <c r="G29" i="19" s="1"/>
  <c r="J99" i="19" l="1"/>
  <c r="H21" i="19"/>
  <c r="H25" i="19" s="1"/>
  <c r="H29" i="19" s="1"/>
  <c r="I19" i="19"/>
  <c r="I27" i="19"/>
  <c r="I17" i="19"/>
  <c r="K97" i="19"/>
  <c r="L93" i="19"/>
  <c r="K99" i="19" l="1"/>
  <c r="I21" i="19"/>
  <c r="I25" i="19" s="1"/>
  <c r="I29" i="19" s="1"/>
  <c r="L97" i="19"/>
  <c r="M93" i="19"/>
  <c r="L99" i="19" l="1"/>
  <c r="M97" i="19"/>
  <c r="N93" i="19"/>
  <c r="M99" i="19" l="1"/>
  <c r="N97" i="19"/>
  <c r="O93" i="19"/>
  <c r="N99" i="19" l="1"/>
  <c r="O97" i="19"/>
  <c r="P93" i="19"/>
  <c r="O99" i="19" l="1"/>
  <c r="P97" i="19"/>
  <c r="Q93" i="19"/>
  <c r="P99" i="19" l="1"/>
  <c r="R93" i="19"/>
  <c r="Q97" i="19"/>
  <c r="Q99" i="19" l="1"/>
  <c r="R97" i="19"/>
  <c r="F39" i="8" l="1"/>
  <c r="F26" i="8" l="1"/>
  <c r="F13" i="8"/>
  <c r="B42" i="20"/>
  <c r="B41" i="20"/>
  <c r="B40" i="20"/>
  <c r="B39" i="20"/>
  <c r="B38" i="20"/>
  <c r="B37" i="20"/>
  <c r="B36" i="20"/>
  <c r="B35" i="20"/>
  <c r="B34" i="20"/>
  <c r="B33" i="20"/>
  <c r="B32" i="20"/>
  <c r="B31" i="20"/>
  <c r="M31" i="14"/>
  <c r="B30" i="20" l="1"/>
  <c r="B29" i="20"/>
  <c r="B28" i="20"/>
  <c r="B27" i="20"/>
  <c r="B26" i="20"/>
  <c r="B25" i="20"/>
  <c r="B24" i="20"/>
  <c r="B23" i="20"/>
  <c r="B22" i="20"/>
  <c r="B21" i="20"/>
  <c r="B20" i="20"/>
  <c r="B19" i="20"/>
  <c r="K29" i="1" l="1"/>
  <c r="AA28" i="9" l="1"/>
  <c r="AA27" i="9"/>
  <c r="AA26" i="9"/>
  <c r="L28" i="1"/>
  <c r="L26" i="1"/>
  <c r="K28" i="1"/>
  <c r="K26" i="1"/>
  <c r="J28" i="1"/>
  <c r="I28" i="1"/>
  <c r="I26" i="1"/>
  <c r="H29" i="1"/>
  <c r="H28" i="1"/>
  <c r="H27" i="1"/>
  <c r="H26" i="1"/>
  <c r="G29" i="1"/>
  <c r="G28" i="1"/>
  <c r="G27" i="1"/>
  <c r="G26" i="1"/>
  <c r="F28" i="1"/>
  <c r="F26" i="1"/>
  <c r="E28" i="1"/>
  <c r="E26" i="1"/>
  <c r="D29" i="1"/>
  <c r="D28" i="1"/>
  <c r="D27" i="1"/>
  <c r="D26" i="1"/>
  <c r="C28" i="1"/>
  <c r="C26" i="1"/>
  <c r="F19" i="1" l="1"/>
  <c r="F20" i="1"/>
  <c r="F21" i="1"/>
  <c r="F22" i="1"/>
  <c r="F23" i="1"/>
  <c r="F24" i="1"/>
  <c r="F25" i="1"/>
  <c r="F27" i="1"/>
  <c r="AA23" i="9" l="1"/>
  <c r="AA22" i="9"/>
  <c r="AA20" i="9"/>
  <c r="AA19" i="9"/>
  <c r="B18" i="20" l="1"/>
  <c r="B17" i="20"/>
  <c r="B16" i="20"/>
  <c r="B15" i="20"/>
  <c r="B14" i="20"/>
  <c r="B13" i="20"/>
  <c r="E9" i="16"/>
  <c r="E8" i="16"/>
  <c r="E7" i="16"/>
  <c r="E6" i="16"/>
  <c r="E5" i="16"/>
  <c r="E9" i="15"/>
  <c r="E8" i="15"/>
  <c r="E7" i="15"/>
  <c r="E6" i="15"/>
  <c r="E5" i="15"/>
  <c r="E9" i="14"/>
  <c r="E8" i="14"/>
  <c r="E7" i="14"/>
  <c r="E6" i="14"/>
  <c r="E5" i="14"/>
  <c r="E9" i="1"/>
  <c r="E8" i="1"/>
  <c r="E7" i="1"/>
  <c r="E6" i="1"/>
  <c r="E5" i="1"/>
  <c r="I77" i="8"/>
  <c r="I74" i="8"/>
  <c r="G74" i="8"/>
  <c r="F74" i="8"/>
  <c r="I70" i="8"/>
  <c r="I71" i="8"/>
  <c r="I79" i="8" s="1"/>
  <c r="G70" i="8"/>
  <c r="G71" i="8" s="1"/>
  <c r="F70" i="8"/>
  <c r="F71" i="8"/>
  <c r="F79" i="8" s="1"/>
  <c r="B12" i="20"/>
  <c r="C18" i="20"/>
  <c r="C17" i="20"/>
  <c r="C16" i="20"/>
  <c r="C15" i="20"/>
  <c r="C14" i="20"/>
  <c r="C13" i="20"/>
  <c r="H12" i="20"/>
  <c r="C12" i="20"/>
  <c r="H11" i="20"/>
  <c r="C11" i="20"/>
  <c r="B11" i="20"/>
  <c r="H10" i="20"/>
  <c r="C10" i="20"/>
  <c r="B10" i="20"/>
  <c r="H9" i="20"/>
  <c r="C9" i="20"/>
  <c r="B9" i="20"/>
  <c r="C8" i="20"/>
  <c r="B8" i="20"/>
  <c r="H7" i="20"/>
  <c r="C7" i="20"/>
  <c r="B7" i="20"/>
  <c r="H6" i="20"/>
  <c r="C6" i="20"/>
  <c r="B6" i="20"/>
  <c r="H5" i="20"/>
  <c r="C5" i="20"/>
  <c r="B5" i="20"/>
  <c r="H4" i="20"/>
  <c r="C4" i="20"/>
  <c r="B4" i="20"/>
  <c r="R11" i="9"/>
  <c r="CK11" i="1"/>
  <c r="CK10" i="1"/>
  <c r="CK9" i="1"/>
  <c r="L10" i="14"/>
  <c r="L10" i="15"/>
  <c r="L9" i="16"/>
  <c r="T10" i="9"/>
  <c r="U10" i="9" s="1"/>
  <c r="G25" i="3"/>
  <c r="I25" i="3" s="1"/>
  <c r="T9" i="9"/>
  <c r="M9" i="16"/>
  <c r="G27" i="3"/>
  <c r="S10" i="9"/>
  <c r="N10" i="16"/>
  <c r="M9" i="15"/>
  <c r="M11" i="15" s="1"/>
  <c r="M10" i="14"/>
  <c r="CM10" i="1"/>
  <c r="M10" i="15"/>
  <c r="N9" i="14"/>
  <c r="CL9" i="1"/>
  <c r="CL11" i="1" s="1"/>
  <c r="N9" i="15"/>
  <c r="N10" i="14"/>
  <c r="CL10" i="1"/>
  <c r="G23" i="3"/>
  <c r="S9" i="9"/>
  <c r="S11" i="9" s="1"/>
  <c r="N9" i="16"/>
  <c r="M10" i="16"/>
  <c r="M11" i="16"/>
  <c r="N10" i="15"/>
  <c r="M9" i="14"/>
  <c r="CM9" i="1"/>
  <c r="I23" i="3"/>
  <c r="H23" i="3"/>
  <c r="H29" i="3" s="1"/>
  <c r="E29" i="3"/>
  <c r="H25" i="3"/>
  <c r="I27" i="3"/>
  <c r="M11" i="14"/>
  <c r="H27" i="3"/>
  <c r="CN9" i="1"/>
  <c r="CN11" i="1" s="1"/>
  <c r="O9" i="15"/>
  <c r="O11" i="15" s="1"/>
  <c r="CN10" i="1"/>
  <c r="O10" i="16"/>
  <c r="O10" i="15"/>
  <c r="O10" i="14"/>
  <c r="AM23" i="9"/>
  <c r="AM18" i="9"/>
  <c r="H8" i="20" s="1"/>
  <c r="AI28" i="9"/>
  <c r="D18" i="20" s="1"/>
  <c r="AI27" i="9"/>
  <c r="D17" i="20" s="1"/>
  <c r="AI26" i="9"/>
  <c r="D16" i="20" s="1"/>
  <c r="AI25" i="9"/>
  <c r="D15" i="20" s="1"/>
  <c r="AI24" i="9"/>
  <c r="D14" i="20" s="1"/>
  <c r="AI23" i="9"/>
  <c r="D13" i="20" s="1"/>
  <c r="AI22" i="9"/>
  <c r="D12" i="20" s="1"/>
  <c r="AI21" i="9"/>
  <c r="D11" i="20" s="1"/>
  <c r="AI20" i="9"/>
  <c r="D10" i="20" s="1"/>
  <c r="AI19" i="9"/>
  <c r="D9" i="20" s="1"/>
  <c r="AI18" i="9"/>
  <c r="D8" i="20" s="1"/>
  <c r="AI17" i="9"/>
  <c r="D7" i="20" s="1"/>
  <c r="AI16" i="9"/>
  <c r="D6" i="20" s="1"/>
  <c r="AI15" i="9"/>
  <c r="D5" i="20" s="1"/>
  <c r="AI14" i="9"/>
  <c r="D4" i="20" s="1"/>
  <c r="J9" i="9"/>
  <c r="I9" i="9"/>
  <c r="H9" i="9"/>
  <c r="J8" i="9"/>
  <c r="I8" i="9"/>
  <c r="H8" i="9"/>
  <c r="J7" i="9"/>
  <c r="I7" i="9"/>
  <c r="H7" i="9"/>
  <c r="J6" i="9"/>
  <c r="I6" i="9"/>
  <c r="H6" i="9"/>
  <c r="J5" i="9"/>
  <c r="I5" i="9"/>
  <c r="H5" i="9"/>
  <c r="P204" i="9"/>
  <c r="P203" i="9"/>
  <c r="P202" i="9"/>
  <c r="P201" i="9"/>
  <c r="P200" i="9"/>
  <c r="G7" i="18"/>
  <c r="G6" i="18"/>
  <c r="G5" i="18"/>
  <c r="F7" i="18"/>
  <c r="F6" i="18"/>
  <c r="F5" i="18"/>
  <c r="G4" i="18"/>
  <c r="G3" i="18"/>
  <c r="G2" i="18"/>
  <c r="F4" i="18"/>
  <c r="F3" i="18"/>
  <c r="F2" i="18"/>
  <c r="CB156" i="15"/>
  <c r="CB157" i="15"/>
  <c r="L195" i="16"/>
  <c r="L196" i="16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L182" i="14"/>
  <c r="N182" i="14"/>
  <c r="L183" i="14"/>
  <c r="N183" i="14"/>
  <c r="L184" i="14"/>
  <c r="N184" i="14"/>
  <c r="L185" i="14"/>
  <c r="N185" i="14"/>
  <c r="L186" i="14"/>
  <c r="N186" i="14"/>
  <c r="L187" i="14"/>
  <c r="N187" i="14"/>
  <c r="L188" i="14"/>
  <c r="N188" i="14"/>
  <c r="L189" i="14"/>
  <c r="N189" i="14"/>
  <c r="L190" i="14"/>
  <c r="N190" i="14"/>
  <c r="L191" i="14"/>
  <c r="N191" i="14"/>
  <c r="L192" i="14"/>
  <c r="N192" i="14"/>
  <c r="L193" i="14"/>
  <c r="N193" i="14"/>
  <c r="L194" i="14"/>
  <c r="N194" i="14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N175" i="14"/>
  <c r="N176" i="14"/>
  <c r="N177" i="14"/>
  <c r="N178" i="14"/>
  <c r="N179" i="14"/>
  <c r="N180" i="14"/>
  <c r="N181" i="14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I156" i="9"/>
  <c r="H157" i="9"/>
  <c r="I157" i="9"/>
  <c r="H158" i="9"/>
  <c r="I158" i="9"/>
  <c r="H159" i="9"/>
  <c r="I159" i="9"/>
  <c r="H160" i="9"/>
  <c r="I160" i="9"/>
  <c r="H161" i="9"/>
  <c r="I161" i="9"/>
  <c r="H162" i="9"/>
  <c r="I162" i="9"/>
  <c r="H163" i="9"/>
  <c r="I163" i="9"/>
  <c r="H164" i="9"/>
  <c r="I164" i="9"/>
  <c r="H165" i="9"/>
  <c r="I165" i="9"/>
  <c r="H166" i="9"/>
  <c r="I166" i="9"/>
  <c r="H167" i="9"/>
  <c r="I167" i="9"/>
  <c r="H168" i="9"/>
  <c r="I168" i="9"/>
  <c r="H169" i="9"/>
  <c r="I169" i="9"/>
  <c r="H170" i="9"/>
  <c r="I170" i="9"/>
  <c r="H171" i="9"/>
  <c r="I171" i="9"/>
  <c r="H172" i="9"/>
  <c r="I172" i="9"/>
  <c r="H173" i="9"/>
  <c r="I173" i="9"/>
  <c r="H174" i="9"/>
  <c r="I174" i="9"/>
  <c r="H175" i="9"/>
  <c r="I175" i="9"/>
  <c r="H176" i="9"/>
  <c r="I176" i="9"/>
  <c r="H177" i="9"/>
  <c r="I177" i="9"/>
  <c r="H178" i="9"/>
  <c r="I178" i="9"/>
  <c r="H179" i="9"/>
  <c r="I179" i="9"/>
  <c r="H180" i="9"/>
  <c r="I180" i="9"/>
  <c r="H181" i="9"/>
  <c r="I181" i="9"/>
  <c r="H182" i="9"/>
  <c r="I182" i="9"/>
  <c r="H183" i="9"/>
  <c r="I183" i="9"/>
  <c r="H184" i="9"/>
  <c r="I184" i="9"/>
  <c r="H185" i="9"/>
  <c r="I185" i="9"/>
  <c r="H186" i="9"/>
  <c r="I186" i="9"/>
  <c r="H187" i="9"/>
  <c r="I187" i="9"/>
  <c r="H188" i="9"/>
  <c r="I188" i="9"/>
  <c r="H189" i="9"/>
  <c r="I189" i="9"/>
  <c r="H190" i="9"/>
  <c r="I190" i="9"/>
  <c r="H191" i="9"/>
  <c r="I191" i="9"/>
  <c r="H192" i="9"/>
  <c r="I192" i="9"/>
  <c r="H193" i="9"/>
  <c r="I193" i="9"/>
  <c r="H194" i="9"/>
  <c r="I194" i="9"/>
  <c r="H195" i="9"/>
  <c r="I195" i="9"/>
  <c r="H196" i="9"/>
  <c r="I196" i="9"/>
  <c r="H197" i="9"/>
  <c r="I197" i="9"/>
  <c r="J197" i="9"/>
  <c r="H198" i="9"/>
  <c r="I198" i="9"/>
  <c r="J198" i="9"/>
  <c r="H199" i="9"/>
  <c r="I199" i="9"/>
  <c r="J199" i="9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U197" i="9"/>
  <c r="V197" i="9"/>
  <c r="U198" i="9"/>
  <c r="V198" i="9"/>
  <c r="U199" i="9"/>
  <c r="V199" i="9"/>
  <c r="D8" i="9"/>
  <c r="D9" i="9"/>
  <c r="G199" i="9"/>
  <c r="P199" i="9" s="1"/>
  <c r="C199" i="9"/>
  <c r="D199" i="9"/>
  <c r="E199" i="9"/>
  <c r="FF193" i="1"/>
  <c r="FF194" i="1"/>
  <c r="FF195" i="1"/>
  <c r="FF196" i="1"/>
  <c r="FF91" i="1"/>
  <c r="FF92" i="1"/>
  <c r="FF93" i="1"/>
  <c r="FF94" i="1"/>
  <c r="FF95" i="1"/>
  <c r="FF96" i="1"/>
  <c r="FF97" i="1"/>
  <c r="FF98" i="1"/>
  <c r="FF99" i="1"/>
  <c r="FF100" i="1"/>
  <c r="FF101" i="1"/>
  <c r="FF102" i="1"/>
  <c r="FF103" i="1"/>
  <c r="FF104" i="1"/>
  <c r="FF105" i="1"/>
  <c r="FF106" i="1"/>
  <c r="FF107" i="1"/>
  <c r="FF108" i="1"/>
  <c r="FF109" i="1"/>
  <c r="FF110" i="1"/>
  <c r="FF111" i="1"/>
  <c r="FF112" i="1"/>
  <c r="FF113" i="1"/>
  <c r="FF114" i="1"/>
  <c r="FF115" i="1"/>
  <c r="FF116" i="1"/>
  <c r="FF117" i="1"/>
  <c r="FF118" i="1"/>
  <c r="FF119" i="1"/>
  <c r="FF120" i="1"/>
  <c r="FF121" i="1"/>
  <c r="FF122" i="1"/>
  <c r="FF123" i="1"/>
  <c r="FF124" i="1"/>
  <c r="FF125" i="1"/>
  <c r="FF126" i="1"/>
  <c r="FF127" i="1"/>
  <c r="FF128" i="1"/>
  <c r="FF129" i="1"/>
  <c r="FF130" i="1"/>
  <c r="FF131" i="1"/>
  <c r="FF132" i="1"/>
  <c r="FF133" i="1"/>
  <c r="FF134" i="1"/>
  <c r="FF135" i="1"/>
  <c r="FF136" i="1"/>
  <c r="FF137" i="1"/>
  <c r="FF138" i="1"/>
  <c r="FF139" i="1"/>
  <c r="FF140" i="1"/>
  <c r="FF141" i="1"/>
  <c r="FF142" i="1"/>
  <c r="FF143" i="1"/>
  <c r="FF144" i="1"/>
  <c r="FF145" i="1"/>
  <c r="FF146" i="1"/>
  <c r="FF147" i="1"/>
  <c r="FF148" i="1"/>
  <c r="FF149" i="1"/>
  <c r="FF150" i="1"/>
  <c r="FF151" i="1"/>
  <c r="FF152" i="1"/>
  <c r="FF153" i="1"/>
  <c r="FF154" i="1"/>
  <c r="FF155" i="1"/>
  <c r="FF156" i="1"/>
  <c r="FF157" i="1"/>
  <c r="FF158" i="1"/>
  <c r="FF159" i="1"/>
  <c r="FF160" i="1"/>
  <c r="FF161" i="1"/>
  <c r="FF162" i="1"/>
  <c r="FF163" i="1"/>
  <c r="FF164" i="1"/>
  <c r="FF165" i="1"/>
  <c r="FF166" i="1"/>
  <c r="FF167" i="1"/>
  <c r="FF168" i="1"/>
  <c r="FF169" i="1"/>
  <c r="FF170" i="1"/>
  <c r="FF171" i="1"/>
  <c r="FF172" i="1"/>
  <c r="FF173" i="1"/>
  <c r="FF174" i="1"/>
  <c r="FF175" i="1"/>
  <c r="FF176" i="1"/>
  <c r="FF177" i="1"/>
  <c r="FF178" i="1"/>
  <c r="FF179" i="1"/>
  <c r="FF180" i="1"/>
  <c r="FF181" i="1"/>
  <c r="FF182" i="1"/>
  <c r="FF183" i="1"/>
  <c r="FF184" i="1"/>
  <c r="FF185" i="1"/>
  <c r="FF186" i="1"/>
  <c r="FF187" i="1"/>
  <c r="FF188" i="1"/>
  <c r="FF189" i="1"/>
  <c r="FF190" i="1"/>
  <c r="FF191" i="1"/>
  <c r="FF192" i="1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6" i="14"/>
  <c r="M6" i="14"/>
  <c r="N6" i="14"/>
  <c r="G197" i="9"/>
  <c r="P197" i="9" s="1"/>
  <c r="G198" i="9"/>
  <c r="P198" i="9" s="1"/>
  <c r="T5" i="9"/>
  <c r="S6" i="9"/>
  <c r="S5" i="9"/>
  <c r="D7" i="9"/>
  <c r="D6" i="9"/>
  <c r="D5" i="9"/>
  <c r="N157" i="15"/>
  <c r="N6" i="16"/>
  <c r="M6" i="16"/>
  <c r="N5" i="16"/>
  <c r="M5" i="16"/>
  <c r="M7" i="16" s="1"/>
  <c r="N6" i="15"/>
  <c r="M6" i="15"/>
  <c r="N5" i="15"/>
  <c r="M5" i="15"/>
  <c r="M7" i="15" s="1"/>
  <c r="N5" i="14"/>
  <c r="M5" i="14"/>
  <c r="CM6" i="1"/>
  <c r="CM5" i="1"/>
  <c r="CL6" i="1"/>
  <c r="CL5" i="1"/>
  <c r="CL7" i="1" s="1"/>
  <c r="G16" i="3"/>
  <c r="O6" i="14"/>
  <c r="U10" i="14" s="1"/>
  <c r="G14" i="3"/>
  <c r="CN5" i="1"/>
  <c r="O6" i="15"/>
  <c r="O5" i="14"/>
  <c r="O7" i="14" s="1"/>
  <c r="O6" i="16"/>
  <c r="CN6" i="1"/>
  <c r="W10" i="1" s="1"/>
  <c r="O5" i="16"/>
  <c r="O7" i="16" s="1"/>
  <c r="W13" i="1"/>
  <c r="V13" i="1"/>
  <c r="L7" i="16"/>
  <c r="L11" i="16" s="1"/>
  <c r="L6" i="16"/>
  <c r="L10" i="16" s="1"/>
  <c r="L5" i="16"/>
  <c r="L7" i="15"/>
  <c r="L11" i="15" s="1"/>
  <c r="L6" i="15"/>
  <c r="L5" i="15"/>
  <c r="L9" i="15" s="1"/>
  <c r="L7" i="14"/>
  <c r="L11" i="14" s="1"/>
  <c r="L5" i="14"/>
  <c r="L9" i="14" s="1"/>
  <c r="U10" i="15"/>
  <c r="U10" i="16"/>
  <c r="Z5" i="9"/>
  <c r="Z7" i="9" s="1"/>
  <c r="T6" i="9"/>
  <c r="R7" i="9"/>
  <c r="R6" i="9"/>
  <c r="R10" i="9" s="1"/>
  <c r="R5" i="9"/>
  <c r="R9" i="9" s="1"/>
  <c r="U6" i="9"/>
  <c r="V6" i="9" s="1"/>
  <c r="X5" i="1"/>
  <c r="EN67" i="1" s="1"/>
  <c r="E18" i="3"/>
  <c r="H16" i="3"/>
  <c r="I16" i="3"/>
  <c r="G18" i="3"/>
  <c r="H14" i="3"/>
  <c r="H18" i="3" s="1"/>
  <c r="N156" i="15"/>
  <c r="C198" i="9"/>
  <c r="C197" i="9"/>
  <c r="D197" i="9"/>
  <c r="D198" i="9"/>
  <c r="E197" i="9"/>
  <c r="E198" i="9"/>
  <c r="L80" i="15"/>
  <c r="L80" i="16"/>
  <c r="S15" i="1"/>
  <c r="S23" i="1"/>
  <c r="L11" i="19" s="1"/>
  <c r="L13" i="19" s="1"/>
  <c r="S31" i="1"/>
  <c r="S39" i="1"/>
  <c r="P36" i="19" s="1"/>
  <c r="P38" i="19" s="1"/>
  <c r="S47" i="1"/>
  <c r="L61" i="19" s="1"/>
  <c r="L63" i="19" s="1"/>
  <c r="S55" i="1"/>
  <c r="BK171" i="1" s="1"/>
  <c r="S63" i="1"/>
  <c r="S71" i="1"/>
  <c r="S79" i="1"/>
  <c r="S17" i="1"/>
  <c r="S57" i="1"/>
  <c r="S73" i="1"/>
  <c r="S26" i="1"/>
  <c r="O11" i="19" s="1"/>
  <c r="O13" i="19" s="1"/>
  <c r="S34" i="1"/>
  <c r="S50" i="1"/>
  <c r="O61" i="19" s="1"/>
  <c r="O63" i="19" s="1"/>
  <c r="S66" i="1"/>
  <c r="S35" i="1"/>
  <c r="L36" i="19" s="1"/>
  <c r="L38" i="19" s="1"/>
  <c r="S51" i="1"/>
  <c r="P61" i="19" s="1"/>
  <c r="P63" i="19" s="1"/>
  <c r="S67" i="1"/>
  <c r="S20" i="1"/>
  <c r="S44" i="1"/>
  <c r="I61" i="19" s="1"/>
  <c r="I63" i="19" s="1"/>
  <c r="S68" i="1"/>
  <c r="S45" i="1"/>
  <c r="J61" i="19" s="1"/>
  <c r="J63" i="19" s="1"/>
  <c r="S61" i="1"/>
  <c r="S30" i="1"/>
  <c r="S46" i="1"/>
  <c r="K61" i="19" s="1"/>
  <c r="K63" i="19" s="1"/>
  <c r="S62" i="1"/>
  <c r="S78" i="1"/>
  <c r="S16" i="1"/>
  <c r="S24" i="1"/>
  <c r="M11" i="19" s="1"/>
  <c r="M13" i="19" s="1"/>
  <c r="S32" i="1"/>
  <c r="I36" i="19" s="1"/>
  <c r="I38" i="19" s="1"/>
  <c r="S40" i="1"/>
  <c r="Q36" i="19" s="1"/>
  <c r="Q38" i="19" s="1"/>
  <c r="S48" i="1"/>
  <c r="M61" i="19" s="1"/>
  <c r="M63" i="19" s="1"/>
  <c r="S56" i="1"/>
  <c r="BL125" i="1" s="1"/>
  <c r="S64" i="1"/>
  <c r="S72" i="1"/>
  <c r="S25" i="1"/>
  <c r="N11" i="19" s="1"/>
  <c r="N13" i="19" s="1"/>
  <c r="S33" i="1"/>
  <c r="S49" i="1"/>
  <c r="N61" i="19" s="1"/>
  <c r="N63" i="19" s="1"/>
  <c r="S18" i="1"/>
  <c r="Z55" i="1" s="1"/>
  <c r="S42" i="1"/>
  <c r="G61" i="19" s="1"/>
  <c r="G63" i="19" s="1"/>
  <c r="S58" i="1"/>
  <c r="S19" i="1"/>
  <c r="S27" i="1"/>
  <c r="P11" i="19" s="1"/>
  <c r="P13" i="19" s="1"/>
  <c r="S43" i="1"/>
  <c r="H61" i="19" s="1"/>
  <c r="H63" i="19" s="1"/>
  <c r="S59" i="1"/>
  <c r="BO139" i="1" s="1"/>
  <c r="S28" i="1"/>
  <c r="Q11" i="19" s="1"/>
  <c r="Q13" i="19" s="1"/>
  <c r="S52" i="1"/>
  <c r="Q61" i="19" s="1"/>
  <c r="Q63" i="19" s="1"/>
  <c r="S76" i="1"/>
  <c r="S37" i="1"/>
  <c r="N36" i="19" s="1"/>
  <c r="N38" i="19" s="1"/>
  <c r="S69" i="1"/>
  <c r="S22" i="1"/>
  <c r="K11" i="19" s="1"/>
  <c r="K13" i="19" s="1"/>
  <c r="S38" i="1"/>
  <c r="O36" i="19" s="1"/>
  <c r="O38" i="19" s="1"/>
  <c r="S54" i="1"/>
  <c r="S70" i="1"/>
  <c r="S74" i="1"/>
  <c r="S75" i="1"/>
  <c r="CE173" i="1" s="1"/>
  <c r="S36" i="1"/>
  <c r="M36" i="19" s="1"/>
  <c r="M38" i="19" s="1"/>
  <c r="S60" i="1"/>
  <c r="S80" i="1"/>
  <c r="BP117" i="1"/>
  <c r="BP146" i="1"/>
  <c r="BP173" i="1"/>
  <c r="BP166" i="1"/>
  <c r="BP77" i="1"/>
  <c r="BP136" i="1"/>
  <c r="BP71" i="1"/>
  <c r="BP76" i="1"/>
  <c r="BP135" i="1"/>
  <c r="BP107" i="1"/>
  <c r="BP105" i="1"/>
  <c r="BP142" i="1"/>
  <c r="BP110" i="1"/>
  <c r="BP177" i="1"/>
  <c r="BP175" i="1"/>
  <c r="BP82" i="1"/>
  <c r="BP101" i="1"/>
  <c r="BP172" i="1"/>
  <c r="BP125" i="1"/>
  <c r="BP179" i="1"/>
  <c r="BP70" i="1"/>
  <c r="BP87" i="1"/>
  <c r="BP137" i="1"/>
  <c r="BP116" i="1"/>
  <c r="BP115" i="1"/>
  <c r="BP165" i="1"/>
  <c r="BP91" i="1"/>
  <c r="EK64" i="1"/>
  <c r="BP154" i="1"/>
  <c r="BP167" i="1"/>
  <c r="BP124" i="1"/>
  <c r="BP143" i="1"/>
  <c r="BP79" i="1"/>
  <c r="BP90" i="1"/>
  <c r="BP178" i="1"/>
  <c r="BP69" i="1"/>
  <c r="BP155" i="1"/>
  <c r="BP132" i="1"/>
  <c r="BP120" i="1"/>
  <c r="BP98" i="1"/>
  <c r="BP129" i="1"/>
  <c r="BP112" i="1"/>
  <c r="BP121" i="1"/>
  <c r="BP113" i="1"/>
  <c r="BP139" i="1"/>
  <c r="BP170" i="1"/>
  <c r="BP176" i="1"/>
  <c r="BP140" i="1"/>
  <c r="BP106" i="1"/>
  <c r="BP60" i="1"/>
  <c r="BP161" i="1"/>
  <c r="BP150" i="1"/>
  <c r="BP145" i="1"/>
  <c r="BP109" i="1"/>
  <c r="BP156" i="1"/>
  <c r="BP147" i="1"/>
  <c r="BP83" i="1"/>
  <c r="BP65" i="1"/>
  <c r="BP75" i="1"/>
  <c r="BP131" i="1"/>
  <c r="BP78" i="1"/>
  <c r="BP103" i="1"/>
  <c r="BP104" i="1"/>
  <c r="BP174" i="1"/>
  <c r="BP100" i="1"/>
  <c r="BP94" i="1"/>
  <c r="BP128" i="1"/>
  <c r="BP126" i="1"/>
  <c r="BP102" i="1"/>
  <c r="BP85" i="1"/>
  <c r="BP158" i="1"/>
  <c r="BP95" i="1"/>
  <c r="BP123" i="1"/>
  <c r="BP122" i="1"/>
  <c r="BP86" i="1"/>
  <c r="BP144" i="1"/>
  <c r="BP68" i="1"/>
  <c r="BP138" i="1"/>
  <c r="BP93" i="1"/>
  <c r="BP63" i="1"/>
  <c r="BP127" i="1"/>
  <c r="BP169" i="1"/>
  <c r="BP159" i="1"/>
  <c r="BP133" i="1"/>
  <c r="BP67" i="1"/>
  <c r="BP163" i="1"/>
  <c r="BP111" i="1"/>
  <c r="BP148" i="1"/>
  <c r="BP88" i="1"/>
  <c r="BP92" i="1"/>
  <c r="BN83" i="1"/>
  <c r="BM121" i="1"/>
  <c r="BM86" i="1"/>
  <c r="BM115" i="1"/>
  <c r="BM137" i="1"/>
  <c r="BM130" i="1"/>
  <c r="BM118" i="1"/>
  <c r="BM157" i="1"/>
  <c r="BM88" i="1"/>
  <c r="BM80" i="1"/>
  <c r="BM106" i="1"/>
  <c r="BM162" i="1"/>
  <c r="BM169" i="1"/>
  <c r="BM75" i="1"/>
  <c r="BM107" i="1"/>
  <c r="BM58" i="1"/>
  <c r="BM90" i="1"/>
  <c r="BM160" i="1"/>
  <c r="BM129" i="1"/>
  <c r="BM133" i="1"/>
  <c r="BM57" i="1"/>
  <c r="BM77" i="1"/>
  <c r="BM131" i="1"/>
  <c r="BM100" i="1"/>
  <c r="BM138" i="1"/>
  <c r="BM76" i="1"/>
  <c r="BM102" i="1"/>
  <c r="BM168" i="1"/>
  <c r="BM173" i="1"/>
  <c r="BM99" i="1"/>
  <c r="BM71" i="1"/>
  <c r="BM165" i="1"/>
  <c r="BM110" i="1"/>
  <c r="BM116" i="1"/>
  <c r="BM89" i="1"/>
  <c r="BM83" i="1"/>
  <c r="BM78" i="1"/>
  <c r="BM112" i="1"/>
  <c r="BM166" i="1"/>
  <c r="BM101" i="1"/>
  <c r="BM117" i="1"/>
  <c r="BM119" i="1"/>
  <c r="BM170" i="1"/>
  <c r="BM126" i="1"/>
  <c r="BM132" i="1"/>
  <c r="BM143" i="1"/>
  <c r="BM136" i="1"/>
  <c r="BM140" i="1"/>
  <c r="BM70" i="1"/>
  <c r="BM79" i="1"/>
  <c r="BM159" i="1"/>
  <c r="BM98" i="1"/>
  <c r="BM151" i="1"/>
  <c r="BM69" i="1"/>
  <c r="BM153" i="1"/>
  <c r="BM67" i="1"/>
  <c r="BM108" i="1"/>
  <c r="BM113" i="1"/>
  <c r="BM147" i="1"/>
  <c r="BM103" i="1"/>
  <c r="BM167" i="1"/>
  <c r="BM114" i="1"/>
  <c r="BM139" i="1"/>
  <c r="BM146" i="1"/>
  <c r="BM135" i="1"/>
  <c r="BM81" i="1"/>
  <c r="BM127" i="1"/>
  <c r="BM158" i="1"/>
  <c r="BM91" i="1"/>
  <c r="BM72" i="1"/>
  <c r="BM156" i="1"/>
  <c r="BM63" i="1"/>
  <c r="BM85" i="1"/>
  <c r="BM62" i="1"/>
  <c r="BM174" i="1"/>
  <c r="BM93" i="1"/>
  <c r="BM171" i="1"/>
  <c r="BM164" i="1"/>
  <c r="BM60" i="1"/>
  <c r="BM150" i="1"/>
  <c r="BM124" i="1"/>
  <c r="BM155" i="1"/>
  <c r="BM148" i="1"/>
  <c r="BM74" i="1"/>
  <c r="BM175" i="1"/>
  <c r="BM176" i="1"/>
  <c r="BM87" i="1"/>
  <c r="BM149" i="1"/>
  <c r="BM122" i="1"/>
  <c r="BM141" i="1"/>
  <c r="BM84" i="1"/>
  <c r="BM142" i="1"/>
  <c r="BM152" i="1"/>
  <c r="BM154" i="1"/>
  <c r="BM68" i="1"/>
  <c r="BM97" i="1"/>
  <c r="BM128" i="1"/>
  <c r="BM109" i="1"/>
  <c r="BM134" i="1"/>
  <c r="BM66" i="1"/>
  <c r="BM59" i="1"/>
  <c r="BM95" i="1"/>
  <c r="BM64" i="1"/>
  <c r="BM65" i="1"/>
  <c r="BM61" i="1"/>
  <c r="BM145" i="1"/>
  <c r="BM111" i="1"/>
  <c r="BM96" i="1"/>
  <c r="BM144" i="1"/>
  <c r="BM73" i="1"/>
  <c r="BM172" i="1"/>
  <c r="BM94" i="1"/>
  <c r="BM105" i="1"/>
  <c r="BM163" i="1"/>
  <c r="BM125" i="1"/>
  <c r="BM120" i="1"/>
  <c r="BM161" i="1"/>
  <c r="BM82" i="1"/>
  <c r="BM104" i="1"/>
  <c r="BM92" i="1"/>
  <c r="BM123" i="1"/>
  <c r="BS81" i="1"/>
  <c r="BS113" i="1"/>
  <c r="BS176" i="1"/>
  <c r="BS182" i="1"/>
  <c r="BS112" i="1"/>
  <c r="BS139" i="1"/>
  <c r="BS145" i="1"/>
  <c r="BS122" i="1"/>
  <c r="BS162" i="1"/>
  <c r="BS85" i="1"/>
  <c r="BS155" i="1"/>
  <c r="BS74" i="1"/>
  <c r="BS111" i="1"/>
  <c r="BS138" i="1"/>
  <c r="BZ114" i="1"/>
  <c r="BZ161" i="1"/>
  <c r="BZ135" i="1"/>
  <c r="BZ174" i="1"/>
  <c r="BZ129" i="1"/>
  <c r="BZ185" i="1"/>
  <c r="BZ72" i="1"/>
  <c r="BZ150" i="1"/>
  <c r="BZ136" i="1"/>
  <c r="BZ142" i="1"/>
  <c r="S77" i="1"/>
  <c r="CE175" i="1"/>
  <c r="CE117" i="1"/>
  <c r="CE83" i="1"/>
  <c r="CE79" i="1"/>
  <c r="CE192" i="1"/>
  <c r="CE98" i="1"/>
  <c r="CE121" i="1"/>
  <c r="CE162" i="1"/>
  <c r="CE181" i="1"/>
  <c r="CE84" i="1"/>
  <c r="CE93" i="1"/>
  <c r="CE103" i="1"/>
  <c r="CE157" i="1"/>
  <c r="CE150" i="1"/>
  <c r="CE127" i="1"/>
  <c r="CE105" i="1"/>
  <c r="CE106" i="1"/>
  <c r="CE183" i="1"/>
  <c r="CE92" i="1"/>
  <c r="CE99" i="1"/>
  <c r="CE146" i="1"/>
  <c r="CE179" i="1"/>
  <c r="CE174" i="1"/>
  <c r="CE107" i="1"/>
  <c r="CE101" i="1"/>
  <c r="CE80" i="1"/>
  <c r="CE160" i="1"/>
  <c r="CE171" i="1"/>
  <c r="CE124" i="1"/>
  <c r="CE190" i="1"/>
  <c r="CE153" i="1"/>
  <c r="CE138" i="1"/>
  <c r="CE180" i="1"/>
  <c r="CE147" i="1"/>
  <c r="CE145" i="1"/>
  <c r="CE140" i="1"/>
  <c r="CE167" i="1"/>
  <c r="CE77" i="1"/>
  <c r="CE114" i="1"/>
  <c r="CE113" i="1"/>
  <c r="CE102" i="1"/>
  <c r="CE133" i="1"/>
  <c r="CE152" i="1"/>
  <c r="CE115" i="1"/>
  <c r="CE118" i="1"/>
  <c r="CE111" i="1"/>
  <c r="CE81" i="1"/>
  <c r="CE96" i="1"/>
  <c r="CE158" i="1"/>
  <c r="CE104" i="1"/>
  <c r="CE194" i="1"/>
  <c r="CE182" i="1"/>
  <c r="CE94" i="1"/>
  <c r="CE188" i="1"/>
  <c r="CE86" i="1"/>
  <c r="CE142" i="1"/>
  <c r="CE129" i="1"/>
  <c r="CE144" i="1"/>
  <c r="CE172" i="1"/>
  <c r="CE166" i="1"/>
  <c r="CE120" i="1"/>
  <c r="CE122" i="1"/>
  <c r="CE165" i="1"/>
  <c r="CE78" i="1"/>
  <c r="CE75" i="1"/>
  <c r="CE177" i="1"/>
  <c r="CE139" i="1"/>
  <c r="CE130" i="1"/>
  <c r="CE191" i="1"/>
  <c r="CE132" i="1"/>
  <c r="CE169" i="1"/>
  <c r="CE148" i="1"/>
  <c r="CE112" i="1"/>
  <c r="CE176" i="1"/>
  <c r="CE131" i="1"/>
  <c r="CE137" i="1"/>
  <c r="CE125" i="1"/>
  <c r="CE119" i="1"/>
  <c r="CE136" i="1"/>
  <c r="CE128" i="1"/>
  <c r="CE193" i="1"/>
  <c r="CE82" i="1"/>
  <c r="CE163" i="1"/>
  <c r="CE189" i="1"/>
  <c r="CE110" i="1"/>
  <c r="CE154" i="1"/>
  <c r="CE87" i="1"/>
  <c r="CE85" i="1"/>
  <c r="CE185" i="1"/>
  <c r="CE89" i="1"/>
  <c r="CE88" i="1"/>
  <c r="CE90" i="1"/>
  <c r="CE76" i="1"/>
  <c r="CE134" i="1"/>
  <c r="CE178" i="1"/>
  <c r="CE95" i="1"/>
  <c r="CE141" i="1"/>
  <c r="CE149" i="1"/>
  <c r="BH160" i="1"/>
  <c r="BH102" i="1"/>
  <c r="BH155" i="1"/>
  <c r="BH59" i="1"/>
  <c r="BH75" i="1"/>
  <c r="BH136" i="1"/>
  <c r="BH118" i="1"/>
  <c r="BH95" i="1"/>
  <c r="BH79" i="1"/>
  <c r="BH83" i="1"/>
  <c r="BH138" i="1"/>
  <c r="BH113" i="1"/>
  <c r="BH74" i="1"/>
  <c r="BH86" i="1"/>
  <c r="BH108" i="1"/>
  <c r="BH141" i="1"/>
  <c r="BH116" i="1"/>
  <c r="BH63" i="1"/>
  <c r="BH156" i="1"/>
  <c r="BH87" i="1"/>
  <c r="BH94" i="1"/>
  <c r="BH124" i="1"/>
  <c r="BH152" i="1"/>
  <c r="BH96" i="1"/>
  <c r="BH60" i="1"/>
  <c r="BH151" i="1"/>
  <c r="BH53" i="1"/>
  <c r="BH153" i="1"/>
  <c r="BH132" i="1"/>
  <c r="BH58" i="1"/>
  <c r="BH71" i="1"/>
  <c r="BH69" i="1"/>
  <c r="BH54" i="1"/>
  <c r="BH145" i="1"/>
  <c r="BH143" i="1"/>
  <c r="BH101" i="1"/>
  <c r="BH81" i="1"/>
  <c r="BH68" i="1"/>
  <c r="BH161" i="1"/>
  <c r="BH62" i="1"/>
  <c r="BH73" i="1"/>
  <c r="BH128" i="1"/>
  <c r="BH67" i="1"/>
  <c r="BH100" i="1"/>
  <c r="BH127" i="1"/>
  <c r="BH167" i="1"/>
  <c r="BH144" i="1"/>
  <c r="BH97" i="1"/>
  <c r="BH157" i="1"/>
  <c r="BH64" i="1"/>
  <c r="BH129" i="1"/>
  <c r="BH135" i="1"/>
  <c r="BH170" i="1"/>
  <c r="BH90" i="1"/>
  <c r="BH66" i="1"/>
  <c r="BH112" i="1"/>
  <c r="BH131" i="1"/>
  <c r="BH149" i="1"/>
  <c r="BH140" i="1"/>
  <c r="BH104" i="1"/>
  <c r="BH85" i="1"/>
  <c r="BH78" i="1"/>
  <c r="BH106" i="1"/>
  <c r="BH126" i="1"/>
  <c r="BH55" i="1"/>
  <c r="BH165" i="1"/>
  <c r="BF84" i="1"/>
  <c r="BF102" i="1"/>
  <c r="BF151" i="1"/>
  <c r="BF138" i="1"/>
  <c r="BF108" i="1"/>
  <c r="BF152" i="1"/>
  <c r="BF86" i="1"/>
  <c r="BF128" i="1"/>
  <c r="BF82" i="1"/>
  <c r="BF111" i="1"/>
  <c r="BF51" i="1"/>
  <c r="BF99" i="1"/>
  <c r="BF72" i="1"/>
  <c r="BF169" i="1"/>
  <c r="BF159" i="1"/>
  <c r="BE161" i="1"/>
  <c r="BE148" i="1"/>
  <c r="BE93" i="1"/>
  <c r="BE101" i="1"/>
  <c r="BE119" i="1"/>
  <c r="BE74" i="1"/>
  <c r="BE87" i="1"/>
  <c r="BE162" i="1"/>
  <c r="BE84" i="1"/>
  <c r="BE153" i="1"/>
  <c r="BE64" i="1"/>
  <c r="BE60" i="1"/>
  <c r="BE129" i="1"/>
  <c r="BE57" i="1"/>
  <c r="BE51" i="1"/>
  <c r="BE154" i="1"/>
  <c r="BE52" i="1"/>
  <c r="BD123" i="1"/>
  <c r="BD158" i="1"/>
  <c r="BD131" i="1"/>
  <c r="BD114" i="1"/>
  <c r="BD83" i="1"/>
  <c r="BD115" i="1"/>
  <c r="BD147" i="1"/>
  <c r="BD163" i="1"/>
  <c r="BD116" i="1"/>
  <c r="BD124" i="1"/>
  <c r="BD53" i="1"/>
  <c r="BD144" i="1"/>
  <c r="BD77" i="1"/>
  <c r="BD109" i="1"/>
  <c r="BD90" i="1"/>
  <c r="BD73" i="1"/>
  <c r="BD162" i="1"/>
  <c r="BD70" i="1"/>
  <c r="BD111" i="1"/>
  <c r="BD134" i="1"/>
  <c r="BD103" i="1"/>
  <c r="BD135" i="1"/>
  <c r="BD118" i="1"/>
  <c r="BD127" i="1"/>
  <c r="BD51" i="1"/>
  <c r="BD155" i="1"/>
  <c r="BD67" i="1"/>
  <c r="BD136" i="1"/>
  <c r="BD150" i="1"/>
  <c r="BD166" i="1"/>
  <c r="BD148" i="1"/>
  <c r="BD58" i="1"/>
  <c r="BD91" i="1"/>
  <c r="BD104" i="1"/>
  <c r="BD143" i="1"/>
  <c r="BD120" i="1"/>
  <c r="BD98" i="1"/>
  <c r="BD79" i="1"/>
  <c r="BD102" i="1"/>
  <c r="BD63" i="1"/>
  <c r="BD107" i="1"/>
  <c r="BD165" i="1"/>
  <c r="BD60" i="1"/>
  <c r="BD145" i="1"/>
  <c r="BD87" i="1"/>
  <c r="BD68" i="1"/>
  <c r="BD76" i="1"/>
  <c r="BD50" i="1"/>
  <c r="BD74" i="1"/>
  <c r="BD119" i="1"/>
  <c r="BD94" i="1"/>
  <c r="BD140" i="1"/>
  <c r="BD121" i="1"/>
  <c r="BD152" i="1"/>
  <c r="BD128" i="1"/>
  <c r="BD125" i="1"/>
  <c r="BD105" i="1"/>
  <c r="BD57" i="1"/>
  <c r="BD95" i="1"/>
  <c r="BD157" i="1"/>
  <c r="BD146" i="1"/>
  <c r="BD85" i="1"/>
  <c r="BD75" i="1"/>
  <c r="BD64" i="1"/>
  <c r="BD112" i="1"/>
  <c r="BD122" i="1"/>
  <c r="BD133" i="1"/>
  <c r="BD138" i="1"/>
  <c r="BD159" i="1"/>
  <c r="BD81" i="1"/>
  <c r="BD55" i="1"/>
  <c r="BD101" i="1"/>
  <c r="BD110" i="1"/>
  <c r="BD117" i="1"/>
  <c r="BD56" i="1"/>
  <c r="BD54" i="1"/>
  <c r="BD89" i="1"/>
  <c r="BD84" i="1"/>
  <c r="BD88" i="1"/>
  <c r="BD61" i="1"/>
  <c r="BD71" i="1"/>
  <c r="BD65" i="1"/>
  <c r="BD160" i="1"/>
  <c r="BD142" i="1"/>
  <c r="BD93" i="1"/>
  <c r="BD108" i="1"/>
  <c r="BD156" i="1"/>
  <c r="BD72" i="1"/>
  <c r="BD106" i="1"/>
  <c r="BD49" i="1"/>
  <c r="BD82" i="1"/>
  <c r="BD92" i="1"/>
  <c r="BK145" i="1"/>
  <c r="BK107" i="1"/>
  <c r="BK138" i="1"/>
  <c r="BK151" i="1"/>
  <c r="BK150" i="1"/>
  <c r="BK120" i="1"/>
  <c r="EF64" i="1"/>
  <c r="BK74" i="1"/>
  <c r="BK94" i="1"/>
  <c r="BK169" i="1"/>
  <c r="BK66" i="1"/>
  <c r="BK124" i="1"/>
  <c r="BK126" i="1"/>
  <c r="BK79" i="1"/>
  <c r="BK105" i="1"/>
  <c r="BK158" i="1"/>
  <c r="BK56" i="1"/>
  <c r="BR106" i="1"/>
  <c r="BR181" i="1"/>
  <c r="BR152" i="1"/>
  <c r="BR109" i="1"/>
  <c r="BR102" i="1"/>
  <c r="BR77" i="1"/>
  <c r="BR146" i="1"/>
  <c r="BR129" i="1"/>
  <c r="BR124" i="1"/>
  <c r="BR165" i="1"/>
  <c r="BR100" i="1"/>
  <c r="BR167" i="1"/>
  <c r="BR94" i="1"/>
  <c r="BR85" i="1"/>
  <c r="BR81" i="1"/>
  <c r="BR151" i="1"/>
  <c r="BR83" i="1"/>
  <c r="BR158" i="1"/>
  <c r="BR116" i="1"/>
  <c r="BR121" i="1"/>
  <c r="BR80" i="1"/>
  <c r="BR172" i="1"/>
  <c r="BR135" i="1"/>
  <c r="BR103" i="1"/>
  <c r="BR131" i="1"/>
  <c r="BR117" i="1"/>
  <c r="BR113" i="1"/>
  <c r="BR105" i="1"/>
  <c r="BR148" i="1"/>
  <c r="BR162" i="1"/>
  <c r="BR150" i="1"/>
  <c r="BR149" i="1"/>
  <c r="BR73" i="1"/>
  <c r="BR142" i="1"/>
  <c r="BR69" i="1"/>
  <c r="BR157" i="1"/>
  <c r="BR139" i="1"/>
  <c r="BR125" i="1"/>
  <c r="BR159" i="1"/>
  <c r="BR111" i="1"/>
  <c r="BR110" i="1"/>
  <c r="BR166" i="1"/>
  <c r="BR107" i="1"/>
  <c r="BR89" i="1"/>
  <c r="BR67" i="1"/>
  <c r="BR68" i="1"/>
  <c r="BR72" i="1"/>
  <c r="BR141" i="1"/>
  <c r="BR118" i="1"/>
  <c r="BR74" i="1"/>
  <c r="BR88" i="1"/>
  <c r="BR176" i="1"/>
  <c r="BR70" i="1"/>
  <c r="BR155" i="1"/>
  <c r="BR75" i="1"/>
  <c r="BR114" i="1"/>
  <c r="BR119" i="1"/>
  <c r="EM63" i="1"/>
  <c r="BR115" i="1"/>
  <c r="BR93" i="1"/>
  <c r="BR76" i="1"/>
  <c r="BR132" i="1"/>
  <c r="BR112" i="1"/>
  <c r="BR173" i="1"/>
  <c r="BR108" i="1"/>
  <c r="BR147" i="1"/>
  <c r="BR122" i="1"/>
  <c r="BR127" i="1"/>
  <c r="BR62" i="1"/>
  <c r="BR91" i="1"/>
  <c r="BR154" i="1"/>
  <c r="BR174" i="1"/>
  <c r="BR156" i="1"/>
  <c r="BR169" i="1"/>
  <c r="BR164" i="1"/>
  <c r="BR98" i="1"/>
  <c r="BR79" i="1"/>
  <c r="BR128" i="1"/>
  <c r="BR177" i="1"/>
  <c r="BR168" i="1"/>
  <c r="BR136" i="1"/>
  <c r="BR130" i="1"/>
  <c r="BR178" i="1"/>
  <c r="BR126" i="1"/>
  <c r="BR95" i="1"/>
  <c r="BR134" i="1"/>
  <c r="BR96" i="1"/>
  <c r="BR145" i="1"/>
  <c r="BR138" i="1"/>
  <c r="BR101" i="1"/>
  <c r="BR144" i="1"/>
  <c r="BR137" i="1"/>
  <c r="BR63" i="1"/>
  <c r="BR170" i="1"/>
  <c r="BR65" i="1"/>
  <c r="BR143" i="1"/>
  <c r="BR87" i="1"/>
  <c r="BR99" i="1"/>
  <c r="BR66" i="1"/>
  <c r="BR71" i="1"/>
  <c r="BR92" i="1"/>
  <c r="BR78" i="1"/>
  <c r="BR97" i="1"/>
  <c r="BR153" i="1"/>
  <c r="BR123" i="1"/>
  <c r="BR82" i="1"/>
  <c r="BR84" i="1"/>
  <c r="EM67" i="1"/>
  <c r="BR163" i="1"/>
  <c r="BR104" i="1"/>
  <c r="BR120" i="1"/>
  <c r="BR180" i="1"/>
  <c r="BR133" i="1"/>
  <c r="BR140" i="1"/>
  <c r="BR64" i="1"/>
  <c r="BR171" i="1"/>
  <c r="BR90" i="1"/>
  <c r="BR175" i="1"/>
  <c r="BR160" i="1"/>
  <c r="BR179" i="1"/>
  <c r="BR161" i="1"/>
  <c r="BR86" i="1"/>
  <c r="BY162" i="1"/>
  <c r="BY144" i="1"/>
  <c r="BY158" i="1"/>
  <c r="BY187" i="1"/>
  <c r="BY174" i="1"/>
  <c r="BY112" i="1"/>
  <c r="BY141" i="1"/>
  <c r="BY130" i="1"/>
  <c r="BY160" i="1"/>
  <c r="BY186" i="1"/>
  <c r="BY111" i="1"/>
  <c r="BY78" i="1"/>
  <c r="BY169" i="1"/>
  <c r="BY114" i="1"/>
  <c r="BY83" i="1"/>
  <c r="BY105" i="1"/>
  <c r="BY155" i="1"/>
  <c r="BY146" i="1"/>
  <c r="BY165" i="1"/>
  <c r="BY119" i="1"/>
  <c r="BY163" i="1"/>
  <c r="BY70" i="1"/>
  <c r="BY161" i="1"/>
  <c r="BY94" i="1"/>
  <c r="BY175" i="1"/>
  <c r="BY69" i="1"/>
  <c r="BY131" i="1"/>
  <c r="BY71" i="1"/>
  <c r="BY98" i="1"/>
  <c r="BY118" i="1"/>
  <c r="BY179" i="1"/>
  <c r="BY147" i="1"/>
  <c r="BY116" i="1"/>
  <c r="BY101" i="1"/>
  <c r="BY74" i="1"/>
  <c r="BY129" i="1"/>
  <c r="BY104" i="1"/>
  <c r="BY93" i="1"/>
  <c r="BY103" i="1"/>
  <c r="BY137" i="1"/>
  <c r="BY178" i="1"/>
  <c r="BY184" i="1"/>
  <c r="BY77" i="1"/>
  <c r="BY135" i="1"/>
  <c r="BY128" i="1"/>
  <c r="BY188" i="1"/>
  <c r="BY181" i="1"/>
  <c r="BY96" i="1"/>
  <c r="BY166" i="1"/>
  <c r="BY151" i="1"/>
  <c r="BY138" i="1"/>
  <c r="BY121" i="1"/>
  <c r="BY142" i="1"/>
  <c r="BY183" i="1"/>
  <c r="BY149" i="1"/>
  <c r="BY81" i="1"/>
  <c r="BY108" i="1"/>
  <c r="BY79" i="1"/>
  <c r="BY180" i="1"/>
  <c r="BY177" i="1"/>
  <c r="BY99" i="1"/>
  <c r="BY85" i="1"/>
  <c r="BY106" i="1"/>
  <c r="BY173" i="1"/>
  <c r="BY117" i="1"/>
  <c r="BY97" i="1"/>
  <c r="BY88" i="1"/>
  <c r="BY139" i="1"/>
  <c r="BY89" i="1"/>
  <c r="BY73" i="1"/>
  <c r="BY170" i="1"/>
  <c r="BY167" i="1"/>
  <c r="BY136" i="1"/>
  <c r="BY80" i="1"/>
  <c r="BY95" i="1"/>
  <c r="BY140" i="1"/>
  <c r="BY90" i="1"/>
  <c r="BY132" i="1"/>
  <c r="BY82" i="1"/>
  <c r="BY87" i="1"/>
  <c r="BY157" i="1"/>
  <c r="BY159" i="1"/>
  <c r="BY72" i="1"/>
  <c r="BY76" i="1"/>
  <c r="BY150" i="1"/>
  <c r="BY91" i="1"/>
  <c r="BY109" i="1"/>
  <c r="BY110" i="1"/>
  <c r="BY154" i="1"/>
  <c r="BY172" i="1"/>
  <c r="BY102" i="1"/>
  <c r="BW136" i="1"/>
  <c r="BW96" i="1"/>
  <c r="BW186" i="1"/>
  <c r="BW128" i="1"/>
  <c r="BW108" i="1"/>
  <c r="BW101" i="1"/>
  <c r="BW109" i="1"/>
  <c r="BW102" i="1"/>
  <c r="BW145" i="1"/>
  <c r="BW98" i="1"/>
  <c r="BW105" i="1"/>
  <c r="BW89" i="1"/>
  <c r="BW126" i="1"/>
  <c r="BW99" i="1"/>
  <c r="BW161" i="1"/>
  <c r="BW113" i="1"/>
  <c r="BW75" i="1"/>
  <c r="BW143" i="1"/>
  <c r="BW86" i="1"/>
  <c r="BW172" i="1"/>
  <c r="BW163" i="1"/>
  <c r="BW83" i="1"/>
  <c r="BW118" i="1"/>
  <c r="BW150" i="1"/>
  <c r="BW71" i="1"/>
  <c r="BW93" i="1"/>
  <c r="BW120" i="1"/>
  <c r="BW121" i="1"/>
  <c r="BW119" i="1"/>
  <c r="BW131" i="1"/>
  <c r="BW73" i="1"/>
  <c r="BW94" i="1"/>
  <c r="BW159" i="1"/>
  <c r="BW138" i="1"/>
  <c r="BW132" i="1"/>
  <c r="BW112" i="1"/>
  <c r="BW90" i="1"/>
  <c r="BW79" i="1"/>
  <c r="BW92" i="1"/>
  <c r="BW80" i="1"/>
  <c r="BW135" i="1"/>
  <c r="BW160" i="1"/>
  <c r="BW175" i="1"/>
  <c r="BW151" i="1"/>
  <c r="BW183" i="1"/>
  <c r="BW153" i="1"/>
  <c r="BW129" i="1"/>
  <c r="BW124" i="1"/>
  <c r="BW139" i="1"/>
  <c r="BW141" i="1"/>
  <c r="BW158" i="1"/>
  <c r="BW104" i="1"/>
  <c r="BW91" i="1"/>
  <c r="BW127" i="1"/>
  <c r="BW74" i="1"/>
  <c r="BW174" i="1"/>
  <c r="BW180" i="1"/>
  <c r="BW171" i="1"/>
  <c r="BW72" i="1"/>
  <c r="BW148" i="1"/>
  <c r="BW167" i="1"/>
  <c r="BW123" i="1"/>
  <c r="BW111" i="1"/>
  <c r="BW110" i="1"/>
  <c r="BW85" i="1"/>
  <c r="BW115" i="1"/>
  <c r="BW149" i="1"/>
  <c r="BW82" i="1"/>
  <c r="BW87" i="1"/>
  <c r="BW77" i="1"/>
  <c r="BW154" i="1"/>
  <c r="BW134" i="1"/>
  <c r="BW84" i="1"/>
  <c r="BW168" i="1"/>
  <c r="BW142" i="1"/>
  <c r="BW181" i="1"/>
  <c r="BW117" i="1"/>
  <c r="BW184" i="1"/>
  <c r="BW179" i="1"/>
  <c r="ER78" i="1"/>
  <c r="BW166" i="1"/>
  <c r="BW146" i="1"/>
  <c r="BW133" i="1"/>
  <c r="BW76" i="1"/>
  <c r="BW97" i="1"/>
  <c r="BW106" i="1"/>
  <c r="BW152" i="1"/>
  <c r="BW164" i="1"/>
  <c r="BW177" i="1"/>
  <c r="BW155" i="1"/>
  <c r="BW103" i="1"/>
  <c r="BW125" i="1"/>
  <c r="BW185" i="1"/>
  <c r="BW78" i="1"/>
  <c r="ER75" i="1"/>
  <c r="BW147" i="1"/>
  <c r="BW70" i="1"/>
  <c r="BW173" i="1"/>
  <c r="BW114" i="1"/>
  <c r="BW162" i="1"/>
  <c r="BW69" i="1"/>
  <c r="BW81" i="1"/>
  <c r="BW144" i="1"/>
  <c r="BW68" i="1"/>
  <c r="BW100" i="1"/>
  <c r="BW140" i="1"/>
  <c r="BW137" i="1"/>
  <c r="BW182" i="1"/>
  <c r="BW165" i="1"/>
  <c r="BW67" i="1"/>
  <c r="BW130" i="1"/>
  <c r="BW116" i="1"/>
  <c r="BW169" i="1"/>
  <c r="BW157" i="1"/>
  <c r="BW107" i="1"/>
  <c r="BW176" i="1"/>
  <c r="BW170" i="1"/>
  <c r="BW178" i="1"/>
  <c r="BW88" i="1"/>
  <c r="BW122" i="1"/>
  <c r="BW95" i="1"/>
  <c r="BW156" i="1"/>
  <c r="AZ50" i="1"/>
  <c r="AZ160" i="1"/>
  <c r="AZ97" i="1"/>
  <c r="AZ114" i="1"/>
  <c r="AZ53" i="1"/>
  <c r="AZ120" i="1"/>
  <c r="AZ96" i="1"/>
  <c r="AZ152" i="1"/>
  <c r="AZ52" i="1"/>
  <c r="AZ128" i="1"/>
  <c r="AZ74" i="1"/>
  <c r="AZ125" i="1"/>
  <c r="AZ153" i="1"/>
  <c r="AZ90" i="1"/>
  <c r="AX137" i="1"/>
  <c r="AX91" i="1"/>
  <c r="AX50" i="1"/>
  <c r="AX160" i="1"/>
  <c r="AX47" i="1"/>
  <c r="AX52" i="1"/>
  <c r="AX98" i="1"/>
  <c r="AX100" i="1"/>
  <c r="AX118" i="1"/>
  <c r="AX83" i="1"/>
  <c r="AX124" i="1"/>
  <c r="AX65" i="1"/>
  <c r="AX122" i="1"/>
  <c r="AX120" i="1"/>
  <c r="AX66" i="1"/>
  <c r="AX54" i="1"/>
  <c r="AX43" i="1"/>
  <c r="AX136" i="1"/>
  <c r="AX151" i="1"/>
  <c r="AX94" i="1"/>
  <c r="AX101" i="1"/>
  <c r="AX92" i="1"/>
  <c r="AX147" i="1"/>
  <c r="AX148" i="1"/>
  <c r="AX146" i="1"/>
  <c r="AX115" i="1"/>
  <c r="AX155" i="1"/>
  <c r="AX59" i="1"/>
  <c r="AX70" i="1"/>
  <c r="AX113" i="1"/>
  <c r="AX44" i="1"/>
  <c r="AX105" i="1"/>
  <c r="AX142" i="1"/>
  <c r="AX80" i="1"/>
  <c r="AX75" i="1"/>
  <c r="AX131" i="1"/>
  <c r="AX86" i="1"/>
  <c r="AX97" i="1"/>
  <c r="AX117" i="1"/>
  <c r="AX57" i="1"/>
  <c r="AX69" i="1"/>
  <c r="AX82" i="1"/>
  <c r="AX109" i="1"/>
  <c r="AX110" i="1"/>
  <c r="AX154" i="1"/>
  <c r="AX85" i="1"/>
  <c r="AX88" i="1"/>
  <c r="AX46" i="1"/>
  <c r="AX42" i="1"/>
  <c r="AX81" i="1"/>
  <c r="AX77" i="1"/>
  <c r="AX153" i="1"/>
  <c r="AX84" i="1"/>
  <c r="AX58" i="1"/>
  <c r="DS48" i="1"/>
  <c r="AX61" i="1"/>
  <c r="AX68" i="1"/>
  <c r="AX87" i="1"/>
  <c r="AX140" i="1"/>
  <c r="AX76" i="1"/>
  <c r="AX55" i="1"/>
  <c r="AX128" i="1"/>
  <c r="AX119" i="1"/>
  <c r="AX63" i="1"/>
  <c r="AX143" i="1"/>
  <c r="AX104" i="1"/>
  <c r="AX103" i="1"/>
  <c r="AX108" i="1"/>
  <c r="AX79" i="1"/>
  <c r="AX125" i="1"/>
  <c r="AX139" i="1"/>
  <c r="AX161" i="1"/>
  <c r="AX90" i="1"/>
  <c r="AX74" i="1"/>
  <c r="AX141" i="1"/>
  <c r="AX71" i="1"/>
  <c r="AX145" i="1"/>
  <c r="AX132" i="1"/>
  <c r="AX158" i="1"/>
  <c r="AX135" i="1"/>
  <c r="AX73" i="1"/>
  <c r="AX127" i="1"/>
  <c r="AX78" i="1"/>
  <c r="AX144" i="1"/>
  <c r="AX152" i="1"/>
  <c r="AX102" i="1"/>
  <c r="AX53" i="1"/>
  <c r="AX138" i="1"/>
  <c r="AX93" i="1"/>
  <c r="AX126" i="1"/>
  <c r="AX89" i="1"/>
  <c r="AX106" i="1"/>
  <c r="AX96" i="1"/>
  <c r="AX60" i="1"/>
  <c r="AX134" i="1"/>
  <c r="AX67" i="1"/>
  <c r="AX130" i="1"/>
  <c r="AX51" i="1"/>
  <c r="AX129" i="1"/>
  <c r="AX111" i="1"/>
  <c r="AX149" i="1"/>
  <c r="AX95" i="1"/>
  <c r="AX156" i="1"/>
  <c r="AX159" i="1"/>
  <c r="AX123" i="1"/>
  <c r="AX133" i="1"/>
  <c r="AX116" i="1"/>
  <c r="AX157" i="1"/>
  <c r="AX99" i="1"/>
  <c r="AX62" i="1"/>
  <c r="AX48" i="1"/>
  <c r="AX121" i="1"/>
  <c r="AX56" i="1"/>
  <c r="AX64" i="1"/>
  <c r="AX49" i="1"/>
  <c r="AX72" i="1"/>
  <c r="AX107" i="1"/>
  <c r="AX150" i="1"/>
  <c r="AX114" i="1"/>
  <c r="AX45" i="1"/>
  <c r="AX112" i="1"/>
  <c r="S41" i="1"/>
  <c r="F61" i="19" s="1"/>
  <c r="AV76" i="1"/>
  <c r="AV148" i="1"/>
  <c r="AV153" i="1"/>
  <c r="AV85" i="1"/>
  <c r="AV67" i="1"/>
  <c r="AV78" i="1"/>
  <c r="AV70" i="1"/>
  <c r="AV115" i="1"/>
  <c r="AV143" i="1"/>
  <c r="AV128" i="1"/>
  <c r="AV154" i="1"/>
  <c r="BC132" i="1"/>
  <c r="BC74" i="1"/>
  <c r="BC140" i="1"/>
  <c r="BC54" i="1"/>
  <c r="BC81" i="1"/>
  <c r="BC75" i="1"/>
  <c r="BC164" i="1"/>
  <c r="BC128" i="1"/>
  <c r="BC100" i="1"/>
  <c r="BC65" i="1"/>
  <c r="BC107" i="1"/>
  <c r="BC154" i="1"/>
  <c r="BC111" i="1"/>
  <c r="BC123" i="1"/>
  <c r="BC152" i="1"/>
  <c r="BJ57" i="1"/>
  <c r="BJ84" i="1"/>
  <c r="BJ170" i="1"/>
  <c r="BJ121" i="1"/>
  <c r="BJ130" i="1"/>
  <c r="BJ82" i="1"/>
  <c r="BJ107" i="1"/>
  <c r="BJ79" i="1"/>
  <c r="BJ111" i="1"/>
  <c r="BJ99" i="1"/>
  <c r="BJ74" i="1"/>
  <c r="BJ80" i="1"/>
  <c r="BJ125" i="1"/>
  <c r="BJ85" i="1"/>
  <c r="BJ88" i="1"/>
  <c r="BJ68" i="1"/>
  <c r="BJ87" i="1"/>
  <c r="BJ112" i="1"/>
  <c r="BJ109" i="1"/>
  <c r="BJ143" i="1"/>
  <c r="BJ91" i="1"/>
  <c r="BJ160" i="1"/>
  <c r="BJ94" i="1"/>
  <c r="BJ124" i="1"/>
  <c r="BJ140" i="1"/>
  <c r="BJ67" i="1"/>
  <c r="BJ172" i="1"/>
  <c r="BJ135" i="1"/>
  <c r="BJ159" i="1"/>
  <c r="BJ167" i="1"/>
  <c r="BJ165" i="1"/>
  <c r="EE65" i="1"/>
  <c r="BJ138" i="1"/>
  <c r="BJ62" i="1"/>
  <c r="BJ108" i="1"/>
  <c r="BJ76" i="1"/>
  <c r="BJ56" i="1"/>
  <c r="BJ77" i="1"/>
  <c r="BJ118" i="1"/>
  <c r="BJ63" i="1"/>
  <c r="BJ144" i="1"/>
  <c r="BJ86" i="1"/>
  <c r="BJ58" i="1"/>
  <c r="BJ166" i="1"/>
  <c r="BJ65" i="1"/>
  <c r="BJ64" i="1"/>
  <c r="BJ133" i="1"/>
  <c r="BJ149" i="1"/>
  <c r="BJ73" i="1"/>
  <c r="BJ132" i="1"/>
  <c r="BJ147" i="1"/>
  <c r="BJ122" i="1"/>
  <c r="BJ126" i="1"/>
  <c r="BJ117" i="1"/>
  <c r="BJ69" i="1"/>
  <c r="BJ146" i="1"/>
  <c r="BJ71" i="1"/>
  <c r="BJ134" i="1"/>
  <c r="BJ66" i="1"/>
  <c r="BJ157" i="1"/>
  <c r="BJ72" i="1"/>
  <c r="BJ156" i="1"/>
  <c r="BJ151" i="1"/>
  <c r="BJ137" i="1"/>
  <c r="BJ153" i="1"/>
  <c r="BJ163" i="1"/>
  <c r="BJ139" i="1"/>
  <c r="BJ113" i="1"/>
  <c r="BJ59" i="1"/>
  <c r="BJ54" i="1"/>
  <c r="BJ75" i="1"/>
  <c r="BJ168" i="1"/>
  <c r="BJ92" i="1"/>
  <c r="BJ114" i="1"/>
  <c r="BJ90" i="1"/>
  <c r="BJ158" i="1"/>
  <c r="BJ115" i="1"/>
  <c r="BJ173" i="1"/>
  <c r="BJ83" i="1"/>
  <c r="BJ128" i="1"/>
  <c r="BJ97" i="1"/>
  <c r="BJ123" i="1"/>
  <c r="BJ145" i="1"/>
  <c r="BJ120" i="1"/>
  <c r="BJ103" i="1"/>
  <c r="BJ101" i="1"/>
  <c r="BJ169" i="1"/>
  <c r="BJ102" i="1"/>
  <c r="BJ78" i="1"/>
  <c r="BJ141" i="1"/>
  <c r="BQ175" i="1"/>
  <c r="BQ159" i="1"/>
  <c r="BQ106" i="1"/>
  <c r="BQ61" i="1"/>
  <c r="BQ142" i="1"/>
  <c r="BQ79" i="1"/>
  <c r="BQ151" i="1"/>
  <c r="EL61" i="1"/>
  <c r="BQ125" i="1"/>
  <c r="BQ116" i="1"/>
  <c r="BQ137" i="1"/>
  <c r="BQ97" i="1"/>
  <c r="BQ121" i="1"/>
  <c r="BQ80" i="1"/>
  <c r="BQ148" i="1"/>
  <c r="BQ77" i="1"/>
  <c r="BQ88" i="1"/>
  <c r="BQ65" i="1"/>
  <c r="BQ63" i="1"/>
  <c r="BQ172" i="1"/>
  <c r="BQ95" i="1"/>
  <c r="BQ112" i="1"/>
  <c r="BQ111" i="1"/>
  <c r="EL68" i="1"/>
  <c r="BQ74" i="1"/>
  <c r="BQ84" i="1"/>
  <c r="BQ107" i="1"/>
  <c r="BQ135" i="1"/>
  <c r="BQ69" i="1"/>
  <c r="BQ133" i="1"/>
  <c r="BQ153" i="1"/>
  <c r="BQ124" i="1"/>
  <c r="BQ143" i="1"/>
  <c r="BQ179" i="1"/>
  <c r="BQ149" i="1"/>
  <c r="BQ134" i="1"/>
  <c r="BQ163" i="1"/>
  <c r="BQ87" i="1"/>
  <c r="BQ103" i="1"/>
  <c r="BQ144" i="1"/>
  <c r="BQ117" i="1"/>
  <c r="BQ150" i="1"/>
  <c r="BQ162" i="1"/>
  <c r="BQ71" i="1"/>
  <c r="BQ93" i="1"/>
  <c r="BQ178" i="1"/>
  <c r="BQ138" i="1"/>
  <c r="BQ85" i="1"/>
  <c r="BQ180" i="1"/>
  <c r="BQ76" i="1"/>
  <c r="BQ160" i="1"/>
  <c r="BQ155" i="1"/>
  <c r="BQ170" i="1"/>
  <c r="BQ146" i="1"/>
  <c r="EL65" i="1"/>
  <c r="BQ171" i="1"/>
  <c r="BQ91" i="1"/>
  <c r="BQ109" i="1"/>
  <c r="BQ152" i="1"/>
  <c r="BQ157" i="1"/>
  <c r="BQ100" i="1"/>
  <c r="BQ115" i="1"/>
  <c r="BQ130" i="1"/>
  <c r="BQ168" i="1"/>
  <c r="BQ119" i="1"/>
  <c r="BQ68" i="1"/>
  <c r="BQ127" i="1"/>
  <c r="BQ139" i="1"/>
  <c r="BQ105" i="1"/>
  <c r="BQ156" i="1"/>
  <c r="BQ128" i="1"/>
  <c r="BQ177" i="1"/>
  <c r="BQ131" i="1"/>
  <c r="BQ174" i="1"/>
  <c r="BQ83" i="1"/>
  <c r="BQ86" i="1"/>
  <c r="BQ120" i="1"/>
  <c r="BQ73" i="1"/>
  <c r="BQ72" i="1"/>
  <c r="BQ78" i="1"/>
  <c r="BQ67" i="1"/>
  <c r="BQ90" i="1"/>
  <c r="BQ104" i="1"/>
  <c r="BQ99" i="1"/>
  <c r="BQ108" i="1"/>
  <c r="BQ89" i="1"/>
  <c r="BQ101" i="1"/>
  <c r="BQ113" i="1"/>
  <c r="BQ167" i="1"/>
  <c r="BQ158" i="1"/>
  <c r="BQ66" i="1"/>
  <c r="BQ64" i="1"/>
  <c r="BQ165" i="1"/>
  <c r="BQ96" i="1"/>
  <c r="BQ176" i="1"/>
  <c r="BO124" i="1"/>
  <c r="BO136" i="1"/>
  <c r="BO74" i="1"/>
  <c r="BO164" i="1"/>
  <c r="BO168" i="1"/>
  <c r="BO59" i="1"/>
  <c r="BO172" i="1"/>
  <c r="BO161" i="1"/>
  <c r="BO132" i="1"/>
  <c r="BO120" i="1"/>
  <c r="BO80" i="1"/>
  <c r="BO155" i="1"/>
  <c r="BO65" i="1"/>
  <c r="BO140" i="1"/>
  <c r="BO138" i="1"/>
  <c r="BO170" i="1"/>
  <c r="AR96" i="1"/>
  <c r="AR92" i="1"/>
  <c r="AR112" i="1"/>
  <c r="AR132" i="1"/>
  <c r="AR124" i="1"/>
  <c r="AR130" i="1"/>
  <c r="AR73" i="1"/>
  <c r="AR80" i="1"/>
  <c r="AR62" i="1"/>
  <c r="AR68" i="1"/>
  <c r="AR76" i="1"/>
  <c r="AR63" i="1"/>
  <c r="AR50" i="1"/>
  <c r="AP42" i="1"/>
  <c r="AP85" i="1"/>
  <c r="AP50" i="1"/>
  <c r="AP64" i="1"/>
  <c r="AP104" i="1"/>
  <c r="AP81" i="1"/>
  <c r="AP90" i="1"/>
  <c r="AP153" i="1"/>
  <c r="AP146" i="1"/>
  <c r="AP39" i="1"/>
  <c r="AP133" i="1"/>
  <c r="AP144" i="1"/>
  <c r="AP110" i="1"/>
  <c r="AP47" i="1"/>
  <c r="AP132" i="1"/>
  <c r="AP116" i="1"/>
  <c r="AP140" i="1"/>
  <c r="AP129" i="1"/>
  <c r="AP152" i="1"/>
  <c r="AP41" i="1"/>
  <c r="AP141" i="1"/>
  <c r="AP70" i="1"/>
  <c r="AP51" i="1"/>
  <c r="DK41" i="1"/>
  <c r="AP123" i="1"/>
  <c r="AP79" i="1"/>
  <c r="AP125" i="1"/>
  <c r="AP91" i="1"/>
  <c r="AP111" i="1"/>
  <c r="AP69" i="1"/>
  <c r="AP76" i="1"/>
  <c r="AP121" i="1"/>
  <c r="AP135" i="1"/>
  <c r="AP99" i="1"/>
  <c r="AP49" i="1"/>
  <c r="AP55" i="1"/>
  <c r="AO86" i="1"/>
  <c r="AO129" i="1"/>
  <c r="AO131" i="1"/>
  <c r="AO43" i="1"/>
  <c r="AO104" i="1"/>
  <c r="AO56" i="1"/>
  <c r="AO146" i="1"/>
  <c r="AO92" i="1"/>
  <c r="AO144" i="1"/>
  <c r="AO34" i="1"/>
  <c r="AO70" i="1"/>
  <c r="AO35" i="1"/>
  <c r="AO48" i="1"/>
  <c r="AO107" i="1"/>
  <c r="AO57" i="1"/>
  <c r="AO49" i="1"/>
  <c r="AO134" i="1"/>
  <c r="AO106" i="1"/>
  <c r="AO145" i="1"/>
  <c r="AO77" i="1"/>
  <c r="AO103" i="1"/>
  <c r="AO64" i="1"/>
  <c r="AO51" i="1"/>
  <c r="AO137" i="1"/>
  <c r="AO111" i="1"/>
  <c r="AO83" i="1"/>
  <c r="AO151" i="1"/>
  <c r="AO135" i="1"/>
  <c r="AO90" i="1"/>
  <c r="AO148" i="1"/>
  <c r="AO79" i="1"/>
  <c r="AO118" i="1"/>
  <c r="AO101" i="1"/>
  <c r="AO102" i="1"/>
  <c r="AN149" i="1"/>
  <c r="AN127" i="1"/>
  <c r="AN73" i="1"/>
  <c r="AN42" i="1"/>
  <c r="AN95" i="1"/>
  <c r="AN120" i="1"/>
  <c r="AN78" i="1"/>
  <c r="AN82" i="1"/>
  <c r="AN70" i="1"/>
  <c r="AN143" i="1"/>
  <c r="AN141" i="1"/>
  <c r="AN84" i="1"/>
  <c r="AN133" i="1"/>
  <c r="AN126" i="1"/>
  <c r="AN80" i="1"/>
  <c r="AU76" i="1"/>
  <c r="AU65" i="1"/>
  <c r="AU55" i="1"/>
  <c r="AU39" i="1"/>
  <c r="AU125" i="1"/>
  <c r="AU124" i="1"/>
  <c r="AU77" i="1"/>
  <c r="AU136" i="1"/>
  <c r="AU50" i="1"/>
  <c r="AU115" i="1"/>
  <c r="AU114" i="1"/>
  <c r="AU88" i="1"/>
  <c r="AU107" i="1"/>
  <c r="AU40" i="1"/>
  <c r="AU52" i="1"/>
  <c r="AU75" i="1"/>
  <c r="AU56" i="1"/>
  <c r="AU84" i="1"/>
  <c r="AU149" i="1"/>
  <c r="AU116" i="1"/>
  <c r="AU105" i="1"/>
  <c r="AU86" i="1"/>
  <c r="AU126" i="1"/>
  <c r="AU148" i="1"/>
  <c r="AU87" i="1"/>
  <c r="AU63" i="1"/>
  <c r="AU145" i="1"/>
  <c r="AU95" i="1"/>
  <c r="AU153" i="1"/>
  <c r="AU139" i="1"/>
  <c r="AU134" i="1"/>
  <c r="AU68" i="1"/>
  <c r="AU143" i="1"/>
  <c r="AU61" i="1"/>
  <c r="AU59" i="1"/>
  <c r="AU78" i="1"/>
  <c r="AU119" i="1"/>
  <c r="AU71" i="1"/>
  <c r="AU90" i="1"/>
  <c r="AU97" i="1"/>
  <c r="AU70" i="1"/>
  <c r="AU129" i="1"/>
  <c r="AU92" i="1"/>
  <c r="AU151" i="1"/>
  <c r="AU57" i="1"/>
  <c r="AU118" i="1"/>
  <c r="AU158" i="1"/>
  <c r="AU127" i="1"/>
  <c r="AU109" i="1"/>
  <c r="AU111" i="1"/>
  <c r="AU94" i="1"/>
  <c r="AU54" i="1"/>
  <c r="AU100" i="1"/>
  <c r="AU85" i="1"/>
  <c r="AU49" i="1"/>
  <c r="AU108" i="1"/>
  <c r="AU96" i="1"/>
  <c r="AU98" i="1"/>
  <c r="AU99" i="1"/>
  <c r="AU73" i="1"/>
  <c r="AU43" i="1"/>
  <c r="AU113" i="1"/>
  <c r="AU135" i="1"/>
  <c r="AU122" i="1"/>
  <c r="AU132" i="1"/>
  <c r="AU110" i="1"/>
  <c r="AU89" i="1"/>
  <c r="AU156" i="1"/>
  <c r="AU104" i="1"/>
  <c r="AU82" i="1"/>
  <c r="DP42" i="1"/>
  <c r="AU152" i="1"/>
  <c r="AU44" i="1"/>
  <c r="AU137" i="1"/>
  <c r="AU131" i="1"/>
  <c r="AU64" i="1"/>
  <c r="AU62" i="1"/>
  <c r="AU133" i="1"/>
  <c r="AU154" i="1"/>
  <c r="AU103" i="1"/>
  <c r="AU128" i="1"/>
  <c r="AU120" i="1"/>
  <c r="AU51" i="1"/>
  <c r="AU106" i="1"/>
  <c r="AU41" i="1"/>
  <c r="AU102" i="1"/>
  <c r="AU58" i="1"/>
  <c r="AU72" i="1"/>
  <c r="AU150" i="1"/>
  <c r="AU157" i="1"/>
  <c r="AU60" i="1"/>
  <c r="AU66" i="1"/>
  <c r="BB132" i="1"/>
  <c r="DW55" i="1"/>
  <c r="BB59" i="1"/>
  <c r="BB114" i="1"/>
  <c r="BB134" i="1"/>
  <c r="S53" i="1"/>
  <c r="BI139" i="1" s="1"/>
  <c r="BG157" i="1"/>
  <c r="BG169" i="1"/>
  <c r="BG113" i="1"/>
  <c r="BG74" i="1"/>
  <c r="BG141" i="1"/>
  <c r="BG108" i="1"/>
  <c r="BG152" i="1"/>
  <c r="AJ34" i="1"/>
  <c r="AJ48" i="1"/>
  <c r="AJ52" i="1"/>
  <c r="AJ93" i="1"/>
  <c r="AJ86" i="1"/>
  <c r="AJ146" i="1"/>
  <c r="AJ106" i="1"/>
  <c r="AJ78" i="1"/>
  <c r="AJ81" i="1"/>
  <c r="AJ145" i="1"/>
  <c r="AJ57" i="1"/>
  <c r="AJ35" i="1"/>
  <c r="AJ60" i="1"/>
  <c r="AJ88" i="1"/>
  <c r="AJ90" i="1"/>
  <c r="AJ68" i="1"/>
  <c r="AJ143" i="1"/>
  <c r="AJ142" i="1"/>
  <c r="AJ61" i="1"/>
  <c r="AJ92" i="1"/>
  <c r="AJ31" i="1"/>
  <c r="AJ47" i="1"/>
  <c r="DE39" i="1"/>
  <c r="AJ137" i="1"/>
  <c r="AJ95" i="1"/>
  <c r="AJ144" i="1"/>
  <c r="AJ69" i="1"/>
  <c r="AJ122" i="1"/>
  <c r="AJ85" i="1"/>
  <c r="AJ36" i="1"/>
  <c r="AJ41" i="1"/>
  <c r="AJ125" i="1"/>
  <c r="AJ121" i="1"/>
  <c r="AJ58" i="1"/>
  <c r="AJ51" i="1"/>
  <c r="AJ101" i="1"/>
  <c r="AJ115" i="1"/>
  <c r="AJ96" i="1"/>
  <c r="AJ28" i="1"/>
  <c r="AJ80" i="1"/>
  <c r="AJ72" i="1"/>
  <c r="AJ134" i="1"/>
  <c r="AJ76" i="1"/>
  <c r="AJ70" i="1"/>
  <c r="AJ98" i="1"/>
  <c r="AJ32" i="1"/>
  <c r="AJ109" i="1"/>
  <c r="AJ131" i="1"/>
  <c r="AJ64" i="1"/>
  <c r="AJ65" i="1"/>
  <c r="AJ75" i="1"/>
  <c r="AJ139" i="1"/>
  <c r="AJ123" i="1"/>
  <c r="AJ105" i="1"/>
  <c r="AJ46" i="1"/>
  <c r="AJ43" i="1"/>
  <c r="AJ104" i="1"/>
  <c r="AJ111" i="1"/>
  <c r="AJ59" i="1"/>
  <c r="AJ120" i="1"/>
  <c r="AJ87" i="1"/>
  <c r="AJ112" i="1"/>
  <c r="AJ66" i="1"/>
  <c r="AJ114" i="1"/>
  <c r="AJ141" i="1"/>
  <c r="AJ99" i="1"/>
  <c r="AJ30" i="1"/>
  <c r="AJ62" i="1"/>
  <c r="AJ54" i="1"/>
  <c r="AJ107" i="1"/>
  <c r="AJ127" i="1"/>
  <c r="AJ108" i="1"/>
  <c r="AJ56" i="1"/>
  <c r="AJ89" i="1"/>
  <c r="AJ103" i="1"/>
  <c r="AJ39" i="1"/>
  <c r="AJ63" i="1"/>
  <c r="AJ74" i="1"/>
  <c r="AJ83" i="1"/>
  <c r="AJ133" i="1"/>
  <c r="AJ100" i="1"/>
  <c r="AJ33" i="1"/>
  <c r="AJ130" i="1"/>
  <c r="AJ147" i="1"/>
  <c r="AJ55" i="1"/>
  <c r="AJ53" i="1"/>
  <c r="AJ140" i="1"/>
  <c r="AJ113" i="1"/>
  <c r="AJ129" i="1"/>
  <c r="AJ128" i="1"/>
  <c r="AJ42" i="1"/>
  <c r="AH136" i="1"/>
  <c r="AH64" i="1"/>
  <c r="AH75" i="1"/>
  <c r="AH93" i="1"/>
  <c r="AH32" i="1"/>
  <c r="AH50" i="1"/>
  <c r="AH96" i="1"/>
  <c r="AH63" i="1"/>
  <c r="AH57" i="1"/>
  <c r="AH133" i="1"/>
  <c r="AH138" i="1"/>
  <c r="AH89" i="1"/>
  <c r="AH143" i="1"/>
  <c r="AH126" i="1"/>
  <c r="AH114" i="1"/>
  <c r="AG141" i="1"/>
  <c r="AG45" i="1"/>
  <c r="AG59" i="1"/>
  <c r="AG39" i="1"/>
  <c r="AG135" i="1"/>
  <c r="AG112" i="1"/>
  <c r="AG99" i="1"/>
  <c r="AG126" i="1"/>
  <c r="AG52" i="1"/>
  <c r="AG115" i="1"/>
  <c r="AG34" i="1"/>
  <c r="AG65" i="1"/>
  <c r="AG134" i="1"/>
  <c r="AG82" i="1"/>
  <c r="AG71" i="1"/>
  <c r="AG57" i="1"/>
  <c r="AF31" i="1"/>
  <c r="AF61" i="1"/>
  <c r="AF75" i="1"/>
  <c r="AF24" i="1"/>
  <c r="AF85" i="1"/>
  <c r="AF96" i="1"/>
  <c r="AF80" i="1"/>
  <c r="AF47" i="1"/>
  <c r="AF49" i="1"/>
  <c r="AF76" i="1"/>
  <c r="AF122" i="1"/>
  <c r="AF88" i="1"/>
  <c r="AF45" i="1"/>
  <c r="AF89" i="1"/>
  <c r="AF143" i="1"/>
  <c r="AF111" i="1"/>
  <c r="AF41" i="1"/>
  <c r="DA24" i="1"/>
  <c r="AF36" i="1"/>
  <c r="AF72" i="1"/>
  <c r="AF127" i="1"/>
  <c r="AF91" i="1"/>
  <c r="AF93" i="1"/>
  <c r="AF95" i="1"/>
  <c r="AF51" i="1"/>
  <c r="AF105" i="1"/>
  <c r="AF58" i="1"/>
  <c r="AF54" i="1"/>
  <c r="AF130" i="1"/>
  <c r="AF26" i="1"/>
  <c r="AF121" i="1"/>
  <c r="AF140" i="1"/>
  <c r="AF98" i="1"/>
  <c r="AF48" i="1"/>
  <c r="AF29" i="1"/>
  <c r="AF139" i="1"/>
  <c r="AF77" i="1"/>
  <c r="AF115" i="1"/>
  <c r="AF32" i="1"/>
  <c r="AF60" i="1"/>
  <c r="DA27" i="1"/>
  <c r="AF138" i="1"/>
  <c r="AF64" i="1"/>
  <c r="AF132" i="1"/>
  <c r="AF102" i="1"/>
  <c r="AF90" i="1"/>
  <c r="AF33" i="1"/>
  <c r="AF117" i="1"/>
  <c r="AF65" i="1"/>
  <c r="AF110" i="1"/>
  <c r="AF119" i="1"/>
  <c r="AF79" i="1"/>
  <c r="AF128" i="1"/>
  <c r="AF94" i="1"/>
  <c r="AF53" i="1"/>
  <c r="AF97" i="1"/>
  <c r="AF42" i="1"/>
  <c r="AF100" i="1"/>
  <c r="AF81" i="1"/>
  <c r="AF118" i="1"/>
  <c r="AF73" i="1"/>
  <c r="AF114" i="1"/>
  <c r="AF113" i="1"/>
  <c r="AF135" i="1"/>
  <c r="AF82" i="1"/>
  <c r="AF104" i="1"/>
  <c r="AF38" i="1"/>
  <c r="AF84" i="1"/>
  <c r="AM74" i="1"/>
  <c r="AM42" i="1"/>
  <c r="AT95" i="1"/>
  <c r="AT55" i="1"/>
  <c r="AT47" i="1"/>
  <c r="AT105" i="1"/>
  <c r="AT139" i="1"/>
  <c r="AT123" i="1"/>
  <c r="AT73" i="1"/>
  <c r="AT115" i="1"/>
  <c r="AT127" i="1"/>
  <c r="AT131" i="1"/>
  <c r="AT88" i="1"/>
  <c r="AT147" i="1"/>
  <c r="AT90" i="1"/>
  <c r="AT113" i="1"/>
  <c r="AT145" i="1"/>
  <c r="AT143" i="1"/>
  <c r="BA112" i="1"/>
  <c r="BA62" i="1"/>
  <c r="BA147" i="1"/>
  <c r="BA87" i="1"/>
  <c r="BA70" i="1"/>
  <c r="BA89" i="1"/>
  <c r="BA137" i="1"/>
  <c r="BA121" i="1"/>
  <c r="BA134" i="1"/>
  <c r="BA148" i="1"/>
  <c r="BA116" i="1"/>
  <c r="BA150" i="1"/>
  <c r="BA136" i="1"/>
  <c r="BA140" i="1"/>
  <c r="BA157" i="1"/>
  <c r="BA141" i="1"/>
  <c r="BA131" i="1"/>
  <c r="BA49" i="1"/>
  <c r="BA85" i="1"/>
  <c r="BA155" i="1"/>
  <c r="BA139" i="1"/>
  <c r="BA133" i="1"/>
  <c r="BA146" i="1"/>
  <c r="BA74" i="1"/>
  <c r="BA160" i="1"/>
  <c r="BA113" i="1"/>
  <c r="BA104" i="1"/>
  <c r="BA94" i="1"/>
  <c r="BA97" i="1"/>
  <c r="BA105" i="1"/>
  <c r="BA46" i="1"/>
  <c r="BA106" i="1"/>
  <c r="BA52" i="1"/>
  <c r="BA67" i="1"/>
  <c r="BA103" i="1"/>
  <c r="BA124" i="1"/>
  <c r="BA125" i="1"/>
  <c r="BA99" i="1"/>
  <c r="BA88" i="1"/>
  <c r="BA110" i="1"/>
  <c r="BA119" i="1"/>
  <c r="BA59" i="1"/>
  <c r="BA83" i="1"/>
  <c r="BA48" i="1"/>
  <c r="BA142" i="1"/>
  <c r="BA117" i="1"/>
  <c r="BA51" i="1"/>
  <c r="BA151" i="1"/>
  <c r="BA118" i="1"/>
  <c r="BA92" i="1"/>
  <c r="BA122" i="1"/>
  <c r="BA130" i="1"/>
  <c r="BA76" i="1"/>
  <c r="BA128" i="1"/>
  <c r="BA96" i="1"/>
  <c r="BA120" i="1"/>
  <c r="BA86" i="1"/>
  <c r="BA57" i="1"/>
  <c r="BA138" i="1"/>
  <c r="BA82" i="1"/>
  <c r="BA81" i="1"/>
  <c r="BA80" i="1"/>
  <c r="BA95" i="1"/>
  <c r="BA159" i="1"/>
  <c r="DV56" i="1"/>
  <c r="BA132" i="1"/>
  <c r="BA162" i="1"/>
  <c r="BA77" i="1"/>
  <c r="BA127" i="1"/>
  <c r="BA152" i="1"/>
  <c r="BA68" i="1"/>
  <c r="BA129" i="1"/>
  <c r="BA66" i="1"/>
  <c r="BA45" i="1"/>
  <c r="BA107" i="1"/>
  <c r="BA69" i="1"/>
  <c r="BA115" i="1"/>
  <c r="DV54" i="1"/>
  <c r="BA108" i="1"/>
  <c r="BA102" i="1"/>
  <c r="BA72" i="1"/>
  <c r="BA91" i="1"/>
  <c r="BA73" i="1"/>
  <c r="BA109" i="1"/>
  <c r="BA61" i="1"/>
  <c r="BA154" i="1"/>
  <c r="BA84" i="1"/>
  <c r="BA145" i="1"/>
  <c r="BA78" i="1"/>
  <c r="BA111" i="1"/>
  <c r="BA98" i="1"/>
  <c r="BA158" i="1"/>
  <c r="BA114" i="1"/>
  <c r="BA47" i="1"/>
  <c r="BA55" i="1"/>
  <c r="BA90" i="1"/>
  <c r="BA123" i="1"/>
  <c r="BA63" i="1"/>
  <c r="BA75" i="1"/>
  <c r="BA60" i="1"/>
  <c r="BA50" i="1"/>
  <c r="BA53" i="1"/>
  <c r="BA143" i="1"/>
  <c r="BA58" i="1"/>
  <c r="BA149" i="1"/>
  <c r="BA65" i="1"/>
  <c r="BA79" i="1"/>
  <c r="BA153" i="1"/>
  <c r="BA93" i="1"/>
  <c r="BA71" i="1"/>
  <c r="BA64" i="1"/>
  <c r="BA135" i="1"/>
  <c r="BA156" i="1"/>
  <c r="BA126" i="1"/>
  <c r="BA100" i="1"/>
  <c r="BA101" i="1"/>
  <c r="BA144" i="1"/>
  <c r="BA56" i="1"/>
  <c r="BA54" i="1"/>
  <c r="BA164" i="1"/>
  <c r="BA161" i="1"/>
  <c r="BA163" i="1"/>
  <c r="DT44" i="1"/>
  <c r="AY110" i="1"/>
  <c r="AY117" i="1"/>
  <c r="AY62" i="1"/>
  <c r="AY101" i="1"/>
  <c r="AY51" i="1"/>
  <c r="AY133" i="1"/>
  <c r="AY131" i="1"/>
  <c r="AY135" i="1"/>
  <c r="AY78" i="1"/>
  <c r="AY148" i="1"/>
  <c r="AY98" i="1"/>
  <c r="AY81" i="1"/>
  <c r="AY64" i="1"/>
  <c r="AY109" i="1"/>
  <c r="AY48" i="1"/>
  <c r="AY106" i="1"/>
  <c r="AY120" i="1"/>
  <c r="AY87" i="1"/>
  <c r="AY89" i="1"/>
  <c r="AY77" i="1"/>
  <c r="AY119" i="1"/>
  <c r="AY114" i="1"/>
  <c r="AY100" i="1"/>
  <c r="AY103" i="1"/>
  <c r="AY105" i="1"/>
  <c r="AY71" i="1"/>
  <c r="AY56" i="1"/>
  <c r="AY46" i="1"/>
  <c r="AY112" i="1"/>
  <c r="AY75" i="1"/>
  <c r="AY113" i="1"/>
  <c r="AY86" i="1"/>
  <c r="AY158" i="1"/>
  <c r="AY95" i="1"/>
  <c r="AY156" i="1"/>
  <c r="AY74" i="1"/>
  <c r="AY154" i="1"/>
  <c r="AY127" i="1"/>
  <c r="AY76" i="1"/>
  <c r="AY96" i="1"/>
  <c r="AY147" i="1"/>
  <c r="AY84" i="1"/>
  <c r="AY108" i="1"/>
  <c r="AY90" i="1"/>
  <c r="AY73" i="1"/>
  <c r="AY115" i="1"/>
  <c r="AY43" i="1"/>
  <c r="AY94" i="1"/>
  <c r="AY111" i="1"/>
  <c r="AY104" i="1"/>
  <c r="AY55" i="1"/>
  <c r="AY60" i="1"/>
  <c r="AY136" i="1"/>
  <c r="AY83" i="1"/>
  <c r="AY162" i="1"/>
  <c r="AY44" i="1"/>
  <c r="AY102" i="1"/>
  <c r="AY145" i="1"/>
  <c r="AY128" i="1"/>
  <c r="AY66" i="1"/>
  <c r="AY126" i="1"/>
  <c r="AY152" i="1"/>
  <c r="AY130" i="1"/>
  <c r="AY53" i="1"/>
  <c r="AY57" i="1"/>
  <c r="AY125" i="1"/>
  <c r="AY69" i="1"/>
  <c r="AY80" i="1"/>
  <c r="AY157" i="1"/>
  <c r="AY59" i="1"/>
  <c r="AY161" i="1"/>
  <c r="AY99" i="1"/>
  <c r="AY67" i="1"/>
  <c r="AY85" i="1"/>
  <c r="AY97" i="1"/>
  <c r="AY159" i="1"/>
  <c r="AY155" i="1"/>
  <c r="AY79" i="1"/>
  <c r="AY123" i="1"/>
  <c r="AY124" i="1"/>
  <c r="AY61" i="1"/>
  <c r="AY107" i="1"/>
  <c r="AY116" i="1"/>
  <c r="AY150" i="1"/>
  <c r="AY70" i="1"/>
  <c r="AY82" i="1"/>
  <c r="AY91" i="1"/>
  <c r="AY50" i="1"/>
  <c r="AY52" i="1"/>
  <c r="AY68" i="1"/>
  <c r="DT51" i="1"/>
  <c r="AY92" i="1"/>
  <c r="AY45" i="1"/>
  <c r="AY121" i="1"/>
  <c r="AY141" i="1"/>
  <c r="AY149" i="1"/>
  <c r="AY139" i="1"/>
  <c r="AY118" i="1"/>
  <c r="AY140" i="1"/>
  <c r="AY88" i="1"/>
  <c r="AY72" i="1"/>
  <c r="AY47" i="1"/>
  <c r="AY134" i="1"/>
  <c r="AY151" i="1"/>
  <c r="AY142" i="1"/>
  <c r="AY138" i="1"/>
  <c r="AY144" i="1"/>
  <c r="AY49" i="1"/>
  <c r="AY63" i="1"/>
  <c r="AY122" i="1"/>
  <c r="AY129" i="1"/>
  <c r="AB108" i="1"/>
  <c r="AB28" i="1"/>
  <c r="AB47" i="1"/>
  <c r="AB124" i="1"/>
  <c r="AB44" i="1"/>
  <c r="AB136" i="1"/>
  <c r="AB76" i="1"/>
  <c r="AB62" i="1"/>
  <c r="CW21" i="1"/>
  <c r="AB73" i="1"/>
  <c r="AB74" i="1"/>
  <c r="AB114" i="1"/>
  <c r="AB81" i="1"/>
  <c r="AB29" i="1"/>
  <c r="AB86" i="1"/>
  <c r="AB26" i="1"/>
  <c r="AB106" i="1"/>
  <c r="AB67" i="1"/>
  <c r="AB43" i="1"/>
  <c r="AB63" i="1"/>
  <c r="AB112" i="1"/>
  <c r="AB85" i="1"/>
  <c r="AB102" i="1"/>
  <c r="AB52" i="1"/>
  <c r="AB41" i="1"/>
  <c r="AB56" i="1"/>
  <c r="AB123" i="1"/>
  <c r="AB119" i="1"/>
  <c r="AB25" i="1"/>
  <c r="AB128" i="1"/>
  <c r="AB91" i="1"/>
  <c r="AB38" i="1"/>
  <c r="AB20" i="1"/>
  <c r="AB39" i="1"/>
  <c r="AB48" i="1"/>
  <c r="AB27" i="1"/>
  <c r="AB100" i="1"/>
  <c r="AB139" i="1"/>
  <c r="AB104" i="1"/>
  <c r="AB22" i="1"/>
  <c r="AB54" i="1"/>
  <c r="AB45" i="1"/>
  <c r="AB21" i="1"/>
  <c r="AB87" i="1"/>
  <c r="AB60" i="1"/>
  <c r="AB113" i="1"/>
  <c r="AB31" i="1"/>
  <c r="AB82" i="1"/>
  <c r="AB115" i="1"/>
  <c r="AB53" i="1"/>
  <c r="AB105" i="1"/>
  <c r="AB97" i="1"/>
  <c r="AB84" i="1"/>
  <c r="AB79" i="1"/>
  <c r="AB75" i="1"/>
  <c r="AB51" i="1"/>
  <c r="AB46" i="1"/>
  <c r="AB135" i="1"/>
  <c r="AB89" i="1"/>
  <c r="AB120" i="1"/>
  <c r="AB92" i="1"/>
  <c r="AB95" i="1"/>
  <c r="AB116" i="1"/>
  <c r="AB127" i="1"/>
  <c r="AB69" i="1"/>
  <c r="AB23" i="1"/>
  <c r="AB129" i="1"/>
  <c r="AB71" i="1"/>
  <c r="AB107" i="1"/>
  <c r="AB137" i="1"/>
  <c r="AB66" i="1"/>
  <c r="AB110" i="1"/>
  <c r="AB99" i="1"/>
  <c r="AB37" i="1"/>
  <c r="AB35" i="1"/>
  <c r="AB33" i="1"/>
  <c r="AB130" i="1"/>
  <c r="AB58" i="1"/>
  <c r="AB83" i="1"/>
  <c r="AB49" i="1"/>
  <c r="AB24" i="1"/>
  <c r="AB57" i="1"/>
  <c r="AB80" i="1"/>
  <c r="AB94" i="1"/>
  <c r="AB72" i="1"/>
  <c r="AB132" i="1"/>
  <c r="AB90" i="1"/>
  <c r="AB126" i="1"/>
  <c r="AB125" i="1"/>
  <c r="AB138" i="1"/>
  <c r="AB122" i="1"/>
  <c r="AB77" i="1"/>
  <c r="AB88" i="1"/>
  <c r="Z111" i="1"/>
  <c r="Z60" i="1"/>
  <c r="Z95" i="1"/>
  <c r="Z58" i="1"/>
  <c r="Z137" i="1"/>
  <c r="Z114" i="1"/>
  <c r="Z126" i="1"/>
  <c r="Z76" i="1"/>
  <c r="Z123" i="1"/>
  <c r="Z24" i="1"/>
  <c r="Z21" i="1"/>
  <c r="CT21" i="1"/>
  <c r="CT17" i="1"/>
  <c r="Y28" i="1"/>
  <c r="Y120" i="1"/>
  <c r="Y64" i="1"/>
  <c r="Y76" i="1"/>
  <c r="Y94" i="1"/>
  <c r="Y82" i="1"/>
  <c r="Y115" i="1"/>
  <c r="Y51" i="1"/>
  <c r="Y100" i="1"/>
  <c r="X109" i="1"/>
  <c r="X58" i="1"/>
  <c r="X92" i="1"/>
  <c r="X64" i="1"/>
  <c r="X53" i="1"/>
  <c r="X19" i="1"/>
  <c r="X95" i="1"/>
  <c r="X46" i="1"/>
  <c r="X69" i="1"/>
  <c r="X50" i="1"/>
  <c r="X51" i="1"/>
  <c r="X68" i="1"/>
  <c r="X76" i="1"/>
  <c r="X93" i="1"/>
  <c r="X20" i="1"/>
  <c r="X129" i="1"/>
  <c r="X120" i="1"/>
  <c r="X71" i="1"/>
  <c r="X81" i="1"/>
  <c r="X22" i="1"/>
  <c r="X54" i="1"/>
  <c r="X135" i="1"/>
  <c r="X55" i="1"/>
  <c r="X106" i="1"/>
  <c r="X16" i="1"/>
  <c r="X23" i="1"/>
  <c r="X101" i="1"/>
  <c r="X70" i="1"/>
  <c r="X34" i="1"/>
  <c r="X105" i="1"/>
  <c r="X60" i="1"/>
  <c r="X47" i="1"/>
  <c r="X74" i="1"/>
  <c r="X99" i="1"/>
  <c r="X116" i="1"/>
  <c r="X35" i="1"/>
  <c r="X21" i="1"/>
  <c r="X132" i="1"/>
  <c r="X52" i="1"/>
  <c r="X43" i="1"/>
  <c r="X112" i="1"/>
  <c r="X77" i="1"/>
  <c r="X107" i="1"/>
  <c r="X123" i="1"/>
  <c r="X42" i="1"/>
  <c r="X124" i="1"/>
  <c r="X41" i="1"/>
  <c r="X17" i="1"/>
  <c r="X32" i="1"/>
  <c r="X114" i="1"/>
  <c r="X98" i="1"/>
  <c r="X80" i="1"/>
  <c r="X37" i="1"/>
  <c r="X87" i="1"/>
  <c r="X30" i="1"/>
  <c r="X72" i="1"/>
  <c r="X86" i="1"/>
  <c r="X29" i="1"/>
  <c r="X91" i="1"/>
  <c r="X45" i="1"/>
  <c r="X134" i="1"/>
  <c r="X119" i="1"/>
  <c r="X126" i="1"/>
  <c r="X65" i="1"/>
  <c r="X67" i="1"/>
  <c r="X128" i="1"/>
  <c r="X27" i="1"/>
  <c r="X115" i="1"/>
  <c r="X117" i="1"/>
  <c r="X111" i="1"/>
  <c r="X31" i="1"/>
  <c r="X90" i="1"/>
  <c r="X118" i="1"/>
  <c r="X25" i="1"/>
  <c r="X33" i="1"/>
  <c r="CS24" i="1"/>
  <c r="X83" i="1"/>
  <c r="X18" i="1"/>
  <c r="X79" i="1"/>
  <c r="X24" i="1"/>
  <c r="X48" i="1"/>
  <c r="X94" i="1"/>
  <c r="X100" i="1"/>
  <c r="X104" i="1"/>
  <c r="X38" i="1"/>
  <c r="X75" i="1"/>
  <c r="X84" i="1"/>
  <c r="X96" i="1"/>
  <c r="X36" i="1"/>
  <c r="X88" i="1"/>
  <c r="X121" i="1"/>
  <c r="X133" i="1"/>
  <c r="X122" i="1"/>
  <c r="X113" i="1"/>
  <c r="X102" i="1"/>
  <c r="X130" i="1"/>
  <c r="X66" i="1"/>
  <c r="X44" i="1"/>
  <c r="X61" i="1"/>
  <c r="X110" i="1"/>
  <c r="X78" i="1"/>
  <c r="X28" i="1"/>
  <c r="X57" i="1"/>
  <c r="X108" i="1"/>
  <c r="CS17" i="1"/>
  <c r="X26" i="1"/>
  <c r="X73" i="1"/>
  <c r="X40" i="1"/>
  <c r="X85" i="1"/>
  <c r="X59" i="1"/>
  <c r="X131" i="1"/>
  <c r="X127" i="1"/>
  <c r="X97" i="1"/>
  <c r="X62" i="1"/>
  <c r="X63" i="1"/>
  <c r="X103" i="1"/>
  <c r="X82" i="1"/>
  <c r="X49" i="1"/>
  <c r="X125" i="1"/>
  <c r="CS20" i="1"/>
  <c r="X89" i="1"/>
  <c r="X56" i="1"/>
  <c r="X39" i="1"/>
  <c r="AE100" i="1"/>
  <c r="AE30" i="1"/>
  <c r="CZ27" i="1"/>
  <c r="AE63" i="1"/>
  <c r="AE123" i="1"/>
  <c r="AE95" i="1"/>
  <c r="AE65" i="1"/>
  <c r="AE137" i="1"/>
  <c r="AE110" i="1"/>
  <c r="AE91" i="1"/>
  <c r="AE108" i="1"/>
  <c r="AE37" i="1"/>
  <c r="AE44" i="1"/>
  <c r="AE41" i="1"/>
  <c r="AE81" i="1"/>
  <c r="AE33" i="1"/>
  <c r="AE111" i="1"/>
  <c r="AE70" i="1"/>
  <c r="AE86" i="1"/>
  <c r="AE34" i="1"/>
  <c r="AE83" i="1"/>
  <c r="AE130" i="1"/>
  <c r="AE28" i="1"/>
  <c r="AE131" i="1"/>
  <c r="CZ34" i="1"/>
  <c r="AE85" i="1"/>
  <c r="AL101" i="1"/>
  <c r="AL71" i="1"/>
  <c r="AL43" i="1"/>
  <c r="AL127" i="1"/>
  <c r="AL122" i="1"/>
  <c r="AL142" i="1"/>
  <c r="AL30" i="1"/>
  <c r="AL37" i="1"/>
  <c r="AL95" i="1"/>
  <c r="AL103" i="1"/>
  <c r="AL80" i="1"/>
  <c r="AL98" i="1"/>
  <c r="AL106" i="1"/>
  <c r="AL120" i="1"/>
  <c r="AL113" i="1"/>
  <c r="AL133" i="1"/>
  <c r="AL109" i="1"/>
  <c r="AL45" i="1"/>
  <c r="AL96" i="1"/>
  <c r="AL146" i="1"/>
  <c r="AL87" i="1"/>
  <c r="AL70" i="1"/>
  <c r="DG34" i="1"/>
  <c r="AL137" i="1"/>
  <c r="AL139" i="1"/>
  <c r="AL86" i="1"/>
  <c r="DG39" i="1"/>
  <c r="AL57" i="1"/>
  <c r="AL83" i="1"/>
  <c r="AL48" i="1"/>
  <c r="AL44" i="1"/>
  <c r="DG31" i="1"/>
  <c r="AL36" i="1"/>
  <c r="AL61" i="1"/>
  <c r="AS45" i="1"/>
  <c r="AS50" i="1"/>
  <c r="AS148" i="1"/>
  <c r="AS102" i="1"/>
  <c r="AS147" i="1"/>
  <c r="AS72" i="1"/>
  <c r="AS110" i="1"/>
  <c r="AS60" i="1"/>
  <c r="AS52" i="1"/>
  <c r="AS149" i="1"/>
  <c r="DN37" i="1"/>
  <c r="AS41" i="1"/>
  <c r="AS95" i="1"/>
  <c r="AS112" i="1"/>
  <c r="AS106" i="1"/>
  <c r="AS55" i="1"/>
  <c r="AS46" i="1"/>
  <c r="DN40" i="1"/>
  <c r="AS129" i="1"/>
  <c r="AS104" i="1"/>
  <c r="AS80" i="1"/>
  <c r="AS86" i="1"/>
  <c r="AS150" i="1"/>
  <c r="DN42" i="1"/>
  <c r="AS153" i="1"/>
  <c r="AS115" i="1"/>
  <c r="AS117" i="1"/>
  <c r="DN47" i="1"/>
  <c r="AS121" i="1"/>
  <c r="AS40" i="1"/>
  <c r="DN45" i="1"/>
  <c r="AS90" i="1"/>
  <c r="DN44" i="1"/>
  <c r="AS38" i="1"/>
  <c r="AS93" i="1"/>
  <c r="AS98" i="1"/>
  <c r="AS65" i="1"/>
  <c r="AS44" i="1"/>
  <c r="DN43" i="1"/>
  <c r="AS79" i="1"/>
  <c r="AS64" i="1"/>
  <c r="AS82" i="1"/>
  <c r="AS49" i="1"/>
  <c r="DN39" i="1"/>
  <c r="AS134" i="1"/>
  <c r="AS51" i="1"/>
  <c r="AS68" i="1"/>
  <c r="AS67" i="1"/>
  <c r="AS85" i="1"/>
  <c r="AS59" i="1"/>
  <c r="AS119" i="1"/>
  <c r="AS141" i="1"/>
  <c r="AS37" i="1"/>
  <c r="AS105" i="1"/>
  <c r="AS97" i="1"/>
  <c r="AS70" i="1"/>
  <c r="AS83" i="1"/>
  <c r="AS71" i="1"/>
  <c r="AS154" i="1"/>
  <c r="AS125" i="1"/>
  <c r="AS126" i="1"/>
  <c r="AS137" i="1"/>
  <c r="AS63" i="1"/>
  <c r="AS91" i="1"/>
  <c r="DN48" i="1"/>
  <c r="AS39" i="1"/>
  <c r="DN41" i="1"/>
  <c r="AS57" i="1"/>
  <c r="AS128" i="1"/>
  <c r="AS100" i="1"/>
  <c r="AS43" i="1"/>
  <c r="AS135" i="1"/>
  <c r="AS127" i="1"/>
  <c r="AS130" i="1"/>
  <c r="AS96" i="1"/>
  <c r="AS120" i="1"/>
  <c r="AS87" i="1"/>
  <c r="AS111" i="1"/>
  <c r="AS143" i="1"/>
  <c r="AS78" i="1"/>
  <c r="AS140" i="1"/>
  <c r="AS118" i="1"/>
  <c r="AS122" i="1"/>
  <c r="AS101" i="1"/>
  <c r="AS146" i="1"/>
  <c r="AS133" i="1"/>
  <c r="AS61" i="1"/>
  <c r="AS73" i="1"/>
  <c r="AS54" i="1"/>
  <c r="AS84" i="1"/>
  <c r="AS88" i="1"/>
  <c r="AS144" i="1"/>
  <c r="AS89" i="1"/>
  <c r="AS107" i="1"/>
  <c r="AS66" i="1"/>
  <c r="AS69" i="1"/>
  <c r="AS92" i="1"/>
  <c r="AS47" i="1"/>
  <c r="DN46" i="1"/>
  <c r="AS109" i="1"/>
  <c r="AS108" i="1"/>
  <c r="AS145" i="1"/>
  <c r="AS142" i="1"/>
  <c r="AS48" i="1"/>
  <c r="AS75" i="1"/>
  <c r="AS156" i="1"/>
  <c r="AS58" i="1"/>
  <c r="AS62" i="1"/>
  <c r="AS74" i="1"/>
  <c r="AS77" i="1"/>
  <c r="AS76" i="1"/>
  <c r="AS56" i="1"/>
  <c r="AS139" i="1"/>
  <c r="AS136" i="1"/>
  <c r="AS114" i="1"/>
  <c r="AS103" i="1"/>
  <c r="AS116" i="1"/>
  <c r="AS131" i="1"/>
  <c r="AS123" i="1"/>
  <c r="AS138" i="1"/>
  <c r="AS152" i="1"/>
  <c r="AS113" i="1"/>
  <c r="AS124" i="1"/>
  <c r="AS99" i="1"/>
  <c r="AS42" i="1"/>
  <c r="AS155" i="1"/>
  <c r="DN38" i="1"/>
  <c r="AS132" i="1"/>
  <c r="AS53" i="1"/>
  <c r="AS151" i="1"/>
  <c r="AS81" i="1"/>
  <c r="AS94" i="1"/>
  <c r="AQ132" i="1"/>
  <c r="AQ109" i="1"/>
  <c r="AQ113" i="1"/>
  <c r="AQ94" i="1"/>
  <c r="AQ87" i="1"/>
  <c r="AQ121" i="1"/>
  <c r="DL38" i="1"/>
  <c r="AQ127" i="1"/>
  <c r="DL39" i="1"/>
  <c r="AQ49" i="1"/>
  <c r="AQ119" i="1"/>
  <c r="AQ100" i="1"/>
  <c r="AQ53" i="1"/>
  <c r="AQ56" i="1"/>
  <c r="AQ44" i="1"/>
  <c r="AQ146" i="1"/>
  <c r="AQ93" i="1"/>
  <c r="AQ134" i="1"/>
  <c r="AQ125" i="1"/>
  <c r="AQ48" i="1"/>
  <c r="AQ38" i="1"/>
  <c r="AQ46" i="1"/>
  <c r="AQ154" i="1"/>
  <c r="AQ77" i="1"/>
  <c r="AQ145" i="1"/>
  <c r="AQ120" i="1"/>
  <c r="AQ116" i="1"/>
  <c r="AQ142" i="1"/>
  <c r="AQ128" i="1"/>
  <c r="AQ122" i="1"/>
  <c r="AQ73" i="1"/>
  <c r="AQ82" i="1"/>
  <c r="AQ71" i="1"/>
  <c r="DL35" i="1"/>
  <c r="AQ135" i="1"/>
  <c r="DL46" i="1"/>
  <c r="AQ43" i="1"/>
  <c r="AQ106" i="1"/>
  <c r="AQ78" i="1"/>
  <c r="DL40" i="1"/>
  <c r="DL36" i="1"/>
  <c r="AQ66" i="1"/>
  <c r="AQ139" i="1"/>
  <c r="AQ64" i="1"/>
  <c r="AQ74" i="1"/>
  <c r="AQ54" i="1"/>
  <c r="AQ103" i="1"/>
  <c r="AQ129" i="1"/>
  <c r="AQ101" i="1"/>
  <c r="AQ92" i="1"/>
  <c r="AQ86" i="1"/>
  <c r="AQ76" i="1"/>
  <c r="AQ35" i="1"/>
  <c r="AQ62" i="1"/>
  <c r="AQ152" i="1"/>
  <c r="AQ138" i="1"/>
  <c r="AQ59" i="1"/>
  <c r="AQ58" i="1"/>
  <c r="AQ133" i="1"/>
  <c r="AQ90" i="1"/>
  <c r="AQ147" i="1"/>
  <c r="AQ37" i="1"/>
  <c r="AQ80" i="1"/>
  <c r="AQ112" i="1"/>
  <c r="AQ110" i="1"/>
  <c r="DL43" i="1"/>
  <c r="AQ105" i="1"/>
  <c r="AQ72" i="1"/>
  <c r="AQ149" i="1"/>
  <c r="AQ140" i="1"/>
  <c r="AQ84" i="1"/>
  <c r="AQ115" i="1"/>
  <c r="AQ89" i="1"/>
  <c r="AQ39" i="1"/>
  <c r="AQ50" i="1"/>
  <c r="AQ85" i="1"/>
  <c r="AQ148" i="1"/>
  <c r="AQ96" i="1"/>
  <c r="AQ45" i="1"/>
  <c r="AQ51" i="1"/>
  <c r="AQ55" i="1"/>
  <c r="AQ102" i="1"/>
  <c r="AQ99" i="1"/>
  <c r="DL44" i="1"/>
  <c r="AQ97" i="1"/>
  <c r="AQ40" i="1"/>
  <c r="AQ124" i="1"/>
  <c r="AQ104" i="1"/>
  <c r="AQ88" i="1"/>
  <c r="AQ65" i="1"/>
  <c r="AQ126" i="1"/>
  <c r="AQ118" i="1"/>
  <c r="AQ75" i="1"/>
  <c r="AQ141" i="1"/>
  <c r="AQ143" i="1"/>
  <c r="AQ95" i="1"/>
  <c r="AQ136" i="1"/>
  <c r="AQ47" i="1"/>
  <c r="AQ98" i="1"/>
  <c r="AQ153" i="1"/>
  <c r="AQ79" i="1"/>
  <c r="AQ68" i="1"/>
  <c r="AQ83" i="1"/>
  <c r="DL45" i="1"/>
  <c r="AQ123" i="1"/>
  <c r="AQ144" i="1"/>
  <c r="AQ61" i="1"/>
  <c r="AQ57" i="1"/>
  <c r="AQ70" i="1"/>
  <c r="AQ36" i="1"/>
  <c r="AQ131" i="1"/>
  <c r="DL41" i="1"/>
  <c r="AQ130" i="1"/>
  <c r="DL42" i="1"/>
  <c r="AQ117" i="1"/>
  <c r="AQ111" i="1"/>
  <c r="AQ60" i="1"/>
  <c r="AQ137" i="1"/>
  <c r="AQ150" i="1"/>
  <c r="AQ108" i="1"/>
  <c r="AQ67" i="1"/>
  <c r="AQ69" i="1"/>
  <c r="AQ81" i="1"/>
  <c r="DL37" i="1"/>
  <c r="AQ151" i="1"/>
  <c r="AQ63" i="1"/>
  <c r="CF123" i="1"/>
  <c r="CF165" i="1"/>
  <c r="CF119" i="1"/>
  <c r="CF93" i="1"/>
  <c r="CF78" i="1"/>
  <c r="CF145" i="1"/>
  <c r="CF131" i="1"/>
  <c r="CF90" i="1"/>
  <c r="CF151" i="1"/>
  <c r="CF186" i="1"/>
  <c r="CF81" i="1"/>
  <c r="CF175" i="1"/>
  <c r="CF135" i="1"/>
  <c r="CF141" i="1"/>
  <c r="CF189" i="1"/>
  <c r="CF117" i="1"/>
  <c r="FA78" i="1"/>
  <c r="FA86" i="1"/>
  <c r="CF187" i="1"/>
  <c r="CF121" i="1"/>
  <c r="CF99" i="1"/>
  <c r="CF102" i="1"/>
  <c r="CF115" i="1"/>
  <c r="CF155" i="1"/>
  <c r="CF167" i="1"/>
  <c r="CF178" i="1"/>
  <c r="CF194" i="1"/>
  <c r="CF159" i="1"/>
  <c r="CF139" i="1"/>
  <c r="CF127" i="1"/>
  <c r="FA82" i="1"/>
  <c r="CF134" i="1"/>
  <c r="CF177" i="1"/>
  <c r="FA76" i="1"/>
  <c r="CF89" i="1"/>
  <c r="CF163" i="1"/>
  <c r="CF180" i="1"/>
  <c r="CF125" i="1"/>
  <c r="CF92" i="1"/>
  <c r="CF132" i="1"/>
  <c r="CF140" i="1"/>
  <c r="CF153" i="1"/>
  <c r="CF108" i="1"/>
  <c r="CF143" i="1"/>
  <c r="CF188" i="1"/>
  <c r="CF91" i="1"/>
  <c r="CF79" i="1"/>
  <c r="CF133" i="1"/>
  <c r="CF142" i="1"/>
  <c r="CF169" i="1"/>
  <c r="CF173" i="1"/>
  <c r="FA85" i="1"/>
  <c r="CF97" i="1"/>
  <c r="CF84" i="1"/>
  <c r="CF168" i="1"/>
  <c r="CF87" i="1"/>
  <c r="CF103" i="1"/>
  <c r="CF80" i="1"/>
  <c r="CF144" i="1"/>
  <c r="CF77" i="1"/>
  <c r="CF193" i="1"/>
  <c r="CF191" i="1"/>
  <c r="CF111" i="1"/>
  <c r="CF101" i="1"/>
  <c r="CF95" i="1"/>
  <c r="CF160" i="1"/>
  <c r="CF129" i="1"/>
  <c r="CF150" i="1"/>
  <c r="CF179" i="1"/>
  <c r="CF195" i="1"/>
  <c r="CF161" i="1"/>
  <c r="CF128" i="1"/>
  <c r="CF171" i="1"/>
  <c r="CF86" i="1"/>
  <c r="CF118" i="1"/>
  <c r="CF116" i="1"/>
  <c r="CF137" i="1"/>
  <c r="CF146" i="1"/>
  <c r="CF138" i="1"/>
  <c r="CF114" i="1"/>
  <c r="CF109" i="1"/>
  <c r="CF107" i="1"/>
  <c r="CF184" i="1"/>
  <c r="CF185" i="1"/>
  <c r="FA77" i="1"/>
  <c r="CF183" i="1"/>
  <c r="CF98" i="1"/>
  <c r="CF136" i="1"/>
  <c r="CF147" i="1"/>
  <c r="CF174" i="1"/>
  <c r="FA79" i="1"/>
  <c r="CF76" i="1"/>
  <c r="CF148" i="1"/>
  <c r="CF113" i="1"/>
  <c r="CF112" i="1"/>
  <c r="CF162" i="1"/>
  <c r="CF156" i="1"/>
  <c r="CF82" i="1"/>
  <c r="FA87" i="1"/>
  <c r="FA83" i="1"/>
  <c r="CF152" i="1"/>
  <c r="CF181" i="1"/>
  <c r="CF110" i="1"/>
  <c r="FA80" i="1"/>
  <c r="CF170" i="1"/>
  <c r="CF149" i="1"/>
  <c r="CF85" i="1"/>
  <c r="CF172" i="1"/>
  <c r="CF182" i="1"/>
  <c r="CF122" i="1"/>
  <c r="CF96" i="1"/>
  <c r="CF94" i="1"/>
  <c r="CF124" i="1"/>
  <c r="FA84" i="1"/>
  <c r="CF83" i="1"/>
  <c r="CF190" i="1"/>
  <c r="CF106" i="1"/>
  <c r="CF130" i="1"/>
  <c r="FA81" i="1"/>
  <c r="CF100" i="1"/>
  <c r="CF164" i="1"/>
  <c r="CF158" i="1"/>
  <c r="CF105" i="1"/>
  <c r="CF157" i="1"/>
  <c r="CF176" i="1"/>
  <c r="CF104" i="1"/>
  <c r="CF166" i="1"/>
  <c r="CF154" i="1"/>
  <c r="CF192" i="1"/>
  <c r="CF120" i="1"/>
  <c r="CF88" i="1"/>
  <c r="CF126" i="1"/>
  <c r="CD164" i="1"/>
  <c r="CD137" i="1"/>
  <c r="CD133" i="1"/>
  <c r="CD170" i="1"/>
  <c r="CD110" i="1"/>
  <c r="CD174" i="1"/>
  <c r="CD190" i="1"/>
  <c r="CD180" i="1"/>
  <c r="EY75" i="1"/>
  <c r="CD175" i="1"/>
  <c r="CD136" i="1"/>
  <c r="CD87" i="1"/>
  <c r="CD140" i="1"/>
  <c r="CD142" i="1"/>
  <c r="CD118" i="1"/>
  <c r="CD114" i="1"/>
  <c r="CD145" i="1"/>
  <c r="CD168" i="1"/>
  <c r="CD159" i="1"/>
  <c r="EY85" i="1"/>
  <c r="CD120" i="1"/>
  <c r="CD99" i="1"/>
  <c r="CD123" i="1"/>
  <c r="CD79" i="1"/>
  <c r="CD188" i="1"/>
  <c r="CD126" i="1"/>
  <c r="CD152" i="1"/>
  <c r="CD85" i="1"/>
  <c r="CD176" i="1"/>
  <c r="CD151" i="1"/>
  <c r="CD128" i="1"/>
  <c r="CD163" i="1"/>
  <c r="CD148" i="1"/>
  <c r="CD107" i="1"/>
  <c r="CD132" i="1"/>
  <c r="EY76" i="1"/>
  <c r="EY80" i="1"/>
  <c r="CD134" i="1"/>
  <c r="CD141" i="1"/>
  <c r="EY79" i="1"/>
  <c r="CD166" i="1"/>
  <c r="EY81" i="1"/>
  <c r="CD106" i="1"/>
  <c r="CD191" i="1"/>
  <c r="CD130" i="1"/>
  <c r="CD76" i="1"/>
  <c r="CD155" i="1"/>
  <c r="CD80" i="1"/>
  <c r="CD81" i="1"/>
  <c r="CD185" i="1"/>
  <c r="CD146" i="1"/>
  <c r="CD122" i="1"/>
  <c r="CD119" i="1"/>
  <c r="CD165" i="1"/>
  <c r="CD93" i="1"/>
  <c r="CD179" i="1"/>
  <c r="CD167" i="1"/>
  <c r="CD178" i="1"/>
  <c r="CD103" i="1"/>
  <c r="CD100" i="1"/>
  <c r="CD135" i="1"/>
  <c r="EY82" i="1"/>
  <c r="CD184" i="1"/>
  <c r="CD125" i="1"/>
  <c r="CD162" i="1"/>
  <c r="CD97" i="1"/>
  <c r="CD131" i="1"/>
  <c r="CD86" i="1"/>
  <c r="CD104" i="1"/>
  <c r="CD78" i="1"/>
  <c r="CD139" i="1"/>
  <c r="CD127" i="1"/>
  <c r="CD144" i="1"/>
  <c r="CD83" i="1"/>
  <c r="CD82" i="1"/>
  <c r="CD111" i="1"/>
  <c r="CD88" i="1"/>
  <c r="CD116" i="1"/>
  <c r="CD160" i="1"/>
  <c r="CD183" i="1"/>
  <c r="CD84" i="1"/>
  <c r="CD147" i="1"/>
  <c r="CD189" i="1"/>
  <c r="CD92" i="1"/>
  <c r="CD74" i="1"/>
  <c r="CD90" i="1"/>
  <c r="EY78" i="1"/>
  <c r="CD94" i="1"/>
  <c r="CD77" i="1"/>
  <c r="CD161" i="1"/>
  <c r="CD112" i="1"/>
  <c r="CD157" i="1"/>
  <c r="CD153" i="1"/>
  <c r="CD171" i="1"/>
  <c r="CD187" i="1"/>
  <c r="CD91" i="1"/>
  <c r="CD121" i="1"/>
  <c r="CD181" i="1"/>
  <c r="CD75" i="1"/>
  <c r="CD193" i="1"/>
  <c r="CD96" i="1"/>
  <c r="CD115" i="1"/>
  <c r="EY83" i="1"/>
  <c r="CD129" i="1"/>
  <c r="CD172" i="1"/>
  <c r="CD138" i="1"/>
  <c r="EY84" i="1"/>
  <c r="CD89" i="1"/>
  <c r="CD117" i="1"/>
  <c r="CD192" i="1"/>
  <c r="CD182" i="1"/>
  <c r="CD108" i="1"/>
  <c r="CD173" i="1"/>
  <c r="CD113" i="1"/>
  <c r="CD95" i="1"/>
  <c r="CD169" i="1"/>
  <c r="EY77" i="1"/>
  <c r="CD156" i="1"/>
  <c r="CD154" i="1"/>
  <c r="CD101" i="1"/>
  <c r="CD143" i="1"/>
  <c r="EY74" i="1"/>
  <c r="CD177" i="1"/>
  <c r="CD124" i="1"/>
  <c r="CD105" i="1"/>
  <c r="CD109" i="1"/>
  <c r="CD149" i="1"/>
  <c r="CD98" i="1"/>
  <c r="CD186" i="1"/>
  <c r="CD158" i="1"/>
  <c r="CD150" i="1"/>
  <c r="CD102" i="1"/>
  <c r="CC98" i="1"/>
  <c r="CC154" i="1"/>
  <c r="CC110" i="1"/>
  <c r="CC148" i="1"/>
  <c r="CC151" i="1"/>
  <c r="CC152" i="1"/>
  <c r="CC74" i="1"/>
  <c r="CC129" i="1"/>
  <c r="CC181" i="1"/>
  <c r="CC122" i="1"/>
  <c r="CC87" i="1"/>
  <c r="CC111" i="1"/>
  <c r="CC174" i="1"/>
  <c r="CC94" i="1"/>
  <c r="CC79" i="1"/>
  <c r="CC128" i="1"/>
  <c r="CC125" i="1"/>
  <c r="CC107" i="1"/>
  <c r="CC84" i="1"/>
  <c r="CC158" i="1"/>
  <c r="CC108" i="1"/>
  <c r="CC133" i="1"/>
  <c r="CC88" i="1"/>
  <c r="CC75" i="1"/>
  <c r="EX82" i="1"/>
  <c r="CC190" i="1"/>
  <c r="CC103" i="1"/>
  <c r="CC117" i="1"/>
  <c r="CC91" i="1"/>
  <c r="CC96" i="1"/>
  <c r="EX73" i="1"/>
  <c r="CC143" i="1"/>
  <c r="CC135" i="1"/>
  <c r="CC177" i="1"/>
  <c r="CC162" i="1"/>
  <c r="EX77" i="1"/>
  <c r="CC157" i="1"/>
  <c r="CC132" i="1"/>
  <c r="EX83" i="1"/>
  <c r="CC189" i="1"/>
  <c r="CC175" i="1"/>
  <c r="CC179" i="1"/>
  <c r="CC145" i="1"/>
  <c r="EX75" i="1"/>
  <c r="CC127" i="1"/>
  <c r="CC173" i="1"/>
  <c r="CC95" i="1"/>
  <c r="CC90" i="1"/>
  <c r="CC138" i="1"/>
  <c r="EX84" i="1"/>
  <c r="CC121" i="1"/>
  <c r="EX80" i="1"/>
  <c r="EX81" i="1"/>
  <c r="CC81" i="1"/>
  <c r="CC112" i="1"/>
  <c r="CC109" i="1"/>
  <c r="CC93" i="1"/>
  <c r="CC126" i="1"/>
  <c r="CC171" i="1"/>
  <c r="CC104" i="1"/>
  <c r="CC188" i="1"/>
  <c r="CC137" i="1"/>
  <c r="CC82" i="1"/>
  <c r="CC187" i="1"/>
  <c r="CC116" i="1"/>
  <c r="CC164" i="1"/>
  <c r="CC192" i="1"/>
  <c r="CC163" i="1"/>
  <c r="CC123" i="1"/>
  <c r="CC77" i="1"/>
  <c r="CC161" i="1"/>
  <c r="CC160" i="1"/>
  <c r="CC167" i="1"/>
  <c r="CC156" i="1"/>
  <c r="CC136" i="1"/>
  <c r="CC92" i="1"/>
  <c r="CC186" i="1"/>
  <c r="EX74" i="1"/>
  <c r="CC97" i="1"/>
  <c r="CC83" i="1"/>
  <c r="CC80" i="1"/>
  <c r="CC149" i="1"/>
  <c r="CC150" i="1"/>
  <c r="CC146" i="1"/>
  <c r="CC180" i="1"/>
  <c r="CC182" i="1"/>
  <c r="CC99" i="1"/>
  <c r="CC100" i="1"/>
  <c r="CC113" i="1"/>
  <c r="CC89" i="1"/>
  <c r="CC168" i="1"/>
  <c r="CC131" i="1"/>
  <c r="CC153" i="1"/>
  <c r="CC184" i="1"/>
  <c r="CC78" i="1"/>
  <c r="CC169" i="1"/>
  <c r="CC139" i="1"/>
  <c r="CC172" i="1"/>
  <c r="CC105" i="1"/>
  <c r="CC86" i="1"/>
  <c r="EX76" i="1"/>
  <c r="CC120" i="1"/>
  <c r="CC166" i="1"/>
  <c r="CC178" i="1"/>
  <c r="CC191" i="1"/>
  <c r="CC124" i="1"/>
  <c r="EX78" i="1"/>
  <c r="CC183" i="1"/>
  <c r="CC102" i="1"/>
  <c r="CC119" i="1"/>
  <c r="CC170" i="1"/>
  <c r="CC130" i="1"/>
  <c r="CC147" i="1"/>
  <c r="CC141" i="1"/>
  <c r="CC176" i="1"/>
  <c r="CC115" i="1"/>
  <c r="CC118" i="1"/>
  <c r="CC85" i="1"/>
  <c r="CC144" i="1"/>
  <c r="CC140" i="1"/>
  <c r="CC185" i="1"/>
  <c r="CC114" i="1"/>
  <c r="EX79" i="1"/>
  <c r="CC73" i="1"/>
  <c r="CC142" i="1"/>
  <c r="CC155" i="1"/>
  <c r="CC134" i="1"/>
  <c r="CC159" i="1"/>
  <c r="CC106" i="1"/>
  <c r="CC101" i="1"/>
  <c r="CC76" i="1"/>
  <c r="CC165" i="1"/>
  <c r="CB87" i="1"/>
  <c r="CB75" i="1"/>
  <c r="CB92" i="1"/>
  <c r="CB187" i="1"/>
  <c r="CB110" i="1"/>
  <c r="CB115" i="1"/>
  <c r="EW76" i="1"/>
  <c r="CB168" i="1"/>
  <c r="CB181" i="1"/>
  <c r="CB104" i="1"/>
  <c r="EW77" i="1"/>
  <c r="CB183" i="1"/>
  <c r="CB164" i="1"/>
  <c r="EW80" i="1"/>
  <c r="CB120" i="1"/>
  <c r="CB145" i="1"/>
  <c r="CB119" i="1"/>
  <c r="CB112" i="1"/>
  <c r="CB124" i="1"/>
  <c r="CB186" i="1"/>
  <c r="CB175" i="1"/>
  <c r="CB123" i="1"/>
  <c r="CB85" i="1"/>
  <c r="CB79" i="1"/>
  <c r="EW83" i="1"/>
  <c r="CB141" i="1"/>
  <c r="CB170" i="1"/>
  <c r="CB83" i="1"/>
  <c r="CB140" i="1"/>
  <c r="CB163" i="1"/>
  <c r="CB179" i="1"/>
  <c r="CB126" i="1"/>
  <c r="CB178" i="1"/>
  <c r="CB185" i="1"/>
  <c r="CB105" i="1"/>
  <c r="CB117" i="1"/>
  <c r="CB147" i="1"/>
  <c r="CB74" i="1"/>
  <c r="CB86" i="1"/>
  <c r="CB189" i="1"/>
  <c r="CB95" i="1"/>
  <c r="CB101" i="1"/>
  <c r="CB89" i="1"/>
  <c r="CB98" i="1"/>
  <c r="EW73" i="1"/>
  <c r="CB73" i="1"/>
  <c r="CB135" i="1"/>
  <c r="CB152" i="1"/>
  <c r="CB94" i="1"/>
  <c r="CB177" i="1"/>
  <c r="CB146" i="1"/>
  <c r="CB158" i="1"/>
  <c r="CB184" i="1"/>
  <c r="EW79" i="1"/>
  <c r="CB121" i="1"/>
  <c r="CB111" i="1"/>
  <c r="CB116" i="1"/>
  <c r="CB96" i="1"/>
  <c r="EW75" i="1"/>
  <c r="CB174" i="1"/>
  <c r="CB139" i="1"/>
  <c r="CB132" i="1"/>
  <c r="CB151" i="1"/>
  <c r="CB165" i="1"/>
  <c r="CB127" i="1"/>
  <c r="CB156" i="1"/>
  <c r="CB169" i="1"/>
  <c r="CB80" i="1"/>
  <c r="EW74" i="1"/>
  <c r="CB106" i="1"/>
  <c r="CB133" i="1"/>
  <c r="CB157" i="1"/>
  <c r="CB102" i="1"/>
  <c r="CB99" i="1"/>
  <c r="CB128" i="1"/>
  <c r="CB166" i="1"/>
  <c r="EW72" i="1"/>
  <c r="CB153" i="1"/>
  <c r="CB90" i="1"/>
  <c r="CB176" i="1"/>
  <c r="CB148" i="1"/>
  <c r="CB131" i="1"/>
  <c r="CB109" i="1"/>
  <c r="CB125" i="1"/>
  <c r="CB154" i="1"/>
  <c r="CB171" i="1"/>
  <c r="CB129" i="1"/>
  <c r="CB161" i="1"/>
  <c r="CB182" i="1"/>
  <c r="CB118" i="1"/>
  <c r="CB103" i="1"/>
  <c r="CB136" i="1"/>
  <c r="CB82" i="1"/>
  <c r="CB91" i="1"/>
  <c r="CB130" i="1"/>
  <c r="CB150" i="1"/>
  <c r="CB143" i="1"/>
  <c r="CB76" i="1"/>
  <c r="CB113" i="1"/>
  <c r="CB78" i="1"/>
  <c r="CB77" i="1"/>
  <c r="EW82" i="1"/>
  <c r="CB122" i="1"/>
  <c r="CB114" i="1"/>
  <c r="CB155" i="1"/>
  <c r="CB93" i="1"/>
  <c r="CB162" i="1"/>
  <c r="CB100" i="1"/>
  <c r="CB97" i="1"/>
  <c r="CB191" i="1"/>
  <c r="CB137" i="1"/>
  <c r="CB107" i="1"/>
  <c r="CB142" i="1"/>
  <c r="CB138" i="1"/>
  <c r="CB159" i="1"/>
  <c r="CB81" i="1"/>
  <c r="CB88" i="1"/>
  <c r="CB108" i="1"/>
  <c r="CB167" i="1"/>
  <c r="CB190" i="1"/>
  <c r="EW81" i="1"/>
  <c r="EW78" i="1"/>
  <c r="CB134" i="1"/>
  <c r="CB180" i="1"/>
  <c r="CB160" i="1"/>
  <c r="CB149" i="1"/>
  <c r="CB84" i="1"/>
  <c r="CB173" i="1"/>
  <c r="CB144" i="1"/>
  <c r="CB188" i="1"/>
  <c r="CB172" i="1"/>
  <c r="CB72" i="1"/>
  <c r="CI146" i="1"/>
  <c r="CI179" i="1"/>
  <c r="FD89" i="1"/>
  <c r="CI86" i="1"/>
  <c r="CI159" i="1"/>
  <c r="CI126" i="1"/>
  <c r="CI137" i="1"/>
  <c r="CI161" i="1"/>
  <c r="CI131" i="1"/>
  <c r="CI169" i="1"/>
  <c r="CI94" i="1"/>
  <c r="CI106" i="1"/>
  <c r="CI110" i="1"/>
  <c r="CI124" i="1"/>
  <c r="CI132" i="1"/>
  <c r="CI117" i="1"/>
  <c r="CI128" i="1"/>
  <c r="CI122" i="1"/>
  <c r="FD90" i="1"/>
  <c r="FF90" i="1" s="1"/>
  <c r="CI144" i="1"/>
  <c r="FD79" i="1"/>
  <c r="CI190" i="1"/>
  <c r="CI158" i="1"/>
  <c r="CI115" i="1"/>
  <c r="FD87" i="1"/>
  <c r="CI194" i="1"/>
  <c r="CI174" i="1"/>
  <c r="CI160" i="1"/>
  <c r="CI84" i="1"/>
  <c r="CI164" i="1"/>
  <c r="CI154" i="1"/>
  <c r="CI135" i="1"/>
  <c r="CI102" i="1"/>
  <c r="CI180" i="1"/>
  <c r="CI118" i="1"/>
  <c r="CI148" i="1"/>
  <c r="CI114" i="1"/>
  <c r="CI100" i="1"/>
  <c r="CI151" i="1"/>
  <c r="CI120" i="1"/>
  <c r="CI145" i="1"/>
  <c r="CI167" i="1"/>
  <c r="CI121" i="1"/>
  <c r="CI156" i="1"/>
  <c r="CI149" i="1"/>
  <c r="CI87" i="1"/>
  <c r="CI139" i="1"/>
  <c r="CI103" i="1"/>
  <c r="CI192" i="1"/>
  <c r="CI152" i="1"/>
  <c r="CI189" i="1"/>
  <c r="CI196" i="1"/>
  <c r="CI163" i="1"/>
  <c r="CI185" i="1"/>
  <c r="CI168" i="1"/>
  <c r="CI184" i="1"/>
  <c r="CI182" i="1"/>
  <c r="CI165" i="1"/>
  <c r="CI97" i="1"/>
  <c r="CI153" i="1"/>
  <c r="CI111" i="1"/>
  <c r="CI92" i="1"/>
  <c r="CI173" i="1"/>
  <c r="CI104" i="1"/>
  <c r="CI113" i="1"/>
  <c r="CI123" i="1"/>
  <c r="CI172" i="1"/>
  <c r="FD84" i="1"/>
  <c r="CI129" i="1"/>
  <c r="CI166" i="1"/>
  <c r="CI188" i="1"/>
  <c r="CI143" i="1"/>
  <c r="CI83" i="1"/>
  <c r="CI193" i="1"/>
  <c r="CI85" i="1"/>
  <c r="CI177" i="1"/>
  <c r="CI79" i="1"/>
  <c r="FD88" i="1"/>
  <c r="CI109" i="1"/>
  <c r="CI82" i="1"/>
  <c r="CI191" i="1"/>
  <c r="CI91" i="1"/>
  <c r="CI183" i="1"/>
  <c r="CI90" i="1"/>
  <c r="CI141" i="1"/>
  <c r="FD86" i="1"/>
  <c r="CI142" i="1"/>
  <c r="CI150" i="1"/>
  <c r="CI112" i="1"/>
  <c r="CI81" i="1"/>
  <c r="FD80" i="1"/>
  <c r="CI93" i="1"/>
  <c r="CI108" i="1"/>
  <c r="CI127" i="1"/>
  <c r="CI157" i="1"/>
  <c r="CI171" i="1"/>
  <c r="CI155" i="1"/>
  <c r="CI80" i="1"/>
  <c r="CI88" i="1"/>
  <c r="CI89" i="1"/>
  <c r="CI98" i="1"/>
  <c r="FD83" i="1"/>
  <c r="CI105" i="1"/>
  <c r="CI187" i="1"/>
  <c r="CI136" i="1"/>
  <c r="CI140" i="1"/>
  <c r="CI162" i="1"/>
  <c r="CI175" i="1"/>
  <c r="CI178" i="1"/>
  <c r="FD85" i="1"/>
  <c r="CI107" i="1"/>
  <c r="CI134" i="1"/>
  <c r="CI99" i="1"/>
  <c r="CI133" i="1"/>
  <c r="CI130" i="1"/>
  <c r="CI181" i="1"/>
  <c r="CI138" i="1"/>
  <c r="CI195" i="1"/>
  <c r="CI125" i="1"/>
  <c r="CI116" i="1"/>
  <c r="CI176" i="1"/>
  <c r="CI96" i="1"/>
  <c r="FD81" i="1"/>
  <c r="CI147" i="1"/>
  <c r="CI95" i="1"/>
  <c r="CI170" i="1"/>
  <c r="FD82" i="1"/>
  <c r="CI186" i="1"/>
  <c r="CI119" i="1"/>
  <c r="CI101" i="1"/>
  <c r="W97" i="1"/>
  <c r="CR22" i="1"/>
  <c r="W24" i="1"/>
  <c r="W82" i="1"/>
  <c r="W28" i="1"/>
  <c r="W17" i="1"/>
  <c r="W70" i="1"/>
  <c r="W64" i="1"/>
  <c r="CR17" i="1"/>
  <c r="W38" i="1"/>
  <c r="W99" i="1"/>
  <c r="W134" i="1"/>
  <c r="W114" i="1"/>
  <c r="W66" i="1"/>
  <c r="W88" i="1"/>
  <c r="W75" i="1"/>
  <c r="W25" i="1"/>
  <c r="CR20" i="1"/>
  <c r="W120" i="1"/>
  <c r="W54" i="1"/>
  <c r="W81" i="1"/>
  <c r="W85" i="1"/>
  <c r="W77" i="1"/>
  <c r="W112" i="1"/>
  <c r="W21" i="1"/>
  <c r="CR18" i="1"/>
  <c r="W53" i="1"/>
  <c r="W61" i="1"/>
  <c r="W23" i="1"/>
  <c r="W41" i="1"/>
  <c r="CR16" i="1"/>
  <c r="W45" i="1"/>
  <c r="W105" i="1"/>
  <c r="W83" i="1"/>
  <c r="W73" i="1"/>
  <c r="W19" i="1"/>
  <c r="W72" i="1"/>
  <c r="W76" i="1"/>
  <c r="W78" i="1"/>
  <c r="W60" i="1"/>
  <c r="W126" i="1"/>
  <c r="CR26" i="1"/>
  <c r="W89" i="1"/>
  <c r="W36" i="1"/>
  <c r="W15" i="1"/>
  <c r="W69" i="1"/>
  <c r="W35" i="1"/>
  <c r="W58" i="1"/>
  <c r="W20" i="1"/>
  <c r="W106" i="1"/>
  <c r="W50" i="1"/>
  <c r="W56" i="1"/>
  <c r="W91" i="1"/>
  <c r="W116" i="1"/>
  <c r="W42" i="1"/>
  <c r="W40" i="1"/>
  <c r="W47" i="1"/>
  <c r="W121" i="1"/>
  <c r="W130" i="1"/>
  <c r="W55" i="1"/>
  <c r="W95" i="1"/>
  <c r="W93" i="1"/>
  <c r="W22" i="1"/>
  <c r="W109" i="1"/>
  <c r="W71" i="1"/>
  <c r="W96" i="1"/>
  <c r="W129" i="1"/>
  <c r="CR19" i="1"/>
  <c r="W31" i="1"/>
  <c r="W52" i="1"/>
  <c r="W113" i="1"/>
  <c r="W57" i="1"/>
  <c r="W132" i="1"/>
  <c r="W63" i="1"/>
  <c r="W90" i="1"/>
  <c r="W16" i="1"/>
  <c r="W80" i="1"/>
  <c r="W67" i="1"/>
  <c r="W62" i="1"/>
  <c r="W33" i="1"/>
  <c r="W49" i="1"/>
  <c r="W125" i="1"/>
  <c r="W44" i="1"/>
  <c r="W46" i="1"/>
  <c r="W104" i="1"/>
  <c r="W59" i="1"/>
  <c r="W102" i="1"/>
  <c r="W108" i="1"/>
  <c r="W115" i="1"/>
  <c r="W51" i="1"/>
  <c r="CR15" i="1"/>
  <c r="W100" i="1"/>
  <c r="W29" i="1"/>
  <c r="W86" i="1"/>
  <c r="W65" i="1"/>
  <c r="W30" i="1"/>
  <c r="W94" i="1"/>
  <c r="W32" i="1"/>
  <c r="CR25" i="1"/>
  <c r="W26" i="1"/>
  <c r="CR21" i="1"/>
  <c r="W87" i="1"/>
  <c r="W68" i="1"/>
  <c r="W34" i="1"/>
  <c r="W18" i="1"/>
  <c r="W37" i="1"/>
  <c r="CR24" i="1"/>
  <c r="W27" i="1"/>
  <c r="W48" i="1"/>
  <c r="W122" i="1"/>
  <c r="W107" i="1"/>
  <c r="W128" i="1"/>
  <c r="W92" i="1"/>
  <c r="W123" i="1"/>
  <c r="W84" i="1"/>
  <c r="W98" i="1"/>
  <c r="W133" i="1"/>
  <c r="W124" i="1"/>
  <c r="W39" i="1"/>
  <c r="W43" i="1"/>
  <c r="W131" i="1"/>
  <c r="W127" i="1"/>
  <c r="W103" i="1"/>
  <c r="W118" i="1"/>
  <c r="W111" i="1"/>
  <c r="W119" i="1"/>
  <c r="W110" i="1"/>
  <c r="W117" i="1"/>
  <c r="W101" i="1"/>
  <c r="W74" i="1"/>
  <c r="W79" i="1"/>
  <c r="CR23" i="1"/>
  <c r="AD70" i="1"/>
  <c r="CY33" i="1"/>
  <c r="AD95" i="1"/>
  <c r="AD56" i="1"/>
  <c r="AD37" i="1"/>
  <c r="AD108" i="1"/>
  <c r="AD135" i="1"/>
  <c r="AD87" i="1"/>
  <c r="AD85" i="1"/>
  <c r="AD82" i="1"/>
  <c r="AD111" i="1"/>
  <c r="AD117" i="1"/>
  <c r="AD44" i="1"/>
  <c r="AD131" i="1"/>
  <c r="AD72" i="1"/>
  <c r="AD104" i="1"/>
  <c r="AD93" i="1"/>
  <c r="AD81" i="1"/>
  <c r="AD75" i="1"/>
  <c r="AD23" i="1"/>
  <c r="AD98" i="1"/>
  <c r="AD45" i="1"/>
  <c r="AD50" i="1"/>
  <c r="AD91" i="1"/>
  <c r="AD48" i="1"/>
  <c r="AD36" i="1"/>
  <c r="AD89" i="1"/>
  <c r="AD30" i="1"/>
  <c r="AD35" i="1"/>
  <c r="AD121" i="1"/>
  <c r="AD96" i="1"/>
  <c r="AD65" i="1"/>
  <c r="AD71" i="1"/>
  <c r="AD90" i="1"/>
  <c r="AD106" i="1"/>
  <c r="AD99" i="1"/>
  <c r="CY29" i="1"/>
  <c r="AD113" i="1"/>
  <c r="AD92" i="1"/>
  <c r="AD59" i="1"/>
  <c r="AD115" i="1"/>
  <c r="AD103" i="1"/>
  <c r="AD31" i="1"/>
  <c r="AD28" i="1"/>
  <c r="AD86" i="1"/>
  <c r="AD34" i="1"/>
  <c r="AD127" i="1"/>
  <c r="AD134" i="1"/>
  <c r="AD133" i="1"/>
  <c r="AD94" i="1"/>
  <c r="AD97" i="1"/>
  <c r="AD54" i="1"/>
  <c r="CY27" i="1"/>
  <c r="CY30" i="1"/>
  <c r="AD26" i="1"/>
  <c r="AD138" i="1"/>
  <c r="CY22" i="1"/>
  <c r="AD125" i="1"/>
  <c r="AD80" i="1"/>
  <c r="AD78" i="1"/>
  <c r="AD126" i="1"/>
  <c r="AD102" i="1"/>
  <c r="AD139" i="1"/>
  <c r="AD43" i="1"/>
  <c r="AD100" i="1"/>
  <c r="AD83" i="1"/>
  <c r="AD41" i="1"/>
  <c r="AD33" i="1"/>
  <c r="AD57" i="1"/>
  <c r="AD140" i="1"/>
  <c r="AD76" i="1"/>
  <c r="CY23" i="1"/>
  <c r="AD124" i="1"/>
  <c r="AD39" i="1"/>
  <c r="AD118" i="1"/>
  <c r="AD109" i="1"/>
  <c r="AD141" i="1"/>
  <c r="CY26" i="1"/>
  <c r="AD49" i="1"/>
  <c r="CY25" i="1"/>
  <c r="AD107" i="1"/>
  <c r="AD77" i="1"/>
  <c r="AD69" i="1"/>
  <c r="AD68" i="1"/>
  <c r="AD79" i="1"/>
  <c r="CY24" i="1"/>
  <c r="AD74" i="1"/>
  <c r="AD132" i="1"/>
  <c r="AD64" i="1"/>
  <c r="AD61" i="1"/>
  <c r="AD84" i="1"/>
  <c r="AD73" i="1"/>
  <c r="AD27" i="1"/>
  <c r="AD130" i="1"/>
  <c r="AD105" i="1"/>
  <c r="AD123" i="1"/>
  <c r="CY32" i="1"/>
  <c r="AD119" i="1"/>
  <c r="AD46" i="1"/>
  <c r="AD25" i="1"/>
  <c r="CY28" i="1"/>
  <c r="AD60" i="1"/>
  <c r="AD52" i="1"/>
  <c r="AD88" i="1"/>
  <c r="AD29" i="1"/>
  <c r="AD120" i="1"/>
  <c r="AD53" i="1"/>
  <c r="AD62" i="1"/>
  <c r="AD110" i="1"/>
  <c r="AD66" i="1"/>
  <c r="AD38" i="1"/>
  <c r="AD114" i="1"/>
  <c r="AD137" i="1"/>
  <c r="CY31" i="1"/>
  <c r="AD122" i="1"/>
  <c r="AD58" i="1"/>
  <c r="AD55" i="1"/>
  <c r="AD42" i="1"/>
  <c r="AD136" i="1"/>
  <c r="AD112" i="1"/>
  <c r="AD47" i="1"/>
  <c r="AD51" i="1"/>
  <c r="AD128" i="1"/>
  <c r="AD67" i="1"/>
  <c r="AD32" i="1"/>
  <c r="AD40" i="1"/>
  <c r="AD101" i="1"/>
  <c r="AD116" i="1"/>
  <c r="AD24" i="1"/>
  <c r="AD63" i="1"/>
  <c r="AD22" i="1"/>
  <c r="AD129" i="1"/>
  <c r="AI44" i="1"/>
  <c r="AI74" i="1"/>
  <c r="AI131" i="1"/>
  <c r="AI56" i="1"/>
  <c r="AI83" i="1"/>
  <c r="AI51" i="1"/>
  <c r="DD36" i="1"/>
  <c r="AI28" i="1"/>
  <c r="AI102" i="1"/>
  <c r="AI57" i="1"/>
  <c r="AI33" i="1"/>
  <c r="AI42" i="1"/>
  <c r="AI130" i="1"/>
  <c r="AI86" i="1"/>
  <c r="AI109" i="1"/>
  <c r="AI31" i="1"/>
  <c r="AI116" i="1"/>
  <c r="AI76" i="1"/>
  <c r="AI127" i="1"/>
  <c r="AI121" i="1"/>
  <c r="AI135" i="1"/>
  <c r="AI27" i="1"/>
  <c r="AI54" i="1"/>
  <c r="AI146" i="1"/>
  <c r="AI117" i="1"/>
  <c r="AI140" i="1"/>
  <c r="AI115" i="1"/>
  <c r="AI75" i="1"/>
  <c r="DD29" i="1"/>
  <c r="DD28" i="1"/>
  <c r="AI107" i="1"/>
  <c r="AI108" i="1"/>
  <c r="AI141" i="1"/>
  <c r="AI144" i="1"/>
  <c r="DD38" i="1"/>
  <c r="AI46" i="1"/>
  <c r="AI128" i="1"/>
  <c r="AI29" i="1"/>
  <c r="AI70" i="1"/>
  <c r="AI79" i="1"/>
  <c r="AI113" i="1"/>
  <c r="AI120" i="1"/>
  <c r="AI60" i="1"/>
  <c r="AI45" i="1"/>
  <c r="AI94" i="1"/>
  <c r="DD30" i="1"/>
  <c r="AI66" i="1"/>
  <c r="AI138" i="1"/>
  <c r="AI43" i="1"/>
  <c r="DD37" i="1"/>
  <c r="AI112" i="1"/>
  <c r="AI73" i="1"/>
  <c r="AI36" i="1"/>
  <c r="AI50" i="1"/>
  <c r="AI119" i="1"/>
  <c r="AI133" i="1"/>
  <c r="AI35" i="1"/>
  <c r="AI34" i="1"/>
  <c r="AI101" i="1"/>
  <c r="AI105" i="1"/>
  <c r="AI48" i="1"/>
  <c r="AI124" i="1"/>
  <c r="AI59" i="1"/>
  <c r="AI64" i="1"/>
  <c r="AI47" i="1"/>
  <c r="AI91" i="1"/>
  <c r="AI118" i="1"/>
  <c r="AI132" i="1"/>
  <c r="AI71" i="1"/>
  <c r="AI90" i="1"/>
  <c r="AI114" i="1"/>
  <c r="AI88" i="1"/>
  <c r="AI111" i="1"/>
  <c r="AI139" i="1"/>
  <c r="AI98" i="1"/>
  <c r="AI87" i="1"/>
  <c r="AI143" i="1"/>
  <c r="AI92" i="1"/>
  <c r="AI80" i="1"/>
  <c r="AI142" i="1"/>
  <c r="DD27" i="1"/>
  <c r="AI126" i="1"/>
  <c r="AI77" i="1"/>
  <c r="AI100" i="1"/>
  <c r="AI62" i="1"/>
  <c r="AI61" i="1"/>
  <c r="AI136" i="1"/>
  <c r="AI99" i="1"/>
  <c r="AI85" i="1"/>
  <c r="AI104" i="1"/>
  <c r="AI55" i="1"/>
  <c r="AI82" i="1"/>
  <c r="AI103" i="1"/>
  <c r="AI78" i="1"/>
  <c r="DD31" i="1"/>
  <c r="AI123" i="1"/>
  <c r="AI125" i="1"/>
  <c r="AI93" i="1"/>
  <c r="AI106" i="1"/>
  <c r="AI53" i="1"/>
  <c r="AI32" i="1"/>
  <c r="AI68" i="1"/>
  <c r="AI97" i="1"/>
  <c r="AI40" i="1"/>
  <c r="DD32" i="1"/>
  <c r="AI41" i="1"/>
  <c r="AI30" i="1"/>
  <c r="AI67" i="1"/>
  <c r="AI95" i="1"/>
  <c r="AI63" i="1"/>
  <c r="AI58" i="1"/>
  <c r="AI137" i="1"/>
  <c r="AI122" i="1"/>
  <c r="AI65" i="1"/>
  <c r="AI89" i="1"/>
  <c r="AI52" i="1"/>
  <c r="AI38" i="1"/>
  <c r="AI72" i="1"/>
  <c r="AI37" i="1"/>
  <c r="AI96" i="1"/>
  <c r="AI84" i="1"/>
  <c r="AI134" i="1"/>
  <c r="AI69" i="1"/>
  <c r="AI49" i="1"/>
  <c r="AI129" i="1"/>
  <c r="AI81" i="1"/>
  <c r="DD34" i="1"/>
  <c r="DD33" i="1"/>
  <c r="AI145" i="1"/>
  <c r="AI110" i="1"/>
  <c r="AI39" i="1"/>
  <c r="DD35" i="1"/>
  <c r="BX74" i="1"/>
  <c r="BX113" i="1"/>
  <c r="BX131" i="1"/>
  <c r="BX69" i="1"/>
  <c r="BX121" i="1"/>
  <c r="BX112" i="1"/>
  <c r="BX162" i="1"/>
  <c r="BX165" i="1"/>
  <c r="BX133" i="1"/>
  <c r="BX173" i="1"/>
  <c r="BX84" i="1"/>
  <c r="BX146" i="1"/>
  <c r="ES77" i="1"/>
  <c r="BX120" i="1"/>
  <c r="ES75" i="1"/>
  <c r="BX145" i="1"/>
  <c r="BX128" i="1"/>
  <c r="ES73" i="1"/>
  <c r="BX97" i="1"/>
  <c r="BX134" i="1"/>
  <c r="BX70" i="1"/>
  <c r="BX68" i="1"/>
  <c r="ES78" i="1"/>
  <c r="BX106" i="1"/>
  <c r="BX170" i="1"/>
  <c r="BX92" i="1"/>
  <c r="BX126" i="1"/>
  <c r="BX184" i="1"/>
  <c r="BX168" i="1"/>
  <c r="BX137" i="1"/>
  <c r="BX153" i="1"/>
  <c r="BX140" i="1"/>
  <c r="BX102" i="1"/>
  <c r="BX88" i="1"/>
  <c r="BX158" i="1"/>
  <c r="BX176" i="1"/>
  <c r="BX79" i="1"/>
  <c r="BX152" i="1"/>
  <c r="BX123" i="1"/>
  <c r="BX101" i="1"/>
  <c r="BX89" i="1"/>
  <c r="BX181" i="1"/>
  <c r="ES69" i="1"/>
  <c r="BX142" i="1"/>
  <c r="ES70" i="1"/>
  <c r="BX132" i="1"/>
  <c r="BX80" i="1"/>
  <c r="BX82" i="1"/>
  <c r="BX175" i="1"/>
  <c r="BX164" i="1"/>
  <c r="BX118" i="1"/>
  <c r="BX143" i="1"/>
  <c r="BX129" i="1"/>
  <c r="BX108" i="1"/>
  <c r="BX96" i="1"/>
  <c r="BX187" i="1"/>
  <c r="BX154" i="1"/>
  <c r="BX148" i="1"/>
  <c r="BX182" i="1"/>
  <c r="BX107" i="1"/>
  <c r="BX86" i="1"/>
  <c r="BX109" i="1"/>
  <c r="BX135" i="1"/>
  <c r="ES74" i="1"/>
  <c r="BX90" i="1"/>
  <c r="BX122" i="1"/>
  <c r="BX136" i="1"/>
  <c r="BX124" i="1"/>
  <c r="BX71" i="1"/>
  <c r="ES72" i="1"/>
  <c r="BX179" i="1"/>
  <c r="BX116" i="1"/>
  <c r="BX76" i="1"/>
  <c r="BX85" i="1"/>
  <c r="BX180" i="1"/>
  <c r="BX78" i="1"/>
  <c r="BX119" i="1"/>
  <c r="BX105" i="1"/>
  <c r="BX149" i="1"/>
  <c r="BX169" i="1"/>
  <c r="BX130" i="1"/>
  <c r="BX167" i="1"/>
  <c r="BX174" i="1"/>
  <c r="BX83" i="1"/>
  <c r="BX147" i="1"/>
  <c r="BX141" i="1"/>
  <c r="BX73" i="1"/>
  <c r="BX160" i="1"/>
  <c r="BX95" i="1"/>
  <c r="BX75" i="1"/>
  <c r="BX139" i="1"/>
  <c r="BX177" i="1"/>
  <c r="BX100" i="1"/>
  <c r="BX183" i="1"/>
  <c r="BX150" i="1"/>
  <c r="ES79" i="1"/>
  <c r="BX117" i="1"/>
  <c r="BX93" i="1"/>
  <c r="BX151" i="1"/>
  <c r="BX81" i="1"/>
  <c r="BX163" i="1"/>
  <c r="BX125" i="1"/>
  <c r="BX72" i="1"/>
  <c r="BX161" i="1"/>
  <c r="BX178" i="1"/>
  <c r="BX115" i="1"/>
  <c r="BX185" i="1"/>
  <c r="BX127" i="1"/>
  <c r="BX166" i="1"/>
  <c r="BX91" i="1"/>
  <c r="ES71" i="1"/>
  <c r="BX104" i="1"/>
  <c r="BX114" i="1"/>
  <c r="BX87" i="1"/>
  <c r="BX110" i="1"/>
  <c r="BX172" i="1"/>
  <c r="BX155" i="1"/>
  <c r="BX103" i="1"/>
  <c r="BX171" i="1"/>
  <c r="BX99" i="1"/>
  <c r="BX156" i="1"/>
  <c r="BX144" i="1"/>
  <c r="BX138" i="1"/>
  <c r="BX111" i="1"/>
  <c r="BX186" i="1"/>
  <c r="BX98" i="1"/>
  <c r="BX77" i="1"/>
  <c r="BX157" i="1"/>
  <c r="BX159" i="1"/>
  <c r="ES68" i="1"/>
  <c r="ES76" i="1"/>
  <c r="BX94" i="1"/>
  <c r="BV132" i="1"/>
  <c r="BV147" i="1"/>
  <c r="BV95" i="1"/>
  <c r="BV96" i="1"/>
  <c r="BV157" i="1"/>
  <c r="BV80" i="1"/>
  <c r="BV71" i="1"/>
  <c r="BV134" i="1"/>
  <c r="BV121" i="1"/>
  <c r="BV148" i="1"/>
  <c r="BV105" i="1"/>
  <c r="BV143" i="1"/>
  <c r="BV123" i="1"/>
  <c r="BV114" i="1"/>
  <c r="EQ71" i="1"/>
  <c r="BV163" i="1"/>
  <c r="EQ68" i="1"/>
  <c r="BV101" i="1"/>
  <c r="BV171" i="1"/>
  <c r="BV180" i="1"/>
  <c r="BV112" i="1"/>
  <c r="BV142" i="1"/>
  <c r="BV140" i="1"/>
  <c r="BV179" i="1"/>
  <c r="EQ66" i="1"/>
  <c r="BV154" i="1"/>
  <c r="BV107" i="1"/>
  <c r="BV138" i="1"/>
  <c r="BV102" i="1"/>
  <c r="BV116" i="1"/>
  <c r="EQ67" i="1"/>
  <c r="BV133" i="1"/>
  <c r="BV181" i="1"/>
  <c r="BV182" i="1"/>
  <c r="BV144" i="1"/>
  <c r="BV119" i="1"/>
  <c r="BV117" i="1"/>
  <c r="BV106" i="1"/>
  <c r="BV110" i="1"/>
  <c r="BV82" i="1"/>
  <c r="BV158" i="1"/>
  <c r="BV151" i="1"/>
  <c r="BV137" i="1"/>
  <c r="BV88" i="1"/>
  <c r="BV161" i="1"/>
  <c r="BV169" i="1"/>
  <c r="BV164" i="1"/>
  <c r="BV128" i="1"/>
  <c r="BV72" i="1"/>
  <c r="BV89" i="1"/>
  <c r="BV156" i="1"/>
  <c r="BV150" i="1"/>
  <c r="BV66" i="1"/>
  <c r="BV70" i="1"/>
  <c r="BV174" i="1"/>
  <c r="BV74" i="1"/>
  <c r="BV170" i="1"/>
  <c r="BV139" i="1"/>
  <c r="EQ70" i="1"/>
  <c r="BV73" i="1"/>
  <c r="BV83" i="1"/>
  <c r="BV176" i="1"/>
  <c r="BV185" i="1"/>
  <c r="BV77" i="1"/>
  <c r="BV146" i="1"/>
  <c r="BV141" i="1"/>
  <c r="BV149" i="1"/>
  <c r="BV76" i="1"/>
  <c r="BV100" i="1"/>
  <c r="BV67" i="1"/>
  <c r="BV94" i="1"/>
  <c r="BV166" i="1"/>
  <c r="BV127" i="1"/>
  <c r="BV124" i="1"/>
  <c r="BV90" i="1"/>
  <c r="BV69" i="1"/>
  <c r="BV91" i="1"/>
  <c r="EQ73" i="1"/>
  <c r="BV136" i="1"/>
  <c r="BV108" i="1"/>
  <c r="BV130" i="1"/>
  <c r="BV167" i="1"/>
  <c r="BV120" i="1"/>
  <c r="BV113" i="1"/>
  <c r="EQ77" i="1"/>
  <c r="BV109" i="1"/>
  <c r="EQ75" i="1"/>
  <c r="BV177" i="1"/>
  <c r="EQ72" i="1"/>
  <c r="BV178" i="1"/>
  <c r="BV103" i="1"/>
  <c r="BV68" i="1"/>
  <c r="BV115" i="1"/>
  <c r="BV135" i="1"/>
  <c r="BV111" i="1"/>
  <c r="BV162" i="1"/>
  <c r="BV125" i="1"/>
  <c r="BV92" i="1"/>
  <c r="BV183" i="1"/>
  <c r="BV86" i="1"/>
  <c r="BV75" i="1"/>
  <c r="EQ76" i="1"/>
  <c r="BV172" i="1"/>
  <c r="BV165" i="1"/>
  <c r="BV184" i="1"/>
  <c r="BV168" i="1"/>
  <c r="BV78" i="1"/>
  <c r="EQ69" i="1"/>
  <c r="BV87" i="1"/>
  <c r="BV122" i="1"/>
  <c r="BV131" i="1"/>
  <c r="BV175" i="1"/>
  <c r="BV99" i="1"/>
  <c r="BV173" i="1"/>
  <c r="BV155" i="1"/>
  <c r="BV81" i="1"/>
  <c r="BV159" i="1"/>
  <c r="BV85" i="1"/>
  <c r="BV104" i="1"/>
  <c r="BV93" i="1"/>
  <c r="BV84" i="1"/>
  <c r="BV79" i="1"/>
  <c r="BV152" i="1"/>
  <c r="BV97" i="1"/>
  <c r="BV153" i="1"/>
  <c r="BV129" i="1"/>
  <c r="BV126" i="1"/>
  <c r="BV118" i="1"/>
  <c r="BV160" i="1"/>
  <c r="BV145" i="1"/>
  <c r="EQ74" i="1"/>
  <c r="BV98" i="1"/>
  <c r="S65" i="1"/>
  <c r="BU167" i="1" s="1"/>
  <c r="EO65" i="1"/>
  <c r="BT151" i="1"/>
  <c r="BT116" i="1"/>
  <c r="EO64" i="1"/>
  <c r="BT133" i="1"/>
  <c r="BT172" i="1"/>
  <c r="BT168" i="1"/>
  <c r="BT141" i="1"/>
  <c r="BT90" i="1"/>
  <c r="BT81" i="1"/>
  <c r="BT108" i="1"/>
  <c r="BT146" i="1"/>
  <c r="BT107" i="1"/>
  <c r="BT72" i="1"/>
  <c r="EO69" i="1"/>
  <c r="BT82" i="1"/>
  <c r="BT74" i="1"/>
  <c r="BT100" i="1"/>
  <c r="BT80" i="1"/>
  <c r="BT69" i="1"/>
  <c r="BT71" i="1"/>
  <c r="BT159" i="1"/>
  <c r="BT150" i="1"/>
  <c r="BT64" i="1"/>
  <c r="BT167" i="1"/>
  <c r="BT93" i="1"/>
  <c r="BT126" i="1"/>
  <c r="BT161" i="1"/>
  <c r="BT169" i="1"/>
  <c r="BT70" i="1"/>
  <c r="BT113" i="1"/>
  <c r="BT182" i="1"/>
  <c r="BT139" i="1"/>
  <c r="BT115" i="1"/>
  <c r="BT153" i="1"/>
  <c r="EO66" i="1"/>
  <c r="BT97" i="1"/>
  <c r="BT138" i="1"/>
  <c r="BT131" i="1"/>
  <c r="BT105" i="1"/>
  <c r="BT92" i="1"/>
  <c r="BT68" i="1"/>
  <c r="BT124" i="1"/>
  <c r="BT174" i="1"/>
  <c r="BT89" i="1"/>
  <c r="EO75" i="1"/>
  <c r="BT156" i="1"/>
  <c r="BT144" i="1"/>
  <c r="BT160" i="1"/>
  <c r="BT121" i="1"/>
  <c r="BT111" i="1"/>
  <c r="BT145" i="1"/>
  <c r="BT180" i="1"/>
  <c r="BT73" i="1"/>
  <c r="BT96" i="1"/>
  <c r="BT149" i="1"/>
  <c r="BT170" i="1"/>
  <c r="EO67" i="1"/>
  <c r="BT127" i="1"/>
  <c r="BT83" i="1"/>
  <c r="BT77" i="1"/>
  <c r="BT86" i="1"/>
  <c r="BT148" i="1"/>
  <c r="BT158" i="1"/>
  <c r="BT102" i="1"/>
  <c r="BT118" i="1"/>
  <c r="BT129" i="1"/>
  <c r="BT112" i="1"/>
  <c r="BT122" i="1"/>
  <c r="EO74" i="1"/>
  <c r="EO68" i="1"/>
  <c r="BT106" i="1"/>
  <c r="BT130" i="1"/>
  <c r="BT109" i="1"/>
  <c r="BT134" i="1"/>
  <c r="BT75" i="1"/>
  <c r="BT140" i="1"/>
  <c r="BT157" i="1"/>
  <c r="EO70" i="1"/>
  <c r="BT176" i="1"/>
  <c r="BT137" i="1"/>
  <c r="BT65" i="1"/>
  <c r="BT142" i="1"/>
  <c r="BT165" i="1"/>
  <c r="BT119" i="1"/>
  <c r="BT103" i="1"/>
  <c r="EO73" i="1"/>
  <c r="BT143" i="1"/>
  <c r="BT94" i="1"/>
  <c r="BT123" i="1"/>
  <c r="BT66" i="1"/>
  <c r="BT110" i="1"/>
  <c r="BT136" i="1"/>
  <c r="BT155" i="1"/>
  <c r="BT84" i="1"/>
  <c r="BT171" i="1"/>
  <c r="BT117" i="1"/>
  <c r="BT183" i="1"/>
  <c r="BT88" i="1"/>
  <c r="EO71" i="1"/>
  <c r="BT175" i="1"/>
  <c r="BT125" i="1"/>
  <c r="BT173" i="1"/>
  <c r="BT162" i="1"/>
  <c r="BT78" i="1"/>
  <c r="BT91" i="1"/>
  <c r="BT178" i="1"/>
  <c r="BT67" i="1"/>
  <c r="BT87" i="1"/>
  <c r="BT128" i="1"/>
  <c r="BT95" i="1"/>
  <c r="BT76" i="1"/>
  <c r="BT152" i="1"/>
  <c r="BT147" i="1"/>
  <c r="BT154" i="1"/>
  <c r="BT181" i="1"/>
  <c r="BT135" i="1"/>
  <c r="BT98" i="1"/>
  <c r="BT164" i="1"/>
  <c r="BT179" i="1"/>
  <c r="BT79" i="1"/>
  <c r="BT99" i="1"/>
  <c r="BT163" i="1"/>
  <c r="BT104" i="1"/>
  <c r="BT85" i="1"/>
  <c r="BT114" i="1"/>
  <c r="BT177" i="1"/>
  <c r="BT132" i="1"/>
  <c r="BT120" i="1"/>
  <c r="BT101" i="1"/>
  <c r="EO72" i="1"/>
  <c r="BT166" i="1"/>
  <c r="CA74" i="1"/>
  <c r="CA173" i="1"/>
  <c r="CA144" i="1"/>
  <c r="CA148" i="1"/>
  <c r="CA147" i="1"/>
  <c r="CA102" i="1"/>
  <c r="CA134" i="1"/>
  <c r="CA132" i="1"/>
  <c r="CA143" i="1"/>
  <c r="CA186" i="1"/>
  <c r="CA85" i="1"/>
  <c r="CA187" i="1"/>
  <c r="CA142" i="1"/>
  <c r="CA158" i="1"/>
  <c r="EV78" i="1"/>
  <c r="CA164" i="1"/>
  <c r="CA160" i="1"/>
  <c r="CA152" i="1"/>
  <c r="CA104" i="1"/>
  <c r="CA159" i="1"/>
  <c r="CA110" i="1"/>
  <c r="CA162" i="1"/>
  <c r="CA83" i="1"/>
  <c r="CA151" i="1"/>
  <c r="CA82" i="1"/>
  <c r="EV72" i="1"/>
  <c r="CA154" i="1"/>
  <c r="CA121" i="1"/>
  <c r="CA155" i="1"/>
  <c r="CA106" i="1"/>
  <c r="CA108" i="1"/>
  <c r="CA169" i="1"/>
  <c r="EV75" i="1"/>
  <c r="CA140" i="1"/>
  <c r="CA113" i="1"/>
  <c r="CA139" i="1"/>
  <c r="CA135" i="1"/>
  <c r="CA133" i="1"/>
  <c r="CA170" i="1"/>
  <c r="EV73" i="1"/>
  <c r="CA75" i="1"/>
  <c r="CA112" i="1"/>
  <c r="CA178" i="1"/>
  <c r="CA111" i="1"/>
  <c r="CA87" i="1"/>
  <c r="CA78" i="1"/>
  <c r="CA89" i="1"/>
  <c r="CA141" i="1"/>
  <c r="CA115" i="1"/>
  <c r="CA188" i="1"/>
  <c r="CA86" i="1"/>
  <c r="CA146" i="1"/>
  <c r="CA157" i="1"/>
  <c r="CA109" i="1"/>
  <c r="CA100" i="1"/>
  <c r="CA124" i="1"/>
  <c r="CA71" i="1"/>
  <c r="EV81" i="1"/>
  <c r="CA175" i="1"/>
  <c r="CA131" i="1"/>
  <c r="CA126" i="1"/>
  <c r="EV79" i="1"/>
  <c r="CA123" i="1"/>
  <c r="CA190" i="1"/>
  <c r="CA184" i="1"/>
  <c r="CA95" i="1"/>
  <c r="CA91" i="1"/>
  <c r="CA72" i="1"/>
  <c r="CA145" i="1"/>
  <c r="CA149" i="1"/>
  <c r="CA79" i="1"/>
  <c r="CA99" i="1"/>
  <c r="CA177" i="1"/>
  <c r="CA90" i="1"/>
  <c r="CA179" i="1"/>
  <c r="CA120" i="1"/>
  <c r="EV80" i="1"/>
  <c r="CA127" i="1"/>
  <c r="CA116" i="1"/>
  <c r="CA128" i="1"/>
  <c r="CA92" i="1"/>
  <c r="CA107" i="1"/>
  <c r="CA168" i="1"/>
  <c r="CA105" i="1"/>
  <c r="CA138" i="1"/>
  <c r="EV74" i="1"/>
  <c r="CA174" i="1"/>
  <c r="CA118" i="1"/>
  <c r="CA122" i="1"/>
  <c r="CA77" i="1"/>
  <c r="CA136" i="1"/>
  <c r="CA153" i="1"/>
  <c r="CA137" i="1"/>
  <c r="CA80" i="1"/>
  <c r="CA93" i="1"/>
  <c r="CA180" i="1"/>
  <c r="CA96" i="1"/>
  <c r="CA130" i="1"/>
  <c r="CA171" i="1"/>
  <c r="CA185" i="1"/>
  <c r="CA97" i="1"/>
  <c r="CA73" i="1"/>
  <c r="CA101" i="1"/>
  <c r="CA183" i="1"/>
  <c r="CA119" i="1"/>
  <c r="CA94" i="1"/>
  <c r="CA189" i="1"/>
  <c r="CA84" i="1"/>
  <c r="CA76" i="1"/>
  <c r="CA161" i="1"/>
  <c r="CA150" i="1"/>
  <c r="CA176" i="1"/>
  <c r="EV82" i="1"/>
  <c r="CA166" i="1"/>
  <c r="EV76" i="1"/>
  <c r="CA167" i="1"/>
  <c r="CA98" i="1"/>
  <c r="CA181" i="1"/>
  <c r="EV77" i="1"/>
  <c r="CA125" i="1"/>
  <c r="CA172" i="1"/>
  <c r="CA165" i="1"/>
  <c r="CA81" i="1"/>
  <c r="EV71" i="1"/>
  <c r="CA129" i="1"/>
  <c r="CA103" i="1"/>
  <c r="CA88" i="1"/>
  <c r="CA182" i="1"/>
  <c r="CA163" i="1"/>
  <c r="CA114" i="1"/>
  <c r="CA117" i="1"/>
  <c r="CA156" i="1"/>
  <c r="CH179" i="1"/>
  <c r="CH89" i="1"/>
  <c r="FC89" i="1"/>
  <c r="FF89" i="1" s="1"/>
  <c r="CH84" i="1"/>
  <c r="CH181" i="1"/>
  <c r="FC82" i="1"/>
  <c r="CH100" i="1"/>
  <c r="CH83" i="1"/>
  <c r="CH110" i="1"/>
  <c r="CH141" i="1"/>
  <c r="CH85" i="1"/>
  <c r="FC86" i="1"/>
  <c r="CH158" i="1"/>
  <c r="CH139" i="1"/>
  <c r="CH138" i="1"/>
  <c r="CH132" i="1"/>
  <c r="FC85" i="1"/>
  <c r="CH152" i="1"/>
  <c r="CH118" i="1"/>
  <c r="CH126" i="1"/>
  <c r="CH167" i="1"/>
  <c r="CH104" i="1"/>
  <c r="CH114" i="1"/>
  <c r="CH185" i="1"/>
  <c r="CH97" i="1"/>
  <c r="CH87" i="1"/>
  <c r="CH175" i="1"/>
  <c r="CH93" i="1"/>
  <c r="CH86" i="1"/>
  <c r="FC80" i="1"/>
  <c r="CH78" i="1"/>
  <c r="CH98" i="1"/>
  <c r="CH191" i="1"/>
  <c r="CH170" i="1"/>
  <c r="CH180" i="1"/>
  <c r="CH160" i="1"/>
  <c r="CH131" i="1"/>
  <c r="CH166" i="1"/>
  <c r="CH107" i="1"/>
  <c r="CH81" i="1"/>
  <c r="CH116" i="1"/>
  <c r="CH96" i="1"/>
  <c r="CH173" i="1"/>
  <c r="CH155" i="1"/>
  <c r="CH121" i="1"/>
  <c r="CH142" i="1"/>
  <c r="CH88" i="1"/>
  <c r="CH135" i="1"/>
  <c r="CH101" i="1"/>
  <c r="CH92" i="1"/>
  <c r="FC88" i="1"/>
  <c r="CH143" i="1"/>
  <c r="CH80" i="1"/>
  <c r="CH153" i="1"/>
  <c r="CH145" i="1"/>
  <c r="CH91" i="1"/>
  <c r="CH148" i="1"/>
  <c r="CH128" i="1"/>
  <c r="CH182" i="1"/>
  <c r="CH103" i="1"/>
  <c r="CH146" i="1"/>
  <c r="CH192" i="1"/>
  <c r="CH156" i="1"/>
  <c r="CH127" i="1"/>
  <c r="CH190" i="1"/>
  <c r="CH194" i="1"/>
  <c r="CH130" i="1"/>
  <c r="CH122" i="1"/>
  <c r="CH90" i="1"/>
  <c r="CH82" i="1"/>
  <c r="CH140" i="1"/>
  <c r="CH119" i="1"/>
  <c r="FC81" i="1"/>
  <c r="CH186" i="1"/>
  <c r="CH113" i="1"/>
  <c r="CH151" i="1"/>
  <c r="CH102" i="1"/>
  <c r="CH196" i="1"/>
  <c r="CH193" i="1"/>
  <c r="CH112" i="1"/>
  <c r="CH125" i="1"/>
  <c r="CH183" i="1"/>
  <c r="CH172" i="1"/>
  <c r="CH106" i="1"/>
  <c r="CH154" i="1"/>
  <c r="CH165" i="1"/>
  <c r="CH136" i="1"/>
  <c r="CH149" i="1"/>
  <c r="CH95" i="1"/>
  <c r="CH124" i="1"/>
  <c r="CH171" i="1"/>
  <c r="CH168" i="1"/>
  <c r="FC83" i="1"/>
  <c r="CH134" i="1"/>
  <c r="FC87" i="1"/>
  <c r="CH137" i="1"/>
  <c r="CH176" i="1"/>
  <c r="CH184" i="1"/>
  <c r="CH105" i="1"/>
  <c r="CH94" i="1"/>
  <c r="CH178" i="1"/>
  <c r="CH189" i="1"/>
  <c r="CH147" i="1"/>
  <c r="CH174" i="1"/>
  <c r="CH123" i="1"/>
  <c r="FC79" i="1"/>
  <c r="FC78" i="1"/>
  <c r="CH177" i="1"/>
  <c r="CH108" i="1"/>
  <c r="CH99" i="1"/>
  <c r="CH111" i="1"/>
  <c r="CH169" i="1"/>
  <c r="CH79" i="1"/>
  <c r="CH150" i="1"/>
  <c r="CH159" i="1"/>
  <c r="CH109" i="1"/>
  <c r="CH187" i="1"/>
  <c r="CH120" i="1"/>
  <c r="CH115" i="1"/>
  <c r="CH188" i="1"/>
  <c r="CH163" i="1"/>
  <c r="CH195" i="1"/>
  <c r="CH144" i="1"/>
  <c r="CH161" i="1"/>
  <c r="CH162" i="1"/>
  <c r="CH129" i="1"/>
  <c r="CH133" i="1"/>
  <c r="FC84" i="1"/>
  <c r="CH117" i="1"/>
  <c r="CH164" i="1"/>
  <c r="CH157" i="1"/>
  <c r="S14" i="1"/>
  <c r="AA130" i="1"/>
  <c r="AA26" i="1"/>
  <c r="AA75" i="1"/>
  <c r="AA43" i="1"/>
  <c r="AA100" i="1"/>
  <c r="CV25" i="1"/>
  <c r="AA41" i="1"/>
  <c r="CV20" i="1"/>
  <c r="AA52" i="1"/>
  <c r="AA32" i="1"/>
  <c r="AA95" i="1"/>
  <c r="AA102" i="1"/>
  <c r="AA42" i="1"/>
  <c r="AA133" i="1"/>
  <c r="AA69" i="1"/>
  <c r="AA34" i="1"/>
  <c r="AA109" i="1"/>
  <c r="AA97" i="1"/>
  <c r="AA119" i="1"/>
  <c r="AA82" i="1"/>
  <c r="AA70" i="1"/>
  <c r="AA60" i="1"/>
  <c r="AA101" i="1"/>
  <c r="CV26" i="1"/>
  <c r="AA84" i="1"/>
  <c r="AA37" i="1"/>
  <c r="AA21" i="1"/>
  <c r="AA59" i="1"/>
  <c r="AA131" i="1"/>
  <c r="AA99" i="1"/>
  <c r="AA134" i="1"/>
  <c r="AA31" i="1"/>
  <c r="AA68" i="1"/>
  <c r="AA113" i="1"/>
  <c r="AA27" i="1"/>
  <c r="AA24" i="1"/>
  <c r="AA107" i="1"/>
  <c r="CV19" i="1"/>
  <c r="AA66" i="1"/>
  <c r="AA125" i="1"/>
  <c r="AA54" i="1"/>
  <c r="AA127" i="1"/>
  <c r="AA51" i="1"/>
  <c r="AA48" i="1"/>
  <c r="AA50" i="1"/>
  <c r="AA61" i="1"/>
  <c r="CV27" i="1"/>
  <c r="AA55" i="1"/>
  <c r="AA136" i="1"/>
  <c r="AA88" i="1"/>
  <c r="AA86" i="1"/>
  <c r="AA132" i="1"/>
  <c r="AA114" i="1"/>
  <c r="AA91" i="1"/>
  <c r="AA93" i="1"/>
  <c r="AA135" i="1"/>
  <c r="CV29" i="1"/>
  <c r="CV28" i="1"/>
  <c r="AA45" i="1"/>
  <c r="AA81" i="1"/>
  <c r="AA108" i="1"/>
  <c r="AA28" i="1"/>
  <c r="AA71" i="1"/>
  <c r="AA36" i="1"/>
  <c r="CV21" i="1"/>
  <c r="AA105" i="1"/>
  <c r="AA122" i="1"/>
  <c r="AA121" i="1"/>
  <c r="AA22" i="1"/>
  <c r="AA49" i="1"/>
  <c r="AA124" i="1"/>
  <c r="AA77" i="1"/>
  <c r="AA138" i="1"/>
  <c r="AA83" i="1"/>
  <c r="AA64" i="1"/>
  <c r="AA103" i="1"/>
  <c r="AA67" i="1"/>
  <c r="AA112" i="1"/>
  <c r="AA128" i="1"/>
  <c r="AA104" i="1"/>
  <c r="AA63" i="1"/>
  <c r="AA35" i="1"/>
  <c r="AA123" i="1"/>
  <c r="AA79" i="1"/>
  <c r="AA72" i="1"/>
  <c r="AA65" i="1"/>
  <c r="AA89" i="1"/>
  <c r="AA129" i="1"/>
  <c r="AA111" i="1"/>
  <c r="AA92" i="1"/>
  <c r="AA76" i="1"/>
  <c r="AA44" i="1"/>
  <c r="AA94" i="1"/>
  <c r="AA115" i="1"/>
  <c r="CV22" i="1"/>
  <c r="AA126" i="1"/>
  <c r="AA90" i="1"/>
  <c r="AA98" i="1"/>
  <c r="AA78" i="1"/>
  <c r="AA110" i="1"/>
  <c r="CV24" i="1"/>
  <c r="AA118" i="1"/>
  <c r="AA47" i="1"/>
  <c r="AA23" i="1"/>
  <c r="AA33" i="1"/>
  <c r="AA46" i="1"/>
  <c r="AA38" i="1"/>
  <c r="AA19" i="1"/>
  <c r="AA56" i="1"/>
  <c r="AA20" i="1"/>
  <c r="AA80" i="1"/>
  <c r="AA40" i="1"/>
  <c r="AA53" i="1"/>
  <c r="AA29" i="1"/>
  <c r="AA62" i="1"/>
  <c r="AA96" i="1"/>
  <c r="AA25" i="1"/>
  <c r="AA73" i="1"/>
  <c r="AA85" i="1"/>
  <c r="AA74" i="1"/>
  <c r="AA58" i="1"/>
  <c r="AA137" i="1"/>
  <c r="CV23" i="1"/>
  <c r="AA116" i="1"/>
  <c r="AA57" i="1"/>
  <c r="AA87" i="1"/>
  <c r="AA106" i="1"/>
  <c r="CV30" i="1"/>
  <c r="AA30" i="1"/>
  <c r="AA117" i="1"/>
  <c r="AA120" i="1"/>
  <c r="AA39" i="1"/>
  <c r="C4" i="9"/>
  <c r="C10" i="1"/>
  <c r="C6" i="9"/>
  <c r="E6" i="9" s="1"/>
  <c r="DR48" i="1"/>
  <c r="DR46" i="1"/>
  <c r="AW79" i="1"/>
  <c r="AW100" i="1"/>
  <c r="AW104" i="1"/>
  <c r="AW67" i="1"/>
  <c r="AW122" i="1"/>
  <c r="AW145" i="1"/>
  <c r="AW65" i="1"/>
  <c r="DR50" i="1"/>
  <c r="AW109" i="1"/>
  <c r="AW93" i="1"/>
  <c r="AW106" i="1"/>
  <c r="AW154" i="1"/>
  <c r="AW119" i="1"/>
  <c r="DR45" i="1"/>
  <c r="AW151" i="1"/>
  <c r="AW50" i="1"/>
  <c r="AW72" i="1"/>
  <c r="DR42" i="1"/>
  <c r="AW97" i="1"/>
  <c r="AW74" i="1"/>
  <c r="AW48" i="1"/>
  <c r="AW45" i="1"/>
  <c r="AW116" i="1"/>
  <c r="AW49" i="1"/>
  <c r="AW131" i="1"/>
  <c r="AW138" i="1"/>
  <c r="AW76" i="1"/>
  <c r="AW60" i="1"/>
  <c r="AW92" i="1"/>
  <c r="AW82" i="1"/>
  <c r="AW96" i="1"/>
  <c r="AW71" i="1"/>
  <c r="AW103" i="1"/>
  <c r="DR44" i="1"/>
  <c r="AW89" i="1"/>
  <c r="AW123" i="1"/>
  <c r="AW69" i="1"/>
  <c r="AW107" i="1"/>
  <c r="AW128" i="1"/>
  <c r="AW61" i="1"/>
  <c r="DR51" i="1"/>
  <c r="AW155" i="1"/>
  <c r="AW112" i="1"/>
  <c r="AW141" i="1"/>
  <c r="AW133" i="1"/>
  <c r="AW108" i="1"/>
  <c r="AW94" i="1"/>
  <c r="DR52" i="1"/>
  <c r="AW56" i="1"/>
  <c r="AW160" i="1"/>
  <c r="AW136" i="1"/>
  <c r="AW125" i="1"/>
  <c r="AW57" i="1"/>
  <c r="AW139" i="1"/>
  <c r="AW156" i="1"/>
  <c r="AW121" i="1"/>
  <c r="AW75" i="1"/>
  <c r="AW63" i="1"/>
  <c r="AW152" i="1"/>
  <c r="AW146" i="1"/>
  <c r="AW43" i="1"/>
  <c r="AW47" i="1"/>
  <c r="AW158" i="1"/>
  <c r="AW159" i="1"/>
  <c r="AW87" i="1"/>
  <c r="AW113" i="1"/>
  <c r="AW58" i="1"/>
  <c r="AW148" i="1"/>
  <c r="AW157" i="1"/>
  <c r="AW127" i="1"/>
  <c r="AW86" i="1"/>
  <c r="AW85" i="1"/>
  <c r="AW124" i="1"/>
  <c r="AW140" i="1"/>
  <c r="AW90" i="1"/>
  <c r="AW66" i="1"/>
  <c r="AW95" i="1"/>
  <c r="AW118" i="1"/>
  <c r="AW153" i="1"/>
  <c r="AW42" i="1"/>
  <c r="AW143" i="1"/>
  <c r="AW68" i="1"/>
  <c r="AW115" i="1"/>
  <c r="DR49" i="1"/>
  <c r="AW117" i="1"/>
  <c r="AW59" i="1"/>
  <c r="AW53" i="1"/>
  <c r="AW110" i="1"/>
  <c r="AW62" i="1"/>
  <c r="AW149" i="1"/>
  <c r="AW46" i="1"/>
  <c r="AW114" i="1"/>
  <c r="AW98" i="1"/>
  <c r="AW51" i="1"/>
  <c r="AW129" i="1"/>
  <c r="AW44" i="1"/>
  <c r="AW147" i="1"/>
  <c r="AW70" i="1"/>
  <c r="AW77" i="1"/>
  <c r="AW130" i="1"/>
  <c r="AW150" i="1"/>
  <c r="AW105" i="1"/>
  <c r="AW144" i="1"/>
  <c r="AW55" i="1"/>
  <c r="AW135" i="1"/>
  <c r="AW41" i="1"/>
  <c r="AW84" i="1"/>
  <c r="AW101" i="1"/>
  <c r="AW88" i="1"/>
  <c r="AW126" i="1"/>
  <c r="AW111" i="1"/>
  <c r="AW99" i="1"/>
  <c r="DR41" i="1"/>
  <c r="AW80" i="1"/>
  <c r="AW78" i="1"/>
  <c r="AW54" i="1"/>
  <c r="AW137" i="1"/>
  <c r="AW91" i="1"/>
  <c r="DR43" i="1"/>
  <c r="AW142" i="1"/>
  <c r="AW102" i="1"/>
  <c r="AW134" i="1"/>
  <c r="AW81" i="1"/>
  <c r="AW120" i="1"/>
  <c r="DR47" i="1"/>
  <c r="AW132" i="1"/>
  <c r="AW83" i="1"/>
  <c r="AW52" i="1"/>
  <c r="AW64" i="1"/>
  <c r="AW73" i="1"/>
  <c r="C5" i="9"/>
  <c r="E5" i="9" s="1"/>
  <c r="BI112" i="1"/>
  <c r="BI137" i="1"/>
  <c r="BI117" i="1"/>
  <c r="ED55" i="1"/>
  <c r="BI154" i="1"/>
  <c r="BI161" i="1"/>
  <c r="BI73" i="1"/>
  <c r="BI65" i="1"/>
  <c r="BI95" i="1"/>
  <c r="BI106" i="1"/>
  <c r="BI167" i="1"/>
  <c r="BI87" i="1"/>
  <c r="BI56" i="1"/>
  <c r="BI160" i="1"/>
  <c r="BI134" i="1"/>
  <c r="ED54" i="1"/>
  <c r="BI70" i="1"/>
  <c r="C7" i="9"/>
  <c r="E7" i="9" s="1"/>
  <c r="BU147" i="1"/>
  <c r="BU141" i="1"/>
  <c r="BU131" i="1"/>
  <c r="BU177" i="1"/>
  <c r="BU109" i="1"/>
  <c r="BU142" i="1"/>
  <c r="BU166" i="1"/>
  <c r="BU108" i="1"/>
  <c r="BU110" i="1"/>
  <c r="BU157" i="1"/>
  <c r="BU125" i="1"/>
  <c r="C8" i="9"/>
  <c r="E8" i="9" s="1"/>
  <c r="C9" i="9"/>
  <c r="E9" i="9" s="1"/>
  <c r="V34" i="1"/>
  <c r="V71" i="1"/>
  <c r="V56" i="1"/>
  <c r="V73" i="1"/>
  <c r="V74" i="1"/>
  <c r="V120" i="1"/>
  <c r="V20" i="1"/>
  <c r="V65" i="1"/>
  <c r="V79" i="1"/>
  <c r="V28" i="1"/>
  <c r="V38" i="1"/>
  <c r="V110" i="1"/>
  <c r="V29" i="1"/>
  <c r="V42" i="1"/>
  <c r="V84" i="1"/>
  <c r="V23" i="1"/>
  <c r="CQ24" i="1"/>
  <c r="V129" i="1"/>
  <c r="V46" i="1"/>
  <c r="V60" i="1"/>
  <c r="V61" i="1"/>
  <c r="V16" i="1"/>
  <c r="V37" i="1"/>
  <c r="CQ20" i="1"/>
  <c r="V83" i="1"/>
  <c r="V26" i="1"/>
  <c r="V53" i="1"/>
  <c r="V100" i="1"/>
  <c r="V94" i="1"/>
  <c r="V55" i="1"/>
  <c r="V107" i="1"/>
  <c r="V58" i="1"/>
  <c r="CQ22" i="1"/>
  <c r="V49" i="1"/>
  <c r="V44" i="1"/>
  <c r="V101" i="1"/>
  <c r="V62" i="1"/>
  <c r="V117" i="1"/>
  <c r="V104" i="1"/>
  <c r="V98" i="1"/>
  <c r="V77" i="1"/>
  <c r="V132" i="1"/>
  <c r="V124" i="1"/>
  <c r="V68" i="1"/>
  <c r="V92" i="1"/>
  <c r="V106" i="1"/>
  <c r="V102" i="1"/>
  <c r="CQ17" i="1"/>
  <c r="V95" i="1"/>
  <c r="V82" i="1"/>
  <c r="V121" i="1"/>
  <c r="V57" i="1"/>
  <c r="V21" i="1"/>
  <c r="V126" i="1"/>
  <c r="V85" i="1"/>
  <c r="V50" i="1"/>
  <c r="CQ15" i="1"/>
  <c r="V118" i="1"/>
  <c r="V67" i="1"/>
  <c r="V32" i="1"/>
  <c r="V86" i="1"/>
  <c r="V59" i="1"/>
  <c r="V15" i="1"/>
  <c r="V113" i="1"/>
  <c r="V43" i="1"/>
  <c r="V114" i="1"/>
  <c r="V14" i="1"/>
  <c r="CK14" i="1" s="1"/>
  <c r="V87" i="1"/>
  <c r="V75" i="1"/>
  <c r="V17" i="1"/>
  <c r="V103" i="1"/>
  <c r="V39" i="1"/>
  <c r="V123" i="1"/>
  <c r="V72" i="1"/>
  <c r="V115" i="1"/>
  <c r="V96" i="1"/>
  <c r="V69" i="1"/>
  <c r="V119" i="1"/>
  <c r="V81" i="1"/>
  <c r="V105" i="1"/>
  <c r="V112" i="1"/>
  <c r="V41" i="1"/>
  <c r="V25" i="1"/>
  <c r="V33" i="1"/>
  <c r="CQ21" i="1"/>
  <c r="V89" i="1"/>
  <c r="V88" i="1"/>
  <c r="V63" i="1"/>
  <c r="V18" i="1"/>
  <c r="CQ16" i="1"/>
  <c r="V116" i="1"/>
  <c r="V30" i="1"/>
  <c r="V40" i="1"/>
  <c r="CQ18" i="1"/>
  <c r="V127" i="1"/>
  <c r="V91" i="1"/>
  <c r="V52" i="1"/>
  <c r="V47" i="1"/>
  <c r="V22" i="1"/>
  <c r="V31" i="1"/>
  <c r="CQ25" i="1"/>
  <c r="V128" i="1"/>
  <c r="V108" i="1"/>
  <c r="V45" i="1"/>
  <c r="V54" i="1"/>
  <c r="V90" i="1"/>
  <c r="V36" i="1"/>
  <c r="V97" i="1"/>
  <c r="V48" i="1"/>
  <c r="V133" i="1"/>
  <c r="V122" i="1"/>
  <c r="V130" i="1"/>
  <c r="V111" i="1"/>
  <c r="V35" i="1"/>
  <c r="CQ23" i="1"/>
  <c r="V27" i="1"/>
  <c r="CQ19" i="1"/>
  <c r="V99" i="1"/>
  <c r="V125" i="1"/>
  <c r="V70" i="1"/>
  <c r="V64" i="1"/>
  <c r="V76" i="1"/>
  <c r="T14" i="1"/>
  <c r="V51" i="1"/>
  <c r="V93" i="1"/>
  <c r="V80" i="1"/>
  <c r="V19" i="1"/>
  <c r="V109" i="1"/>
  <c r="V131" i="1"/>
  <c r="CQ14" i="1"/>
  <c r="FF14" i="1" s="1"/>
  <c r="V24" i="1"/>
  <c r="V66" i="1"/>
  <c r="V78" i="1"/>
  <c r="CG135" i="1"/>
  <c r="CG160" i="1"/>
  <c r="CG85" i="1"/>
  <c r="CG164" i="1"/>
  <c r="CG131" i="1"/>
  <c r="FB82" i="1"/>
  <c r="FB77" i="1"/>
  <c r="CG193" i="1"/>
  <c r="CG151" i="1"/>
  <c r="CG146" i="1"/>
  <c r="CG105" i="1"/>
  <c r="CG134" i="1"/>
  <c r="CG161" i="1"/>
  <c r="CG137" i="1"/>
  <c r="FB83" i="1"/>
  <c r="CG77" i="1"/>
  <c r="CG174" i="1"/>
  <c r="CG87" i="1"/>
  <c r="CG83" i="1"/>
  <c r="CG119" i="1"/>
  <c r="CG153" i="1"/>
  <c r="CG177" i="1"/>
  <c r="CG187" i="1"/>
  <c r="CG152" i="1"/>
  <c r="CG101" i="1"/>
  <c r="CG100" i="1"/>
  <c r="CG126" i="1"/>
  <c r="CG180" i="1"/>
  <c r="CG155" i="1"/>
  <c r="CG93" i="1"/>
  <c r="CG86" i="1"/>
  <c r="CG123" i="1"/>
  <c r="CG82" i="1"/>
  <c r="CG158" i="1"/>
  <c r="CG102" i="1"/>
  <c r="CG150" i="1"/>
  <c r="CG130" i="1"/>
  <c r="FB78" i="1"/>
  <c r="CG162" i="1"/>
  <c r="CG103" i="1"/>
  <c r="CG186" i="1"/>
  <c r="CG133" i="1"/>
  <c r="CG183" i="1"/>
  <c r="CG179" i="1"/>
  <c r="FB79" i="1"/>
  <c r="CG166" i="1"/>
  <c r="CG154" i="1"/>
  <c r="CG168" i="1"/>
  <c r="CG188" i="1"/>
  <c r="CG125" i="1"/>
  <c r="CG120" i="1"/>
  <c r="CG110" i="1"/>
  <c r="CG88" i="1"/>
  <c r="CG129" i="1"/>
  <c r="CG128" i="1"/>
  <c r="CG157" i="1"/>
  <c r="CG116" i="1"/>
  <c r="CG144" i="1"/>
  <c r="CG108" i="1"/>
  <c r="CG94" i="1"/>
  <c r="CG115" i="1"/>
  <c r="CG196" i="1"/>
  <c r="CG159" i="1"/>
  <c r="CG90" i="1"/>
  <c r="CG145" i="1"/>
  <c r="CG140" i="1"/>
  <c r="CG163" i="1"/>
  <c r="CG156" i="1"/>
  <c r="CG181" i="1"/>
  <c r="CG169" i="1"/>
  <c r="FB87" i="1"/>
  <c r="FB86" i="1"/>
  <c r="CG170" i="1"/>
  <c r="CG191" i="1"/>
  <c r="CG118" i="1"/>
  <c r="CG89" i="1"/>
  <c r="CG171" i="1"/>
  <c r="CG98" i="1"/>
  <c r="CG167" i="1"/>
  <c r="CG121" i="1"/>
  <c r="CG81" i="1"/>
  <c r="CG173" i="1"/>
  <c r="CG127" i="1"/>
  <c r="CG107" i="1"/>
  <c r="CG192" i="1"/>
  <c r="FB84" i="1"/>
  <c r="CG111" i="1"/>
  <c r="CG175" i="1"/>
  <c r="CG189" i="1"/>
  <c r="CG80" i="1"/>
  <c r="CG96" i="1"/>
  <c r="CG149" i="1"/>
  <c r="CG109" i="1"/>
  <c r="CG104" i="1"/>
  <c r="FB80" i="1"/>
  <c r="CG84" i="1"/>
  <c r="CG117" i="1"/>
  <c r="CG172" i="1"/>
  <c r="CG195" i="1"/>
  <c r="CG185" i="1"/>
  <c r="CG113" i="1"/>
  <c r="CG178" i="1"/>
  <c r="CG114" i="1"/>
  <c r="CG99" i="1"/>
  <c r="CG95" i="1"/>
  <c r="FB85" i="1"/>
  <c r="CG139" i="1"/>
  <c r="CG176" i="1"/>
  <c r="CG97" i="1"/>
  <c r="CG79" i="1"/>
  <c r="CG132" i="1"/>
  <c r="FB81" i="1"/>
  <c r="CG138" i="1"/>
  <c r="CG91" i="1"/>
  <c r="CG112" i="1"/>
  <c r="CG184" i="1"/>
  <c r="CG182" i="1"/>
  <c r="CG141" i="1"/>
  <c r="CG142" i="1"/>
  <c r="CG136" i="1"/>
  <c r="CG190" i="1"/>
  <c r="CG143" i="1"/>
  <c r="CG147" i="1"/>
  <c r="CG122" i="1"/>
  <c r="CG148" i="1"/>
  <c r="CG124" i="1"/>
  <c r="CG106" i="1"/>
  <c r="FB88" i="1"/>
  <c r="CG165" i="1"/>
  <c r="CG92" i="1"/>
  <c r="CG78" i="1"/>
  <c r="CG194" i="1"/>
  <c r="L19" i="15"/>
  <c r="L15" i="14"/>
  <c r="L23" i="14"/>
  <c r="L31" i="14"/>
  <c r="L39" i="14"/>
  <c r="L47" i="14"/>
  <c r="L55" i="14"/>
  <c r="L63" i="14"/>
  <c r="L71" i="14"/>
  <c r="L79" i="14"/>
  <c r="L17" i="14"/>
  <c r="L33" i="14"/>
  <c r="L49" i="14"/>
  <c r="L73" i="14"/>
  <c r="L26" i="14"/>
  <c r="L42" i="14"/>
  <c r="L58" i="14"/>
  <c r="L74" i="14"/>
  <c r="L59" i="14"/>
  <c r="L75" i="14"/>
  <c r="L16" i="14"/>
  <c r="L24" i="14"/>
  <c r="L32" i="14"/>
  <c r="L40" i="14"/>
  <c r="L48" i="14"/>
  <c r="L56" i="14"/>
  <c r="L64" i="14"/>
  <c r="L72" i="14"/>
  <c r="L25" i="14"/>
  <c r="L57" i="14"/>
  <c r="L18" i="14"/>
  <c r="L34" i="14"/>
  <c r="L50" i="14"/>
  <c r="L66" i="14"/>
  <c r="L43" i="14"/>
  <c r="L67" i="14"/>
  <c r="L21" i="14"/>
  <c r="L37" i="14"/>
  <c r="L61" i="14"/>
  <c r="L69" i="14"/>
  <c r="L30" i="14"/>
  <c r="L54" i="14"/>
  <c r="L78" i="14"/>
  <c r="L19" i="14"/>
  <c r="L27" i="14"/>
  <c r="L35" i="14"/>
  <c r="L51" i="14"/>
  <c r="L38" i="14"/>
  <c r="L62" i="14"/>
  <c r="L20" i="14"/>
  <c r="L28" i="14"/>
  <c r="L36" i="14"/>
  <c r="L44" i="14"/>
  <c r="L52" i="14"/>
  <c r="L60" i="14"/>
  <c r="L68" i="14"/>
  <c r="L76" i="14"/>
  <c r="L45" i="14"/>
  <c r="L22" i="14"/>
  <c r="L46" i="14"/>
  <c r="L70" i="14"/>
  <c r="L60" i="15"/>
  <c r="L58" i="15"/>
  <c r="L57" i="15"/>
  <c r="BK109" i="15"/>
  <c r="L56" i="15"/>
  <c r="BJ129" i="15" s="1"/>
  <c r="L63" i="15"/>
  <c r="BQ76" i="15" s="1"/>
  <c r="L70" i="15"/>
  <c r="L77" i="15"/>
  <c r="L75" i="15"/>
  <c r="L52" i="15"/>
  <c r="L50" i="15"/>
  <c r="L49" i="15"/>
  <c r="L48" i="15"/>
  <c r="BB74" i="15"/>
  <c r="L55" i="15"/>
  <c r="L62" i="15"/>
  <c r="BP141" i="15"/>
  <c r="L69" i="15"/>
  <c r="L67" i="15"/>
  <c r="L44" i="15"/>
  <c r="L42" i="15"/>
  <c r="L41" i="15"/>
  <c r="L40" i="15"/>
  <c r="AT87" i="15"/>
  <c r="L47" i="15"/>
  <c r="BA95" i="15"/>
  <c r="L54" i="15"/>
  <c r="BH102" i="15"/>
  <c r="L61" i="15"/>
  <c r="BO74" i="15"/>
  <c r="L59" i="15"/>
  <c r="L36" i="15"/>
  <c r="L34" i="15"/>
  <c r="L33" i="15"/>
  <c r="L32" i="15"/>
  <c r="L39" i="15"/>
  <c r="L46" i="15"/>
  <c r="AZ108" i="15"/>
  <c r="L53" i="15"/>
  <c r="L51" i="15"/>
  <c r="BE126" i="15"/>
  <c r="L28" i="15"/>
  <c r="L26" i="15"/>
  <c r="L25" i="15"/>
  <c r="AE99" i="15"/>
  <c r="L24" i="15"/>
  <c r="L31" i="15"/>
  <c r="L38" i="15"/>
  <c r="AR74" i="15"/>
  <c r="L45" i="15"/>
  <c r="AY120" i="15" s="1"/>
  <c r="L43" i="15"/>
  <c r="AW92" i="15"/>
  <c r="L20" i="15"/>
  <c r="L18" i="15"/>
  <c r="L17" i="15"/>
  <c r="L16" i="15"/>
  <c r="V57" i="15" s="1"/>
  <c r="V54" i="15"/>
  <c r="L23" i="15"/>
  <c r="L30" i="15"/>
  <c r="L37" i="15"/>
  <c r="AQ38" i="15" s="1"/>
  <c r="L35" i="15"/>
  <c r="AO49" i="15"/>
  <c r="L76" i="15"/>
  <c r="L74" i="15"/>
  <c r="L73" i="15"/>
  <c r="L72" i="15"/>
  <c r="L79" i="15"/>
  <c r="L15" i="15"/>
  <c r="L22" i="15"/>
  <c r="L27" i="15"/>
  <c r="L68" i="15"/>
  <c r="L66" i="15"/>
  <c r="BT72" i="15"/>
  <c r="L65" i="15"/>
  <c r="L64" i="15"/>
  <c r="BR135" i="15"/>
  <c r="L71" i="15"/>
  <c r="L78" i="15"/>
  <c r="L21" i="15"/>
  <c r="BN109" i="15"/>
  <c r="BN117" i="15"/>
  <c r="BN75" i="15"/>
  <c r="BN123" i="15"/>
  <c r="BN72" i="15"/>
  <c r="BN93" i="15"/>
  <c r="BN77" i="15"/>
  <c r="BN97" i="15"/>
  <c r="BN118" i="15"/>
  <c r="BN106" i="15"/>
  <c r="BN121" i="15"/>
  <c r="BN110" i="15"/>
  <c r="BN112" i="15"/>
  <c r="BN86" i="15"/>
  <c r="BN68" i="15"/>
  <c r="BN69" i="15"/>
  <c r="BN116" i="15"/>
  <c r="BN64" i="15"/>
  <c r="BN105" i="15"/>
  <c r="BN95" i="15"/>
  <c r="BN140" i="15"/>
  <c r="BN71" i="15"/>
  <c r="BN82" i="15"/>
  <c r="BN91" i="15"/>
  <c r="BN79" i="15"/>
  <c r="BN107" i="15"/>
  <c r="BN96" i="15"/>
  <c r="BN67" i="15"/>
  <c r="BN104" i="15"/>
  <c r="BN108" i="15"/>
  <c r="BN133" i="15"/>
  <c r="BN120" i="15"/>
  <c r="BN66" i="15"/>
  <c r="BN129" i="15"/>
  <c r="BN94" i="15"/>
  <c r="BN74" i="15"/>
  <c r="BN100" i="15"/>
  <c r="BN81" i="15"/>
  <c r="BN135" i="15"/>
  <c r="BN115" i="15"/>
  <c r="BN142" i="15"/>
  <c r="BN139" i="15"/>
  <c r="BL77" i="15"/>
  <c r="BL136" i="15"/>
  <c r="BL72" i="15"/>
  <c r="BL93" i="15"/>
  <c r="BL110" i="15"/>
  <c r="BL115" i="15"/>
  <c r="BL64" i="15"/>
  <c r="BL135" i="15"/>
  <c r="BL69" i="15"/>
  <c r="BL70" i="15"/>
  <c r="BL119" i="15"/>
  <c r="BL128" i="15"/>
  <c r="BL83" i="15"/>
  <c r="BL75" i="15"/>
  <c r="BL125" i="15"/>
  <c r="BL79" i="15"/>
  <c r="BL123" i="15"/>
  <c r="BL89" i="15"/>
  <c r="BL118" i="15"/>
  <c r="BL109" i="15"/>
  <c r="BL126" i="15"/>
  <c r="BL80" i="15"/>
  <c r="BL117" i="15"/>
  <c r="BL112" i="15"/>
  <c r="BL121" i="15"/>
  <c r="BL101" i="15"/>
  <c r="BL127" i="15"/>
  <c r="BL90" i="15"/>
  <c r="BL68" i="15"/>
  <c r="BL71" i="15"/>
  <c r="BL114" i="15"/>
  <c r="BL76" i="15"/>
  <c r="BL73" i="15"/>
  <c r="BL58" i="15"/>
  <c r="BL138" i="15"/>
  <c r="BL106" i="15"/>
  <c r="BL84" i="15"/>
  <c r="BL113" i="15"/>
  <c r="BL60" i="15"/>
  <c r="BL62" i="15"/>
  <c r="BL65" i="15"/>
  <c r="BL139" i="15"/>
  <c r="BQ120" i="15"/>
  <c r="BQ74" i="15"/>
  <c r="BQ119" i="15"/>
  <c r="BQ101" i="15"/>
  <c r="BQ109" i="15"/>
  <c r="BQ128" i="15"/>
  <c r="BQ94" i="15"/>
  <c r="BQ84" i="15"/>
  <c r="BQ63" i="15"/>
  <c r="BQ97" i="15"/>
  <c r="BQ85" i="15"/>
  <c r="BF66" i="15"/>
  <c r="BF78" i="15"/>
  <c r="BF103" i="15"/>
  <c r="BF75" i="15"/>
  <c r="BF55" i="15"/>
  <c r="BF121" i="15"/>
  <c r="BF83" i="15"/>
  <c r="BF125" i="15"/>
  <c r="BF98" i="15"/>
  <c r="BF84" i="15"/>
  <c r="BF63" i="15"/>
  <c r="BF116" i="15"/>
  <c r="BF69" i="15"/>
  <c r="BF135" i="15"/>
  <c r="BF67" i="15"/>
  <c r="BF54" i="15"/>
  <c r="BF131" i="15"/>
  <c r="BF58" i="15"/>
  <c r="BF77" i="15"/>
  <c r="BF76" i="15"/>
  <c r="BF82" i="15"/>
  <c r="BF85" i="15"/>
  <c r="BF129" i="15"/>
  <c r="BF71" i="15"/>
  <c r="BF59" i="15"/>
  <c r="BF118" i="15"/>
  <c r="BF114" i="15"/>
  <c r="BF73" i="15"/>
  <c r="BF96" i="15"/>
  <c r="BF86" i="15"/>
  <c r="BF111" i="15"/>
  <c r="BF127" i="15"/>
  <c r="BF104" i="15"/>
  <c r="BF61" i="15"/>
  <c r="BF105" i="15"/>
  <c r="BF122" i="15"/>
  <c r="BF92" i="15"/>
  <c r="BF133" i="15"/>
  <c r="BF95" i="15"/>
  <c r="BF90" i="15"/>
  <c r="BF119" i="15"/>
  <c r="BF62" i="15"/>
  <c r="BF88" i="15"/>
  <c r="BF117" i="15"/>
  <c r="BF102" i="15"/>
  <c r="BF79" i="15"/>
  <c r="BF100" i="15"/>
  <c r="BF124" i="15"/>
  <c r="BF130" i="15"/>
  <c r="BF109" i="15"/>
  <c r="BF89" i="15"/>
  <c r="BF74" i="15"/>
  <c r="BF68" i="15"/>
  <c r="BF94" i="15"/>
  <c r="BF60" i="15"/>
  <c r="BF112" i="15"/>
  <c r="BF70" i="15"/>
  <c r="BF87" i="15"/>
  <c r="BF64" i="15"/>
  <c r="BF56" i="15"/>
  <c r="BF72" i="15"/>
  <c r="BF106" i="15"/>
  <c r="BF110" i="15"/>
  <c r="BF97" i="15"/>
  <c r="BF80" i="15"/>
  <c r="BF65" i="15"/>
  <c r="BF101" i="15"/>
  <c r="BF81" i="15"/>
  <c r="BF132" i="15"/>
  <c r="BF93" i="15"/>
  <c r="BF134" i="15"/>
  <c r="BF120" i="15"/>
  <c r="BF113" i="15"/>
  <c r="BF52" i="15"/>
  <c r="BF91" i="15"/>
  <c r="BF53" i="15"/>
  <c r="BF107" i="15"/>
  <c r="BF115" i="15"/>
  <c r="BF123" i="15"/>
  <c r="BF128" i="15"/>
  <c r="BF99" i="15"/>
  <c r="BF57" i="15"/>
  <c r="BF126" i="15"/>
  <c r="BF108" i="15"/>
  <c r="BD126" i="15"/>
  <c r="BD89" i="15"/>
  <c r="BD72" i="15"/>
  <c r="BD114" i="15"/>
  <c r="BD67" i="15"/>
  <c r="BD53" i="15"/>
  <c r="BD54" i="15"/>
  <c r="BD113" i="15"/>
  <c r="BD87" i="15"/>
  <c r="BD125" i="15"/>
  <c r="BD92" i="15"/>
  <c r="BD70" i="15"/>
  <c r="BD112" i="15"/>
  <c r="BD122" i="15"/>
  <c r="BD51" i="15"/>
  <c r="BD79" i="15"/>
  <c r="BD124" i="15"/>
  <c r="BD100" i="15"/>
  <c r="BD121" i="15"/>
  <c r="BD105" i="15"/>
  <c r="BD99" i="15"/>
  <c r="BB94" i="15"/>
  <c r="BI82" i="15"/>
  <c r="BI113" i="15"/>
  <c r="AX46" i="15"/>
  <c r="AX68" i="15"/>
  <c r="AX48" i="15"/>
  <c r="AX57" i="15"/>
  <c r="AX102" i="15"/>
  <c r="AX49" i="15"/>
  <c r="AX94" i="15"/>
  <c r="AX111" i="15"/>
  <c r="AX70" i="15"/>
  <c r="AX73" i="15"/>
  <c r="AX67" i="15"/>
  <c r="AX109" i="15"/>
  <c r="AX95" i="15"/>
  <c r="AX93" i="15"/>
  <c r="AX124" i="15"/>
  <c r="AX106" i="15"/>
  <c r="AX126" i="15"/>
  <c r="AX79" i="15"/>
  <c r="AX101" i="15"/>
  <c r="AX105" i="15"/>
  <c r="AX127" i="15"/>
  <c r="AX77" i="15"/>
  <c r="AX82" i="15"/>
  <c r="AX60" i="15"/>
  <c r="AX107" i="15"/>
  <c r="AX76" i="15"/>
  <c r="AX72" i="15"/>
  <c r="AX52" i="15"/>
  <c r="AX96" i="15"/>
  <c r="AX123" i="15"/>
  <c r="AX113" i="15"/>
  <c r="AX66" i="15"/>
  <c r="AX58" i="15"/>
  <c r="AX88" i="15"/>
  <c r="AX78" i="15"/>
  <c r="AX74" i="15"/>
  <c r="AX85" i="15"/>
  <c r="AX112" i="15"/>
  <c r="AX120" i="15"/>
  <c r="AX45" i="15"/>
  <c r="AX114" i="15"/>
  <c r="AX75" i="15"/>
  <c r="AX53" i="15"/>
  <c r="AX100" i="15"/>
  <c r="AX55" i="15"/>
  <c r="AX44" i="15"/>
  <c r="AX91" i="15"/>
  <c r="AX122" i="15"/>
  <c r="AX103" i="15"/>
  <c r="AX86" i="15"/>
  <c r="AX62" i="15"/>
  <c r="AX61" i="15"/>
  <c r="AX87" i="15"/>
  <c r="AX108" i="15"/>
  <c r="AX81" i="15"/>
  <c r="AX97" i="15"/>
  <c r="AX104" i="15"/>
  <c r="AX64" i="15"/>
  <c r="AX89" i="15"/>
  <c r="AX99" i="15"/>
  <c r="AX119" i="15"/>
  <c r="AX65" i="15"/>
  <c r="AX84" i="15"/>
  <c r="AX69" i="15"/>
  <c r="AX98" i="15"/>
  <c r="AX71" i="15"/>
  <c r="AX117" i="15"/>
  <c r="AX59" i="15"/>
  <c r="AX56" i="15"/>
  <c r="AX83" i="15"/>
  <c r="AX118" i="15"/>
  <c r="AX51" i="15"/>
  <c r="AX47" i="15"/>
  <c r="AX121" i="15"/>
  <c r="AX90" i="15"/>
  <c r="AX115" i="15"/>
  <c r="AX50" i="15"/>
  <c r="AX125" i="15"/>
  <c r="AX110" i="15"/>
  <c r="AX63" i="15"/>
  <c r="AX116" i="15"/>
  <c r="AX80" i="15"/>
  <c r="AX92" i="15"/>
  <c r="AX54" i="15"/>
  <c r="AV42" i="15"/>
  <c r="AV94" i="15"/>
  <c r="AV69" i="15"/>
  <c r="AV66" i="15"/>
  <c r="AV83" i="15"/>
  <c r="AV116" i="15"/>
  <c r="AV67" i="15"/>
  <c r="AV100" i="15"/>
  <c r="AV80" i="15"/>
  <c r="AV53" i="15"/>
  <c r="AV91" i="15"/>
  <c r="AV124" i="15"/>
  <c r="AV99" i="15"/>
  <c r="AV105" i="15"/>
  <c r="AV78" i="15"/>
  <c r="AV61" i="15"/>
  <c r="AV47" i="15"/>
  <c r="AV119" i="15"/>
  <c r="AV77" i="15"/>
  <c r="AV60" i="15"/>
  <c r="AV63" i="15"/>
  <c r="AV65" i="15"/>
  <c r="AV85" i="15"/>
  <c r="AV75" i="15"/>
  <c r="AV89" i="15"/>
  <c r="AV82" i="15"/>
  <c r="AV56" i="15"/>
  <c r="AV88" i="15"/>
  <c r="AV113" i="15"/>
  <c r="AV93" i="15"/>
  <c r="AV101" i="15"/>
  <c r="AV96" i="15"/>
  <c r="AV108" i="15"/>
  <c r="AV117" i="15"/>
  <c r="AV51" i="15"/>
  <c r="AV104" i="15"/>
  <c r="AV118" i="15"/>
  <c r="AV52" i="15"/>
  <c r="AV81" i="15"/>
  <c r="AV76" i="15"/>
  <c r="AV87" i="15"/>
  <c r="AV44" i="15"/>
  <c r="AT57" i="15"/>
  <c r="BA86" i="15"/>
  <c r="BA124" i="15"/>
  <c r="BA60" i="15"/>
  <c r="BA47" i="15"/>
  <c r="AP93" i="15"/>
  <c r="AP50" i="15"/>
  <c r="AP86" i="15"/>
  <c r="AP40" i="15"/>
  <c r="AP55" i="15"/>
  <c r="AP109" i="15"/>
  <c r="AP49" i="15"/>
  <c r="AP42" i="15"/>
  <c r="AP46" i="15"/>
  <c r="AP96" i="15"/>
  <c r="AP115" i="15"/>
  <c r="AP36" i="15"/>
  <c r="AP94" i="15"/>
  <c r="AP73" i="15"/>
  <c r="AP88" i="15"/>
  <c r="AP75" i="15"/>
  <c r="AP71" i="15"/>
  <c r="AP105" i="15"/>
  <c r="AP82" i="15"/>
  <c r="AP91" i="15"/>
  <c r="AP69" i="15"/>
  <c r="AP110" i="15"/>
  <c r="AP102" i="15"/>
  <c r="AP117" i="15"/>
  <c r="AP99" i="15"/>
  <c r="AP61" i="15"/>
  <c r="AP41" i="15"/>
  <c r="AP111" i="15"/>
  <c r="AP83" i="15"/>
  <c r="AP48" i="15"/>
  <c r="AP54" i="15"/>
  <c r="AP112" i="15"/>
  <c r="AP76" i="15"/>
  <c r="AP39" i="15"/>
  <c r="AP51" i="15"/>
  <c r="AP114" i="15"/>
  <c r="AP97" i="15"/>
  <c r="AP66" i="15"/>
  <c r="AP58" i="15"/>
  <c r="AP113" i="15"/>
  <c r="AP47" i="15"/>
  <c r="AP57" i="15"/>
  <c r="AP70" i="15"/>
  <c r="AP87" i="15"/>
  <c r="AP100" i="15"/>
  <c r="AP63" i="15"/>
  <c r="AP106" i="15"/>
  <c r="AP45" i="15"/>
  <c r="AP92" i="15"/>
  <c r="AP81" i="15"/>
  <c r="AP79" i="15"/>
  <c r="AP95" i="15"/>
  <c r="AP77" i="15"/>
  <c r="AP84" i="15"/>
  <c r="AP65" i="15"/>
  <c r="AP52" i="15"/>
  <c r="AP44" i="15"/>
  <c r="AP59" i="15"/>
  <c r="AP67" i="15"/>
  <c r="AP74" i="15"/>
  <c r="AP64" i="15"/>
  <c r="AP89" i="15"/>
  <c r="AP60" i="15"/>
  <c r="AP101" i="15"/>
  <c r="AP107" i="15"/>
  <c r="AP118" i="15"/>
  <c r="AP62" i="15"/>
  <c r="AP85" i="15"/>
  <c r="AP68" i="15"/>
  <c r="AP116" i="15"/>
  <c r="AP72" i="15"/>
  <c r="AP108" i="15"/>
  <c r="AP104" i="15"/>
  <c r="AP53" i="15"/>
  <c r="AP78" i="15"/>
  <c r="AP98" i="15"/>
  <c r="AP90" i="15"/>
  <c r="AP119" i="15"/>
  <c r="AP56" i="15"/>
  <c r="AP37" i="15"/>
  <c r="AP38" i="15"/>
  <c r="AP103" i="15"/>
  <c r="AP80" i="15"/>
  <c r="AP43" i="15"/>
  <c r="AN81" i="15"/>
  <c r="AN41" i="15"/>
  <c r="AN59" i="15"/>
  <c r="AN34" i="15"/>
  <c r="AN105" i="15"/>
  <c r="AN93" i="15"/>
  <c r="AN110" i="15"/>
  <c r="AN117" i="15"/>
  <c r="AN76" i="15"/>
  <c r="AN67" i="15"/>
  <c r="AN62" i="15"/>
  <c r="AN84" i="15"/>
  <c r="AN108" i="15"/>
  <c r="AN94" i="15"/>
  <c r="AN40" i="15"/>
  <c r="AN96" i="15"/>
  <c r="AN73" i="15"/>
  <c r="AN48" i="15"/>
  <c r="AN109" i="15"/>
  <c r="AN77" i="15"/>
  <c r="AN54" i="15"/>
  <c r="AN86" i="15"/>
  <c r="AN56" i="15"/>
  <c r="AN46" i="15"/>
  <c r="AN57" i="15"/>
  <c r="AN80" i="15"/>
  <c r="AN115" i="15"/>
  <c r="AN90" i="15"/>
  <c r="AN89" i="15"/>
  <c r="AN104" i="15"/>
  <c r="AN63" i="15"/>
  <c r="AN53" i="15"/>
  <c r="AN39" i="15"/>
  <c r="AN111" i="15"/>
  <c r="AN35" i="15"/>
  <c r="AN75" i="15"/>
  <c r="AN68" i="15"/>
  <c r="AN55" i="15"/>
  <c r="AN37" i="15"/>
  <c r="AN72" i="15"/>
  <c r="AN113" i="15"/>
  <c r="AN97" i="15"/>
  <c r="AM68" i="15"/>
  <c r="AS107" i="15"/>
  <c r="AS48" i="15"/>
  <c r="AS68" i="15"/>
  <c r="AS106" i="15"/>
  <c r="AS63" i="15"/>
  <c r="AS59" i="15"/>
  <c r="BE52" i="15"/>
  <c r="AH64" i="15"/>
  <c r="AH61" i="15"/>
  <c r="AH54" i="15"/>
  <c r="AH58" i="15"/>
  <c r="AH45" i="15"/>
  <c r="AH96" i="15"/>
  <c r="AH29" i="15"/>
  <c r="AH72" i="15"/>
  <c r="AH85" i="15"/>
  <c r="AH39" i="15"/>
  <c r="AH84" i="15"/>
  <c r="AH69" i="15"/>
  <c r="AH110" i="15"/>
  <c r="AH82" i="15"/>
  <c r="AH89" i="15"/>
  <c r="AH93" i="15"/>
  <c r="AH86" i="15"/>
  <c r="AH97" i="15"/>
  <c r="AH73" i="15"/>
  <c r="AH42" i="15"/>
  <c r="AH90" i="15"/>
  <c r="AF72" i="15"/>
  <c r="AF69" i="15"/>
  <c r="AF37" i="15"/>
  <c r="AE83" i="15"/>
  <c r="AD56" i="15"/>
  <c r="AD28" i="15"/>
  <c r="AK85" i="15"/>
  <c r="AW72" i="15"/>
  <c r="Z103" i="15"/>
  <c r="Z31" i="15"/>
  <c r="Z68" i="15"/>
  <c r="Z38" i="15"/>
  <c r="Z52" i="15"/>
  <c r="Z46" i="15"/>
  <c r="Z73" i="15"/>
  <c r="Z32" i="15"/>
  <c r="Z93" i="15"/>
  <c r="Z27" i="15"/>
  <c r="Z74" i="15"/>
  <c r="Z24" i="15"/>
  <c r="Z45" i="15"/>
  <c r="Z85" i="15"/>
  <c r="Z34" i="15"/>
  <c r="Z28" i="15"/>
  <c r="Z65" i="15"/>
  <c r="Z48" i="15"/>
  <c r="Z56" i="15"/>
  <c r="Z62" i="15"/>
  <c r="Z57" i="15"/>
  <c r="Z96" i="15"/>
  <c r="Z67" i="15"/>
  <c r="Z89" i="15"/>
  <c r="Z66" i="15"/>
  <c r="Z72" i="15"/>
  <c r="Z76" i="15"/>
  <c r="Z101" i="15"/>
  <c r="Z80" i="15"/>
  <c r="Z49" i="15"/>
  <c r="Z98" i="15"/>
  <c r="Z95" i="15"/>
  <c r="Z92" i="15"/>
  <c r="Z37" i="15"/>
  <c r="Z70" i="15"/>
  <c r="Z51" i="15"/>
  <c r="Z91" i="15"/>
  <c r="Z20" i="15"/>
  <c r="Z59" i="15"/>
  <c r="Z47" i="15"/>
  <c r="Z102" i="15"/>
  <c r="Z60" i="15"/>
  <c r="X25" i="15"/>
  <c r="X93" i="15"/>
  <c r="X33" i="15"/>
  <c r="X40" i="15"/>
  <c r="X69" i="15"/>
  <c r="X37" i="15"/>
  <c r="X29" i="15"/>
  <c r="X90" i="15"/>
  <c r="X56" i="15"/>
  <c r="X47" i="15"/>
  <c r="X45" i="15"/>
  <c r="X24" i="15"/>
  <c r="X39" i="15"/>
  <c r="X73" i="15"/>
  <c r="X55" i="15"/>
  <c r="X70" i="15"/>
  <c r="X62" i="15"/>
  <c r="X19" i="15"/>
  <c r="X67" i="15"/>
  <c r="X87" i="15"/>
  <c r="X57" i="15"/>
  <c r="X81" i="15"/>
  <c r="X43" i="15"/>
  <c r="X34" i="15"/>
  <c r="X68" i="15"/>
  <c r="X71" i="15"/>
  <c r="X78" i="15"/>
  <c r="X58" i="15"/>
  <c r="X52" i="15"/>
  <c r="X65" i="15"/>
  <c r="X35" i="15"/>
  <c r="X63" i="15"/>
  <c r="X42" i="15"/>
  <c r="X89" i="15"/>
  <c r="X18" i="15"/>
  <c r="X91" i="15"/>
  <c r="X77" i="15"/>
  <c r="X31" i="15"/>
  <c r="X21" i="15"/>
  <c r="X59" i="15"/>
  <c r="X74" i="15"/>
  <c r="X88" i="15"/>
  <c r="X50" i="15"/>
  <c r="X54" i="15"/>
  <c r="X32" i="15"/>
  <c r="X49" i="15"/>
  <c r="X79" i="15"/>
  <c r="X26" i="15"/>
  <c r="X27" i="15"/>
  <c r="X46" i="15"/>
  <c r="X41" i="15"/>
  <c r="X53" i="15"/>
  <c r="X86" i="15"/>
  <c r="X76" i="15"/>
  <c r="X82" i="15"/>
  <c r="X83" i="15"/>
  <c r="X80" i="15"/>
  <c r="X22" i="15"/>
  <c r="X30" i="15"/>
  <c r="X92" i="15"/>
  <c r="X72" i="15"/>
  <c r="X51" i="15"/>
  <c r="X99" i="15"/>
  <c r="X84" i="15"/>
  <c r="X100" i="15"/>
  <c r="X64" i="15"/>
  <c r="X96" i="15"/>
  <c r="X20" i="15"/>
  <c r="X44" i="15"/>
  <c r="X36" i="15"/>
  <c r="X95" i="15"/>
  <c r="X28" i="15"/>
  <c r="X98" i="15"/>
  <c r="X85" i="15"/>
  <c r="X60" i="15"/>
  <c r="X23" i="15"/>
  <c r="X48" i="15"/>
  <c r="X101" i="15"/>
  <c r="X94" i="15"/>
  <c r="X66" i="15"/>
  <c r="X61" i="15"/>
  <c r="X97" i="15"/>
  <c r="X38" i="15"/>
  <c r="X75" i="15"/>
  <c r="W77" i="15"/>
  <c r="AC66" i="15"/>
  <c r="AC46" i="15"/>
  <c r="AC99" i="15"/>
  <c r="AO86" i="15"/>
  <c r="AO85" i="15"/>
  <c r="AG94" i="15"/>
  <c r="AG36" i="15"/>
  <c r="BV83" i="15"/>
  <c r="BV99" i="15"/>
  <c r="BV145" i="15"/>
  <c r="BV111" i="15"/>
  <c r="BV72" i="15"/>
  <c r="BV146" i="15"/>
  <c r="BV71" i="15"/>
  <c r="BV101" i="15"/>
  <c r="BV88" i="15"/>
  <c r="BV125" i="15"/>
  <c r="BV131" i="15"/>
  <c r="BV85" i="15"/>
  <c r="BV127" i="15"/>
  <c r="BV87" i="15"/>
  <c r="BV107" i="15"/>
  <c r="BV90" i="15"/>
  <c r="BV80" i="15"/>
  <c r="BV130" i="15"/>
  <c r="BV79" i="15"/>
  <c r="BV109" i="15"/>
  <c r="BV89" i="15"/>
  <c r="BV147" i="15"/>
  <c r="BV104" i="15"/>
  <c r="BV114" i="15"/>
  <c r="BV136" i="15"/>
  <c r="BV137" i="15"/>
  <c r="BV116" i="15"/>
  <c r="BV149" i="15"/>
  <c r="BV84" i="15"/>
  <c r="BV123" i="15"/>
  <c r="BV102" i="15"/>
  <c r="BV75" i="15"/>
  <c r="BV126" i="15"/>
  <c r="BV134" i="15"/>
  <c r="BV129" i="15"/>
  <c r="BV143" i="15"/>
  <c r="BV77" i="15"/>
  <c r="BV112" i="15"/>
  <c r="BV118" i="15"/>
  <c r="BV91" i="15"/>
  <c r="BV103" i="15"/>
  <c r="BV117" i="15"/>
  <c r="BV120" i="15"/>
  <c r="BV96" i="15"/>
  <c r="BV93" i="15"/>
  <c r="BV95" i="15"/>
  <c r="BV70" i="15"/>
  <c r="BV69" i="15"/>
  <c r="BV133" i="15"/>
  <c r="BV82" i="15"/>
  <c r="BV78" i="15"/>
  <c r="BV113" i="15"/>
  <c r="BV110" i="15"/>
  <c r="BV141" i="15"/>
  <c r="BV86" i="15"/>
  <c r="BV135" i="15"/>
  <c r="BV132" i="15"/>
  <c r="BV92" i="15"/>
  <c r="BV144" i="15"/>
  <c r="BV81" i="15"/>
  <c r="BV142" i="15"/>
  <c r="BV105" i="15"/>
  <c r="BV94" i="15"/>
  <c r="BV124" i="15"/>
  <c r="BV121" i="15"/>
  <c r="BV108" i="15"/>
  <c r="BV139" i="15"/>
  <c r="BV151" i="15"/>
  <c r="BV128" i="15"/>
  <c r="BV150" i="15"/>
  <c r="BV100" i="15"/>
  <c r="BV115" i="15"/>
  <c r="BV106" i="15"/>
  <c r="BV122" i="15"/>
  <c r="BV138" i="15"/>
  <c r="BV148" i="15"/>
  <c r="BV76" i="15"/>
  <c r="BV97" i="15"/>
  <c r="BV140" i="15"/>
  <c r="BV119" i="15"/>
  <c r="BV68" i="15"/>
  <c r="BV74" i="15"/>
  <c r="BV73" i="15"/>
  <c r="BV98" i="15"/>
  <c r="BT105" i="15"/>
  <c r="BT99" i="15"/>
  <c r="BT122" i="15"/>
  <c r="BR88" i="15"/>
  <c r="L14" i="15"/>
  <c r="AA75" i="15"/>
  <c r="AA55" i="15"/>
  <c r="AA97" i="15"/>
  <c r="AA44" i="15"/>
  <c r="AA42" i="15"/>
  <c r="AA79" i="15"/>
  <c r="AA62" i="15"/>
  <c r="AA85" i="15"/>
  <c r="AA99" i="15"/>
  <c r="AA83" i="15"/>
  <c r="AA103" i="15"/>
  <c r="AA89" i="15"/>
  <c r="AA67" i="15"/>
  <c r="AA52" i="15"/>
  <c r="AA37" i="15"/>
  <c r="AA76" i="15"/>
  <c r="AA74" i="15"/>
  <c r="AA78" i="15"/>
  <c r="AA25" i="15"/>
  <c r="AA51" i="15"/>
  <c r="AA96" i="15"/>
  <c r="Y99" i="15"/>
  <c r="Y76" i="15"/>
  <c r="Y92" i="15"/>
  <c r="Y56" i="15"/>
  <c r="Y94" i="15"/>
  <c r="Y93" i="15"/>
  <c r="Y32" i="15"/>
  <c r="Y83" i="15"/>
  <c r="Y101" i="15"/>
  <c r="Y27" i="15"/>
  <c r="Y88" i="15"/>
  <c r="Y23" i="15"/>
  <c r="Y38" i="15"/>
  <c r="Y68" i="15"/>
  <c r="Y29" i="15"/>
  <c r="Y40" i="15"/>
  <c r="Y100" i="15"/>
  <c r="Y73" i="15"/>
  <c r="Y24" i="15"/>
  <c r="Y98" i="15"/>
  <c r="Y70" i="15"/>
  <c r="L80" i="14"/>
  <c r="AB45" i="14"/>
  <c r="AB54" i="14"/>
  <c r="AB32" i="14"/>
  <c r="AB22" i="14"/>
  <c r="AB25" i="14"/>
  <c r="AB71" i="14"/>
  <c r="AB48" i="14"/>
  <c r="AB70" i="14"/>
  <c r="AB61" i="14"/>
  <c r="AB64" i="14"/>
  <c r="AB26" i="14"/>
  <c r="AB68" i="14"/>
  <c r="AB59" i="14"/>
  <c r="AB41" i="14"/>
  <c r="AB27" i="14"/>
  <c r="AB52" i="14"/>
  <c r="AB49" i="14"/>
  <c r="AB36" i="14"/>
  <c r="AB46" i="14"/>
  <c r="AB79" i="14"/>
  <c r="AB66" i="14"/>
  <c r="AB53" i="14"/>
  <c r="AB37" i="14"/>
  <c r="AB40" i="14"/>
  <c r="AB55" i="14"/>
  <c r="AB50" i="14"/>
  <c r="AB67" i="14"/>
  <c r="AB69" i="14"/>
  <c r="AB73" i="14"/>
  <c r="AB47" i="14"/>
  <c r="AB38" i="14"/>
  <c r="AB24" i="14"/>
  <c r="AB76" i="14"/>
  <c r="AB35" i="14"/>
  <c r="AB63" i="14"/>
  <c r="AB33" i="14"/>
  <c r="AB23" i="14"/>
  <c r="AB74" i="14"/>
  <c r="AB62" i="14"/>
  <c r="AB77" i="14"/>
  <c r="AB78" i="14"/>
  <c r="AB57" i="14"/>
  <c r="AB80" i="14"/>
  <c r="AB72" i="14"/>
  <c r="AB56" i="14"/>
  <c r="AB30" i="14"/>
  <c r="AB29" i="14"/>
  <c r="AB51" i="14"/>
  <c r="AB42" i="14"/>
  <c r="AB31" i="14"/>
  <c r="AB28" i="14"/>
  <c r="AB43" i="14"/>
  <c r="AB34" i="14"/>
  <c r="AB75" i="14"/>
  <c r="AB65" i="14"/>
  <c r="AB81" i="14"/>
  <c r="AB39" i="14"/>
  <c r="AB60" i="14"/>
  <c r="AB44" i="14"/>
  <c r="AB58" i="14"/>
  <c r="AP74" i="14"/>
  <c r="AP52" i="14"/>
  <c r="AP63" i="14"/>
  <c r="AP82" i="14"/>
  <c r="AP88" i="14"/>
  <c r="AP64" i="14"/>
  <c r="AP44" i="14"/>
  <c r="AP83" i="14"/>
  <c r="AP55" i="14"/>
  <c r="AP91" i="14"/>
  <c r="AP37" i="14"/>
  <c r="AP80" i="14"/>
  <c r="AP45" i="14"/>
  <c r="AP47" i="14"/>
  <c r="AP86" i="14"/>
  <c r="AP79" i="14"/>
  <c r="AP72" i="14"/>
  <c r="AP54" i="14"/>
  <c r="AP59" i="14"/>
  <c r="AP50" i="14"/>
  <c r="AP89" i="14"/>
  <c r="AP69" i="14"/>
  <c r="AP81" i="14"/>
  <c r="AP66" i="14"/>
  <c r="AP95" i="14"/>
  <c r="AP68" i="14"/>
  <c r="AP76" i="14"/>
  <c r="AP73" i="14"/>
  <c r="AP48" i="14"/>
  <c r="AP41" i="14"/>
  <c r="AP90" i="14"/>
  <c r="AP42" i="14"/>
  <c r="AP49" i="14"/>
  <c r="AP57" i="14"/>
  <c r="AP39" i="14"/>
  <c r="AP43" i="14"/>
  <c r="AP36" i="14"/>
  <c r="AP75" i="14"/>
  <c r="AP60" i="14"/>
  <c r="AP46" i="14"/>
  <c r="AP92" i="14"/>
  <c r="AP71" i="14"/>
  <c r="AP93" i="14"/>
  <c r="AP78" i="14"/>
  <c r="AP38" i="14"/>
  <c r="AP84" i="14"/>
  <c r="AP61" i="14"/>
  <c r="AP58" i="14"/>
  <c r="AP62" i="14"/>
  <c r="AP40" i="14"/>
  <c r="AP56" i="14"/>
  <c r="AP67" i="14"/>
  <c r="AP85" i="14"/>
  <c r="AP87" i="14"/>
  <c r="AP77" i="14"/>
  <c r="AP51" i="14"/>
  <c r="AP53" i="14"/>
  <c r="AP94" i="14"/>
  <c r="AP65" i="14"/>
  <c r="AP70" i="14"/>
  <c r="AG36" i="14"/>
  <c r="AG79" i="14"/>
  <c r="AG43" i="14"/>
  <c r="AG55" i="14"/>
  <c r="AG81" i="14"/>
  <c r="AG71" i="14"/>
  <c r="AG64" i="14"/>
  <c r="AG69" i="14"/>
  <c r="AG77" i="14"/>
  <c r="AG70" i="14"/>
  <c r="AG42" i="14"/>
  <c r="AG31" i="14"/>
  <c r="AG82" i="14"/>
  <c r="AG86" i="14"/>
  <c r="AG46" i="14"/>
  <c r="AG28" i="14"/>
  <c r="AQ63" i="14"/>
  <c r="AQ57" i="14"/>
  <c r="AQ69" i="14"/>
  <c r="AQ38" i="14"/>
  <c r="AQ71" i="14"/>
  <c r="AQ96" i="14"/>
  <c r="AQ40" i="14"/>
  <c r="X52" i="14"/>
  <c r="X61" i="14"/>
  <c r="X47" i="14"/>
  <c r="X67" i="14"/>
  <c r="X27" i="14"/>
  <c r="X45" i="14"/>
  <c r="X54" i="14"/>
  <c r="X22" i="14"/>
  <c r="X26" i="14"/>
  <c r="X59" i="14"/>
  <c r="X21" i="14"/>
  <c r="X65" i="14"/>
  <c r="X29" i="14"/>
  <c r="X58" i="14"/>
  <c r="X24" i="14"/>
  <c r="X68" i="14"/>
  <c r="X75" i="14"/>
  <c r="X40" i="14"/>
  <c r="X72" i="14"/>
  <c r="X60" i="14"/>
  <c r="X49" i="14"/>
  <c r="X70" i="14"/>
  <c r="X23" i="14"/>
  <c r="X32" i="14"/>
  <c r="X50" i="14"/>
  <c r="X57" i="14"/>
  <c r="X28" i="14"/>
  <c r="X33" i="14"/>
  <c r="X43" i="14"/>
  <c r="X25" i="14"/>
  <c r="X63" i="14"/>
  <c r="X20" i="14"/>
  <c r="X66" i="14"/>
  <c r="X71" i="14"/>
  <c r="X36" i="14"/>
  <c r="X48" i="14"/>
  <c r="X73" i="14"/>
  <c r="X74" i="14"/>
  <c r="X41" i="14"/>
  <c r="X76" i="14"/>
  <c r="X56" i="14"/>
  <c r="X31" i="14"/>
  <c r="X51" i="14"/>
  <c r="X44" i="14"/>
  <c r="X62" i="14"/>
  <c r="X35" i="14"/>
  <c r="X69" i="14"/>
  <c r="X46" i="14"/>
  <c r="X39" i="14"/>
  <c r="X53" i="14"/>
  <c r="X18" i="14"/>
  <c r="X64" i="14"/>
  <c r="X37" i="14"/>
  <c r="X30" i="14"/>
  <c r="X34" i="14"/>
  <c r="X77" i="14"/>
  <c r="X55" i="14"/>
  <c r="X38" i="14"/>
  <c r="X42" i="14"/>
  <c r="X19" i="14"/>
  <c r="BB49" i="14"/>
  <c r="BB104" i="14"/>
  <c r="BB86" i="14"/>
  <c r="BB67" i="14"/>
  <c r="BB81" i="14"/>
  <c r="BB84" i="14"/>
  <c r="BB89" i="14"/>
  <c r="BB98" i="14"/>
  <c r="BB101" i="14"/>
  <c r="BB93" i="14"/>
  <c r="BB58" i="14"/>
  <c r="BB69" i="14"/>
  <c r="BB59" i="14"/>
  <c r="BB71" i="14"/>
  <c r="BB85" i="14"/>
  <c r="BB106" i="14"/>
  <c r="BL114" i="14"/>
  <c r="BL77" i="14"/>
  <c r="BL81" i="14"/>
  <c r="BL111" i="14"/>
  <c r="BL96" i="14"/>
  <c r="BL113" i="14"/>
  <c r="BL93" i="14"/>
  <c r="BL89" i="14"/>
  <c r="BL65" i="14"/>
  <c r="BL67" i="14"/>
  <c r="BL94" i="14"/>
  <c r="BL112" i="14"/>
  <c r="BL69" i="14"/>
  <c r="BL63" i="14"/>
  <c r="BY116" i="14"/>
  <c r="BY109" i="14"/>
  <c r="BY92" i="14"/>
  <c r="BY122" i="14"/>
  <c r="BY79" i="14"/>
  <c r="BY97" i="14"/>
  <c r="BY91" i="14"/>
  <c r="BY76" i="14"/>
  <c r="BY96" i="14"/>
  <c r="BY83" i="14"/>
  <c r="BY82" i="14"/>
  <c r="BY113" i="14"/>
  <c r="BY86" i="14"/>
  <c r="BY126" i="14"/>
  <c r="BY120" i="14"/>
  <c r="BY98" i="14"/>
  <c r="L77" i="14"/>
  <c r="AH28" i="14"/>
  <c r="AH82" i="14"/>
  <c r="AH30" i="14"/>
  <c r="AH65" i="14"/>
  <c r="AH80" i="14"/>
  <c r="AH49" i="14"/>
  <c r="AH79" i="14"/>
  <c r="AH40" i="14"/>
  <c r="AH62" i="14"/>
  <c r="AH81" i="14"/>
  <c r="AH53" i="14"/>
  <c r="AH75" i="14"/>
  <c r="AH72" i="14"/>
  <c r="AH37" i="14"/>
  <c r="AH31" i="14"/>
  <c r="AH66" i="14"/>
  <c r="AH54" i="14"/>
  <c r="AH33" i="14"/>
  <c r="AH46" i="14"/>
  <c r="AH36" i="14"/>
  <c r="AH43" i="14"/>
  <c r="AH56" i="14"/>
  <c r="AH69" i="14"/>
  <c r="AH84" i="14"/>
  <c r="AH60" i="14"/>
  <c r="AH73" i="14"/>
  <c r="AH51" i="14"/>
  <c r="AH83" i="14"/>
  <c r="AH52" i="14"/>
  <c r="AH50" i="14"/>
  <c r="AH70" i="14"/>
  <c r="AH44" i="14"/>
  <c r="AH32" i="14"/>
  <c r="AH68" i="14"/>
  <c r="AH59" i="14"/>
  <c r="AH35" i="14"/>
  <c r="AH41" i="14"/>
  <c r="AH78" i="14"/>
  <c r="AH38" i="14"/>
  <c r="AH87" i="14"/>
  <c r="AH64" i="14"/>
  <c r="AH77" i="14"/>
  <c r="AH39" i="14"/>
  <c r="AH85" i="14"/>
  <c r="AH76" i="14"/>
  <c r="AH58" i="14"/>
  <c r="AH71" i="14"/>
  <c r="AH47" i="14"/>
  <c r="AH67" i="14"/>
  <c r="AH48" i="14"/>
  <c r="AH86" i="14"/>
  <c r="AH61" i="14"/>
  <c r="AH55" i="14"/>
  <c r="AH57" i="14"/>
  <c r="AH42" i="14"/>
  <c r="AH63" i="14"/>
  <c r="AH74" i="14"/>
  <c r="AH34" i="14"/>
  <c r="AH45" i="14"/>
  <c r="AH29" i="14"/>
  <c r="Y67" i="14"/>
  <c r="Y42" i="14"/>
  <c r="Y23" i="14"/>
  <c r="Y27" i="14"/>
  <c r="Y71" i="14"/>
  <c r="Y75" i="14"/>
  <c r="Y47" i="14"/>
  <c r="Y55" i="14"/>
  <c r="Y31" i="14"/>
  <c r="Y54" i="14"/>
  <c r="Y36" i="14"/>
  <c r="Y74" i="14"/>
  <c r="Y77" i="14"/>
  <c r="Y65" i="14"/>
  <c r="Y68" i="14"/>
  <c r="Y25" i="14"/>
  <c r="Y30" i="14"/>
  <c r="Y69" i="14"/>
  <c r="Y76" i="14"/>
  <c r="Y60" i="14"/>
  <c r="Y56" i="14"/>
  <c r="Y37" i="14"/>
  <c r="Y39" i="14"/>
  <c r="Y44" i="14"/>
  <c r="Y22" i="14"/>
  <c r="Y48" i="14"/>
  <c r="Y21" i="14"/>
  <c r="Y62" i="14"/>
  <c r="Y59" i="14"/>
  <c r="Y78" i="14"/>
  <c r="Y43" i="14"/>
  <c r="Y33" i="14"/>
  <c r="Y53" i="14"/>
  <c r="Y50" i="14"/>
  <c r="Y35" i="14"/>
  <c r="Y52" i="14"/>
  <c r="Y73" i="14"/>
  <c r="Y19" i="14"/>
  <c r="Y34" i="14"/>
  <c r="Y57" i="14"/>
  <c r="Y32" i="14"/>
  <c r="Y28" i="14"/>
  <c r="Y45" i="14"/>
  <c r="Y72" i="14"/>
  <c r="Y66" i="14"/>
  <c r="Y40" i="14"/>
  <c r="Y58" i="14"/>
  <c r="Y61" i="14"/>
  <c r="Y51" i="14"/>
  <c r="Y29" i="14"/>
  <c r="Y64" i="14"/>
  <c r="Y38" i="14"/>
  <c r="Y41" i="14"/>
  <c r="Y24" i="14"/>
  <c r="Y46" i="14"/>
  <c r="Y63" i="14"/>
  <c r="Y20" i="14"/>
  <c r="Y26" i="14"/>
  <c r="Y49" i="14"/>
  <c r="Y70" i="14"/>
  <c r="L29" i="14"/>
  <c r="L65" i="14"/>
  <c r="AT58" i="14"/>
  <c r="AT49" i="14"/>
  <c r="AT98" i="14"/>
  <c r="AT96" i="14"/>
  <c r="AT88" i="14"/>
  <c r="AT91" i="14"/>
  <c r="AT44" i="14"/>
  <c r="AT52" i="14"/>
  <c r="AT99" i="14"/>
  <c r="AT66" i="14"/>
  <c r="AT64" i="14"/>
  <c r="AT45" i="14"/>
  <c r="AT74" i="14"/>
  <c r="AT57" i="14"/>
  <c r="AT54" i="14"/>
  <c r="AT40" i="14"/>
  <c r="AT48" i="14"/>
  <c r="AT68" i="14"/>
  <c r="AT82" i="14"/>
  <c r="AT62" i="14"/>
  <c r="AT90" i="14"/>
  <c r="AT84" i="14"/>
  <c r="AT77" i="14"/>
  <c r="AT81" i="14"/>
  <c r="AT78" i="14"/>
  <c r="AT85" i="14"/>
  <c r="AT73" i="14"/>
  <c r="AT43" i="14"/>
  <c r="AT86" i="14"/>
  <c r="AT65" i="14"/>
  <c r="AT94" i="14"/>
  <c r="AT56" i="14"/>
  <c r="AT83" i="14"/>
  <c r="AT55" i="14"/>
  <c r="AT42" i="14"/>
  <c r="AT75" i="14"/>
  <c r="AT80" i="14"/>
  <c r="AT71" i="14"/>
  <c r="AT93" i="14"/>
  <c r="AT76" i="14"/>
  <c r="AT50" i="14"/>
  <c r="AT63" i="14"/>
  <c r="AT70" i="14"/>
  <c r="AT51" i="14"/>
  <c r="AT41" i="14"/>
  <c r="AT60" i="14"/>
  <c r="AT61" i="14"/>
  <c r="AT72" i="14"/>
  <c r="AT87" i="14"/>
  <c r="AT69" i="14"/>
  <c r="AT89" i="14"/>
  <c r="AT97" i="14"/>
  <c r="AT95" i="14"/>
  <c r="AT53" i="14"/>
  <c r="AT46" i="14"/>
  <c r="AT59" i="14"/>
  <c r="AT67" i="14"/>
  <c r="AT79" i="14"/>
  <c r="AT47" i="14"/>
  <c r="AT92" i="14"/>
  <c r="AV51" i="14"/>
  <c r="AV98" i="14"/>
  <c r="AV69" i="14"/>
  <c r="AV65" i="14"/>
  <c r="AV52" i="14"/>
  <c r="AV82" i="14"/>
  <c r="AV50" i="14"/>
  <c r="AV44" i="14"/>
  <c r="AV59" i="14"/>
  <c r="AV101" i="14"/>
  <c r="AV91" i="14"/>
  <c r="AV45" i="14"/>
  <c r="AV56" i="14"/>
  <c r="AV92" i="14"/>
  <c r="AV47" i="14"/>
  <c r="AV46" i="14"/>
  <c r="AV49" i="14"/>
  <c r="AV71" i="14"/>
  <c r="AV78" i="14"/>
  <c r="AV87" i="14"/>
  <c r="AV84" i="14"/>
  <c r="AV70" i="14"/>
  <c r="AV89" i="14"/>
  <c r="AV60" i="14"/>
  <c r="AV77" i="14"/>
  <c r="AV96" i="14"/>
  <c r="AV67" i="14"/>
  <c r="AV100" i="14"/>
  <c r="AV93" i="14"/>
  <c r="AV79" i="14"/>
  <c r="AV99" i="14"/>
  <c r="AV57" i="14"/>
  <c r="AV55" i="14"/>
  <c r="AV97" i="14"/>
  <c r="AV90" i="14"/>
  <c r="AV72" i="14"/>
  <c r="AV54" i="14"/>
  <c r="AV75" i="14"/>
  <c r="AV62" i="14"/>
  <c r="AV74" i="14"/>
  <c r="AV76" i="14"/>
  <c r="AV53" i="14"/>
  <c r="AV83" i="14"/>
  <c r="AV58" i="14"/>
  <c r="AV63" i="14"/>
  <c r="AV86" i="14"/>
  <c r="AV43" i="14"/>
  <c r="AV68" i="14"/>
  <c r="AV61" i="14"/>
  <c r="AV94" i="14"/>
  <c r="AV81" i="14"/>
  <c r="AV85" i="14"/>
  <c r="AV64" i="14"/>
  <c r="AV66" i="14"/>
  <c r="AV48" i="14"/>
  <c r="AV95" i="14"/>
  <c r="AV88" i="14"/>
  <c r="AV73" i="14"/>
  <c r="AV42" i="14"/>
  <c r="AV80" i="14"/>
  <c r="BQ78" i="14"/>
  <c r="BQ65" i="14"/>
  <c r="BQ104" i="14"/>
  <c r="BQ71" i="14"/>
  <c r="BQ87" i="14"/>
  <c r="BQ95" i="14"/>
  <c r="BQ76" i="14"/>
  <c r="BQ113" i="14"/>
  <c r="BQ120" i="14"/>
  <c r="BQ67" i="14"/>
  <c r="BQ117" i="14"/>
  <c r="BQ111" i="14"/>
  <c r="BQ70" i="14"/>
  <c r="BQ73" i="14"/>
  <c r="BQ112" i="14"/>
  <c r="BQ86" i="14"/>
  <c r="BQ66" i="14"/>
  <c r="BQ107" i="14"/>
  <c r="BQ97" i="14"/>
  <c r="BQ90" i="14"/>
  <c r="BQ93" i="14"/>
  <c r="BQ79" i="14"/>
  <c r="BQ81" i="14"/>
  <c r="BQ118" i="14"/>
  <c r="BQ99" i="14"/>
  <c r="BQ122" i="14"/>
  <c r="BQ64" i="14"/>
  <c r="BQ94" i="14"/>
  <c r="BQ96" i="14"/>
  <c r="BQ75" i="14"/>
  <c r="BQ106" i="14"/>
  <c r="BQ105" i="14"/>
  <c r="BQ77" i="14"/>
  <c r="BQ121" i="14"/>
  <c r="BQ84" i="14"/>
  <c r="BQ80" i="14"/>
  <c r="BQ72" i="14"/>
  <c r="BQ74" i="14"/>
  <c r="BQ83" i="14"/>
  <c r="BQ103" i="14"/>
  <c r="BQ69" i="14"/>
  <c r="BQ88" i="14"/>
  <c r="BQ101" i="14"/>
  <c r="BQ102" i="14"/>
  <c r="BQ115" i="14"/>
  <c r="BQ109" i="14"/>
  <c r="BQ91" i="14"/>
  <c r="BQ98" i="14"/>
  <c r="BQ114" i="14"/>
  <c r="BQ89" i="14"/>
  <c r="BQ119" i="14"/>
  <c r="BQ82" i="14"/>
  <c r="BQ92" i="14"/>
  <c r="BQ108" i="14"/>
  <c r="BQ110" i="14"/>
  <c r="BQ85" i="14"/>
  <c r="BQ116" i="14"/>
  <c r="BQ63" i="14"/>
  <c r="BQ68" i="14"/>
  <c r="BQ100" i="14"/>
  <c r="AY65" i="14"/>
  <c r="AY64" i="14"/>
  <c r="AY59" i="14"/>
  <c r="AY47" i="14"/>
  <c r="AY101" i="14"/>
  <c r="AY90" i="14"/>
  <c r="AY52" i="14"/>
  <c r="AY103" i="14"/>
  <c r="AY61" i="14"/>
  <c r="AY84" i="14"/>
  <c r="AY54" i="14"/>
  <c r="AY46" i="14"/>
  <c r="AY85" i="14"/>
  <c r="AY87" i="14"/>
  <c r="AY70" i="14"/>
  <c r="Z64" i="14"/>
  <c r="Z53" i="14"/>
  <c r="Z41" i="14"/>
  <c r="Z30" i="14"/>
  <c r="Z38" i="14"/>
  <c r="Z33" i="14"/>
  <c r="Z25" i="14"/>
  <c r="Z75" i="14"/>
  <c r="Z68" i="14"/>
  <c r="Z40" i="14"/>
  <c r="Z39" i="14"/>
  <c r="Z36" i="14"/>
  <c r="Z57" i="14"/>
  <c r="Z52" i="14"/>
  <c r="Z44" i="14"/>
  <c r="CF100" i="14"/>
  <c r="CF114" i="14"/>
  <c r="CF90" i="14"/>
  <c r="CF128" i="14"/>
  <c r="CF91" i="14"/>
  <c r="CF137" i="14"/>
  <c r="CF130" i="14"/>
  <c r="CF95" i="14"/>
  <c r="CF118" i="14"/>
  <c r="CF124" i="14"/>
  <c r="CF84" i="14"/>
  <c r="CF79" i="14"/>
  <c r="CF108" i="14"/>
  <c r="CF88" i="14"/>
  <c r="CF89" i="14"/>
  <c r="CF101" i="14"/>
  <c r="CF98" i="14"/>
  <c r="CF81" i="14"/>
  <c r="CF93" i="14"/>
  <c r="CF126" i="14"/>
  <c r="CF92" i="14"/>
  <c r="CF127" i="14"/>
  <c r="CF123" i="14"/>
  <c r="CF104" i="14"/>
  <c r="CF82" i="14"/>
  <c r="CF106" i="14"/>
  <c r="CF99" i="14"/>
  <c r="CF129" i="14"/>
  <c r="CF125" i="14"/>
  <c r="CF94" i="14"/>
  <c r="CF109" i="14"/>
  <c r="CF120" i="14"/>
  <c r="CF133" i="14"/>
  <c r="CF115" i="14"/>
  <c r="CF85" i="14"/>
  <c r="CF116" i="14"/>
  <c r="CF80" i="14"/>
  <c r="CF117" i="14"/>
  <c r="CF112" i="14"/>
  <c r="CF96" i="14"/>
  <c r="CF87" i="14"/>
  <c r="CF132" i="14"/>
  <c r="CF102" i="14"/>
  <c r="CF105" i="14"/>
  <c r="CF86" i="14"/>
  <c r="CF136" i="14"/>
  <c r="CF78" i="14"/>
  <c r="CF110" i="14"/>
  <c r="CF131" i="14"/>
  <c r="CF135" i="14"/>
  <c r="CF121" i="14"/>
  <c r="CF113" i="14"/>
  <c r="CF97" i="14"/>
  <c r="CF107" i="14"/>
  <c r="CF119" i="14"/>
  <c r="CF83" i="14"/>
  <c r="CF122" i="14"/>
  <c r="CF111" i="14"/>
  <c r="CF134" i="14"/>
  <c r="CF103" i="14"/>
  <c r="AA55" i="14"/>
  <c r="AA49" i="14"/>
  <c r="AA26" i="14"/>
  <c r="AA48" i="14"/>
  <c r="AA21" i="14"/>
  <c r="AA70" i="14"/>
  <c r="AA58" i="14"/>
  <c r="AA77" i="14"/>
  <c r="AA54" i="14"/>
  <c r="AA71" i="14"/>
  <c r="AA65" i="14"/>
  <c r="AA40" i="14"/>
  <c r="AA74" i="14"/>
  <c r="AA64" i="14"/>
  <c r="AA38" i="14"/>
  <c r="AA68" i="14"/>
  <c r="AA63" i="14"/>
  <c r="AA33" i="14"/>
  <c r="AA67" i="14"/>
  <c r="AA72" i="14"/>
  <c r="AA59" i="14"/>
  <c r="AA78" i="14"/>
  <c r="AA42" i="14"/>
  <c r="AA61" i="14"/>
  <c r="AA32" i="14"/>
  <c r="AA22" i="14"/>
  <c r="AA43" i="14"/>
  <c r="AA35" i="14"/>
  <c r="AA23" i="14"/>
  <c r="AA37" i="14"/>
  <c r="AA44" i="14"/>
  <c r="AA56" i="14"/>
  <c r="AA57" i="14"/>
  <c r="AA24" i="14"/>
  <c r="AA62" i="14"/>
  <c r="AA47" i="14"/>
  <c r="AA51" i="14"/>
  <c r="AA46" i="14"/>
  <c r="AA75" i="14"/>
  <c r="AA76" i="14"/>
  <c r="AA30" i="14"/>
  <c r="AA34" i="14"/>
  <c r="AA50" i="14"/>
  <c r="AA25" i="14"/>
  <c r="AA29" i="14"/>
  <c r="AA60" i="14"/>
  <c r="AA80" i="14"/>
  <c r="AA45" i="14"/>
  <c r="AA79" i="14"/>
  <c r="AA31" i="14"/>
  <c r="AA73" i="14"/>
  <c r="AA39" i="14"/>
  <c r="AA28" i="14"/>
  <c r="AA66" i="14"/>
  <c r="AA41" i="14"/>
  <c r="AA52" i="14"/>
  <c r="AA69" i="14"/>
  <c r="AA53" i="14"/>
  <c r="AA36" i="14"/>
  <c r="AA27" i="14"/>
  <c r="BK80" i="14"/>
  <c r="BK62" i="14"/>
  <c r="BK112" i="14"/>
  <c r="BK85" i="14"/>
  <c r="BK70" i="14"/>
  <c r="BK63" i="14"/>
  <c r="BK92" i="14"/>
  <c r="BK76" i="14"/>
  <c r="BK71" i="14"/>
  <c r="BK100" i="14"/>
  <c r="BK74" i="14"/>
  <c r="BK78" i="14"/>
  <c r="BK81" i="14"/>
  <c r="BK68" i="14"/>
  <c r="BK104" i="14"/>
  <c r="AL90" i="14"/>
  <c r="AL77" i="14"/>
  <c r="AL51" i="14"/>
  <c r="AL89" i="14"/>
  <c r="AL87" i="14"/>
  <c r="AL63" i="14"/>
  <c r="AL55" i="14"/>
  <c r="AL35" i="14"/>
  <c r="AL84" i="14"/>
  <c r="AL32" i="14"/>
  <c r="AL44" i="14"/>
  <c r="AL66" i="14"/>
  <c r="AL60" i="14"/>
  <c r="AL59" i="14"/>
  <c r="AL61" i="14"/>
  <c r="AL34" i="14"/>
  <c r="AL53" i="14"/>
  <c r="AL36" i="14"/>
  <c r="AL50" i="14"/>
  <c r="AL43" i="14"/>
  <c r="AL39" i="14"/>
  <c r="AL42" i="14"/>
  <c r="AL86" i="14"/>
  <c r="AL57" i="14"/>
  <c r="AL82" i="14"/>
  <c r="AL58" i="14"/>
  <c r="AL85" i="14"/>
  <c r="AL75" i="14"/>
  <c r="AL70" i="14"/>
  <c r="AL79" i="14"/>
  <c r="AL88" i="14"/>
  <c r="AL54" i="14"/>
  <c r="AL62" i="14"/>
  <c r="AL48" i="14"/>
  <c r="AL37" i="14"/>
  <c r="AL91" i="14"/>
  <c r="AL40" i="14"/>
  <c r="AL49" i="14"/>
  <c r="AL72" i="14"/>
  <c r="AL73" i="14"/>
  <c r="AL67" i="14"/>
  <c r="AL45" i="14"/>
  <c r="AL52" i="14"/>
  <c r="AL68" i="14"/>
  <c r="AL64" i="14"/>
  <c r="AL80" i="14"/>
  <c r="AL74" i="14"/>
  <c r="AL33" i="14"/>
  <c r="AL46" i="14"/>
  <c r="AL56" i="14"/>
  <c r="AL47" i="14"/>
  <c r="AL81" i="14"/>
  <c r="AL76" i="14"/>
  <c r="AL65" i="14"/>
  <c r="AL41" i="14"/>
  <c r="AL78" i="14"/>
  <c r="AL38" i="14"/>
  <c r="AL83" i="14"/>
  <c r="AL71" i="14"/>
  <c r="AL69" i="14"/>
  <c r="AF51" i="14"/>
  <c r="AF34" i="14"/>
  <c r="AF52" i="14"/>
  <c r="AF63" i="14"/>
  <c r="AF41" i="14"/>
  <c r="AF62" i="14"/>
  <c r="AF38" i="14"/>
  <c r="AF46" i="14"/>
  <c r="AF43" i="14"/>
  <c r="AF83" i="14"/>
  <c r="AF40" i="14"/>
  <c r="AF61" i="14"/>
  <c r="AF48" i="14"/>
  <c r="AF82" i="14"/>
  <c r="AF74" i="14"/>
  <c r="BI61" i="14"/>
  <c r="BI79" i="14"/>
  <c r="BI95" i="14"/>
  <c r="BI110" i="14"/>
  <c r="BI102" i="14"/>
  <c r="BI76" i="14"/>
  <c r="BI89" i="14"/>
  <c r="BI75" i="14"/>
  <c r="BI85" i="14"/>
  <c r="BI66" i="14"/>
  <c r="BI105" i="14"/>
  <c r="BI93" i="14"/>
  <c r="BI106" i="14"/>
  <c r="BI73" i="14"/>
  <c r="BI67" i="14"/>
  <c r="BI87" i="14"/>
  <c r="BI112" i="14"/>
  <c r="BI83" i="14"/>
  <c r="BI101" i="14"/>
  <c r="BI107" i="14"/>
  <c r="BI56" i="14"/>
  <c r="BI103" i="14"/>
  <c r="BI70" i="14"/>
  <c r="BI64" i="14"/>
  <c r="BI108" i="14"/>
  <c r="BI84" i="14"/>
  <c r="BI81" i="14"/>
  <c r="BI77" i="14"/>
  <c r="BI111" i="14"/>
  <c r="BI94" i="14"/>
  <c r="BI55" i="14"/>
  <c r="BI58" i="14"/>
  <c r="BI113" i="14"/>
  <c r="BI68" i="14"/>
  <c r="BI74" i="14"/>
  <c r="BI98" i="14"/>
  <c r="BI63" i="14"/>
  <c r="BI72" i="14"/>
  <c r="BI69" i="14"/>
  <c r="BI71" i="14"/>
  <c r="BI91" i="14"/>
  <c r="BI90" i="14"/>
  <c r="BI65" i="14"/>
  <c r="BI80" i="14"/>
  <c r="BI104" i="14"/>
  <c r="BI114" i="14"/>
  <c r="BI62" i="14"/>
  <c r="BI100" i="14"/>
  <c r="BI97" i="14"/>
  <c r="BI86" i="14"/>
  <c r="BI60" i="14"/>
  <c r="BI59" i="14"/>
  <c r="BI82" i="14"/>
  <c r="BI109" i="14"/>
  <c r="BI57" i="14"/>
  <c r="BI92" i="14"/>
  <c r="BI99" i="14"/>
  <c r="BI78" i="14"/>
  <c r="BI96" i="14"/>
  <c r="BI88" i="14"/>
  <c r="CD93" i="14"/>
  <c r="CD104" i="14"/>
  <c r="CD117" i="14"/>
  <c r="CD127" i="14"/>
  <c r="CD87" i="14"/>
  <c r="CD110" i="14"/>
  <c r="CD112" i="14"/>
  <c r="CD107" i="14"/>
  <c r="CD77" i="14"/>
  <c r="CD82" i="14"/>
  <c r="CD109" i="14"/>
  <c r="CD84" i="14"/>
  <c r="CD99" i="14"/>
  <c r="CD83" i="14"/>
  <c r="CD92" i="14"/>
  <c r="CD119" i="14"/>
  <c r="CD131" i="14"/>
  <c r="CD96" i="14"/>
  <c r="CD111" i="14"/>
  <c r="CD116" i="14"/>
  <c r="CD121" i="14"/>
  <c r="CD113" i="14"/>
  <c r="CD118" i="14"/>
  <c r="CD123" i="14"/>
  <c r="CD100" i="14"/>
  <c r="CD130" i="14"/>
  <c r="CD125" i="14"/>
  <c r="CD115" i="14"/>
  <c r="CD126" i="14"/>
  <c r="CD114" i="14"/>
  <c r="CD76" i="14"/>
  <c r="CD95" i="14"/>
  <c r="CD124" i="14"/>
  <c r="CD98" i="14"/>
  <c r="CD129" i="14"/>
  <c r="CD97" i="14"/>
  <c r="CD106" i="14"/>
  <c r="CD108" i="14"/>
  <c r="CD105" i="14"/>
  <c r="CD122" i="14"/>
  <c r="CD81" i="14"/>
  <c r="CD80" i="14"/>
  <c r="CD133" i="14"/>
  <c r="CD90" i="14"/>
  <c r="CD78" i="14"/>
  <c r="CD120" i="14"/>
  <c r="CD89" i="14"/>
  <c r="CD94" i="14"/>
  <c r="CD86" i="14"/>
  <c r="CD128" i="14"/>
  <c r="CD103" i="14"/>
  <c r="CD101" i="14"/>
  <c r="CD134" i="14"/>
  <c r="CD85" i="14"/>
  <c r="CD91" i="14"/>
  <c r="CD102" i="14"/>
  <c r="CD132" i="14"/>
  <c r="CD79" i="14"/>
  <c r="CD88" i="14"/>
  <c r="CD135" i="14"/>
  <c r="BP96" i="14"/>
  <c r="BP73" i="14"/>
  <c r="BP69" i="14"/>
  <c r="BP62" i="14"/>
  <c r="BP98" i="14"/>
  <c r="BP87" i="14"/>
  <c r="BP102" i="14"/>
  <c r="BP74" i="14"/>
  <c r="BP116" i="14"/>
  <c r="BP90" i="14"/>
  <c r="BP86" i="14"/>
  <c r="BP77" i="14"/>
  <c r="BP66" i="14"/>
  <c r="BP91" i="14"/>
  <c r="BP72" i="14"/>
  <c r="BP76" i="14"/>
  <c r="BP85" i="14"/>
  <c r="BP115" i="14"/>
  <c r="BP75" i="14"/>
  <c r="BP120" i="14"/>
  <c r="BP68" i="14"/>
  <c r="BP105" i="14"/>
  <c r="BP104" i="14"/>
  <c r="BP80" i="14"/>
  <c r="BP110" i="14"/>
  <c r="BP67" i="14"/>
  <c r="BP92" i="14"/>
  <c r="BP95" i="14"/>
  <c r="BP65" i="14"/>
  <c r="BP112" i="14"/>
  <c r="BP82" i="14"/>
  <c r="BP114" i="14"/>
  <c r="BP84" i="14"/>
  <c r="BP107" i="14"/>
  <c r="BP89" i="14"/>
  <c r="BP93" i="14"/>
  <c r="BP79" i="14"/>
  <c r="BP71" i="14"/>
  <c r="BP117" i="14"/>
  <c r="BP94" i="14"/>
  <c r="BP119" i="14"/>
  <c r="BP100" i="14"/>
  <c r="BP121" i="14"/>
  <c r="BP99" i="14"/>
  <c r="BP108" i="14"/>
  <c r="BP113" i="14"/>
  <c r="BP88" i="14"/>
  <c r="BP103" i="14"/>
  <c r="BP81" i="14"/>
  <c r="BP70" i="14"/>
  <c r="BP111" i="14"/>
  <c r="BP83" i="14"/>
  <c r="BP63" i="14"/>
  <c r="BP106" i="14"/>
  <c r="BP64" i="14"/>
  <c r="BP109" i="14"/>
  <c r="BP97" i="14"/>
  <c r="BP118" i="14"/>
  <c r="BP101" i="14"/>
  <c r="BP78" i="14"/>
  <c r="BH74" i="14"/>
  <c r="BH110" i="14"/>
  <c r="BH90" i="14"/>
  <c r="BH91" i="14"/>
  <c r="BH77" i="14"/>
  <c r="BH63" i="14"/>
  <c r="BH76" i="14"/>
  <c r="BH83" i="14"/>
  <c r="BH80" i="14"/>
  <c r="BH61" i="14"/>
  <c r="BH106" i="14"/>
  <c r="BH84" i="14"/>
  <c r="BH78" i="14"/>
  <c r="BH81" i="14"/>
  <c r="BH113" i="14"/>
  <c r="BU85" i="14"/>
  <c r="BU78" i="14"/>
  <c r="BU109" i="14"/>
  <c r="BU114" i="14"/>
  <c r="BU79" i="14"/>
  <c r="BU94" i="14"/>
  <c r="BU120" i="14"/>
  <c r="BU123" i="14"/>
  <c r="BU97" i="14"/>
  <c r="BU104" i="14"/>
  <c r="BU113" i="14"/>
  <c r="BU119" i="14"/>
  <c r="BU82" i="14"/>
  <c r="BU125" i="14"/>
  <c r="BU103" i="14"/>
  <c r="BU91" i="14"/>
  <c r="BU69" i="14"/>
  <c r="BU111" i="14"/>
  <c r="BU116" i="14"/>
  <c r="BU92" i="14"/>
  <c r="BU93" i="14"/>
  <c r="BU115" i="14"/>
  <c r="BU81" i="14"/>
  <c r="BU74" i="14"/>
  <c r="BU110" i="14"/>
  <c r="BU98" i="14"/>
  <c r="BU76" i="14"/>
  <c r="BU68" i="14"/>
  <c r="BU67" i="14"/>
  <c r="BU95" i="14"/>
  <c r="BU112" i="14"/>
  <c r="BU71" i="14"/>
  <c r="BU126" i="14"/>
  <c r="BU87" i="14"/>
  <c r="BU100" i="14"/>
  <c r="BU99" i="14"/>
  <c r="BU107" i="14"/>
  <c r="BU124" i="14"/>
  <c r="BU70" i="14"/>
  <c r="BU73" i="14"/>
  <c r="BU102" i="14"/>
  <c r="BU118" i="14"/>
  <c r="BU101" i="14"/>
  <c r="BU72" i="14"/>
  <c r="BU88" i="14"/>
  <c r="BU77" i="14"/>
  <c r="BU122" i="14"/>
  <c r="BU90" i="14"/>
  <c r="BU106" i="14"/>
  <c r="BU75" i="14"/>
  <c r="BU80" i="14"/>
  <c r="BU89" i="14"/>
  <c r="BU105" i="14"/>
  <c r="BU108" i="14"/>
  <c r="BU83" i="14"/>
  <c r="BU117" i="14"/>
  <c r="BU121" i="14"/>
  <c r="BU84" i="14"/>
  <c r="BU86" i="14"/>
  <c r="BU96" i="14"/>
  <c r="L41" i="14"/>
  <c r="AD52" i="14"/>
  <c r="AD60" i="14"/>
  <c r="AD58" i="14"/>
  <c r="AD67" i="14"/>
  <c r="AD29" i="14"/>
  <c r="AD39" i="14"/>
  <c r="AD49" i="14"/>
  <c r="AD48" i="14"/>
  <c r="AD27" i="14"/>
  <c r="AD59" i="14"/>
  <c r="AD57" i="14"/>
  <c r="AD83" i="14"/>
  <c r="AD43" i="14"/>
  <c r="AD55" i="14"/>
  <c r="AD44" i="14"/>
  <c r="CA118" i="14"/>
  <c r="CA105" i="14"/>
  <c r="CA120" i="14"/>
  <c r="CA127" i="14"/>
  <c r="CA83" i="14"/>
  <c r="CA92" i="14"/>
  <c r="CA97" i="14"/>
  <c r="CA74" i="14"/>
  <c r="CA102" i="14"/>
  <c r="CA128" i="14"/>
  <c r="CA126" i="14"/>
  <c r="CA117" i="14"/>
  <c r="CA95" i="14"/>
  <c r="CA96" i="14"/>
  <c r="CA91" i="14"/>
  <c r="BA59" i="14"/>
  <c r="BA76" i="14"/>
  <c r="BA75" i="14"/>
  <c r="BA91" i="14"/>
  <c r="BA106" i="14"/>
  <c r="BA84" i="14"/>
  <c r="BA82" i="14"/>
  <c r="BA66" i="14"/>
  <c r="BA62" i="14"/>
  <c r="BA83" i="14"/>
  <c r="BA77" i="14"/>
  <c r="BA102" i="14"/>
  <c r="BA104" i="14"/>
  <c r="BA98" i="14"/>
  <c r="BA89" i="14"/>
  <c r="BV124" i="14"/>
  <c r="BV114" i="14"/>
  <c r="BV115" i="14"/>
  <c r="BV108" i="14"/>
  <c r="BV81" i="14"/>
  <c r="BV111" i="14"/>
  <c r="BV127" i="14"/>
  <c r="BV96" i="14"/>
  <c r="BV80" i="14"/>
  <c r="BV89" i="14"/>
  <c r="BV75" i="14"/>
  <c r="BV77" i="14"/>
  <c r="BV110" i="14"/>
  <c r="BV71" i="14"/>
  <c r="BV126" i="14"/>
  <c r="BV98" i="14"/>
  <c r="BV72" i="14"/>
  <c r="BV90" i="14"/>
  <c r="BV106" i="14"/>
  <c r="BV84" i="14"/>
  <c r="BV122" i="14"/>
  <c r="BV94" i="14"/>
  <c r="BV85" i="14"/>
  <c r="BV116" i="14"/>
  <c r="BV101" i="14"/>
  <c r="BV91" i="14"/>
  <c r="BV117" i="14"/>
  <c r="BV95" i="14"/>
  <c r="BV99" i="14"/>
  <c r="BV92" i="14"/>
  <c r="BV97" i="14"/>
  <c r="BV109" i="14"/>
  <c r="BV76" i="14"/>
  <c r="BV74" i="14"/>
  <c r="BV118" i="14"/>
  <c r="BV123" i="14"/>
  <c r="BV107" i="14"/>
  <c r="BV113" i="14"/>
  <c r="BV86" i="14"/>
  <c r="BV79" i="14"/>
  <c r="BV103" i="14"/>
  <c r="BV125" i="14"/>
  <c r="BV73" i="14"/>
  <c r="BV68" i="14"/>
  <c r="BV105" i="14"/>
  <c r="BV119" i="14"/>
  <c r="BV93" i="14"/>
  <c r="BV102" i="14"/>
  <c r="BV82" i="14"/>
  <c r="BV112" i="14"/>
  <c r="BV69" i="14"/>
  <c r="BV70" i="14"/>
  <c r="BV100" i="14"/>
  <c r="BV121" i="14"/>
  <c r="BV78" i="14"/>
  <c r="BV120" i="14"/>
  <c r="BV83" i="14"/>
  <c r="BV87" i="14"/>
  <c r="BV88" i="14"/>
  <c r="BV104" i="14"/>
  <c r="AR61" i="14"/>
  <c r="AR39" i="14"/>
  <c r="AR86" i="14"/>
  <c r="AR58" i="14"/>
  <c r="AR92" i="14"/>
  <c r="AR91" i="14"/>
  <c r="AR89" i="14"/>
  <c r="AR46" i="14"/>
  <c r="AR52" i="14"/>
  <c r="AR81" i="14"/>
  <c r="AR95" i="14"/>
  <c r="AR83" i="14"/>
  <c r="AR51" i="14"/>
  <c r="AR70" i="14"/>
  <c r="AR93" i="14"/>
  <c r="AR43" i="14"/>
  <c r="AR74" i="14"/>
  <c r="AR44" i="14"/>
  <c r="AR45" i="14"/>
  <c r="AR62" i="14"/>
  <c r="AR60" i="14"/>
  <c r="AR73" i="14"/>
  <c r="AR66" i="14"/>
  <c r="AR85" i="14"/>
  <c r="AR94" i="14"/>
  <c r="AR38" i="14"/>
  <c r="AR84" i="14"/>
  <c r="AR56" i="14"/>
  <c r="AR79" i="14"/>
  <c r="AR68" i="14"/>
  <c r="AR48" i="14"/>
  <c r="AR49" i="14"/>
  <c r="AR53" i="14"/>
  <c r="AR65" i="14"/>
  <c r="AR40" i="14"/>
  <c r="AR71" i="14"/>
  <c r="AR72" i="14"/>
  <c r="AR59" i="14"/>
  <c r="AR50" i="14"/>
  <c r="AR96" i="14"/>
  <c r="AR69" i="14"/>
  <c r="AR77" i="14"/>
  <c r="AR54" i="14"/>
  <c r="AR82" i="14"/>
  <c r="AR57" i="14"/>
  <c r="AR97" i="14"/>
  <c r="AR75" i="14"/>
  <c r="AR63" i="14"/>
  <c r="AR90" i="14"/>
  <c r="AR87" i="14"/>
  <c r="AR42" i="14"/>
  <c r="AR88" i="14"/>
  <c r="AR64" i="14"/>
  <c r="AR80" i="14"/>
  <c r="AR78" i="14"/>
  <c r="AR76" i="14"/>
  <c r="AR47" i="14"/>
  <c r="AR55" i="14"/>
  <c r="AR67" i="14"/>
  <c r="AR41" i="14"/>
  <c r="AJ58" i="14"/>
  <c r="AJ62" i="14"/>
  <c r="AJ37" i="14"/>
  <c r="AJ47" i="14"/>
  <c r="AJ59" i="14"/>
  <c r="AJ84" i="14"/>
  <c r="AJ44" i="14"/>
  <c r="AJ40" i="14"/>
  <c r="AJ86" i="14"/>
  <c r="AJ75" i="14"/>
  <c r="AJ31" i="14"/>
  <c r="AJ64" i="14"/>
  <c r="AJ32" i="14"/>
  <c r="AJ82" i="14"/>
  <c r="AJ87" i="14"/>
  <c r="AJ66" i="14"/>
  <c r="AJ72" i="14"/>
  <c r="AJ33" i="14"/>
  <c r="AJ36" i="14"/>
  <c r="AJ74" i="14"/>
  <c r="AJ78" i="14"/>
  <c r="AJ81" i="14"/>
  <c r="AJ46" i="14"/>
  <c r="AJ68" i="14"/>
  <c r="AJ63" i="14"/>
  <c r="AJ89" i="14"/>
  <c r="AJ61" i="14"/>
  <c r="AJ65" i="14"/>
  <c r="AJ48" i="14"/>
  <c r="AJ55" i="14"/>
  <c r="AJ73" i="14"/>
  <c r="AJ53" i="14"/>
  <c r="AJ43" i="14"/>
  <c r="AJ83" i="14"/>
  <c r="AJ76" i="14"/>
  <c r="AJ45" i="14"/>
  <c r="AJ38" i="14"/>
  <c r="AJ50" i="14"/>
  <c r="AJ42" i="14"/>
  <c r="AJ30" i="14"/>
  <c r="AJ70" i="14"/>
  <c r="AJ56" i="14"/>
  <c r="AJ41" i="14"/>
  <c r="AJ79" i="14"/>
  <c r="AJ54" i="14"/>
  <c r="AJ71" i="14"/>
  <c r="AJ57" i="14"/>
  <c r="AJ69" i="14"/>
  <c r="AJ39" i="14"/>
  <c r="AJ88" i="14"/>
  <c r="AJ51" i="14"/>
  <c r="AJ67" i="14"/>
  <c r="AJ60" i="14"/>
  <c r="AJ35" i="14"/>
  <c r="AJ34" i="14"/>
  <c r="AJ49" i="14"/>
  <c r="AJ77" i="14"/>
  <c r="AJ80" i="14"/>
  <c r="AJ52" i="14"/>
  <c r="AJ85" i="14"/>
  <c r="AW62" i="14"/>
  <c r="AW95" i="14"/>
  <c r="AW54" i="14"/>
  <c r="AW99" i="14"/>
  <c r="AW65" i="14"/>
  <c r="AW81" i="14"/>
  <c r="AW80" i="14"/>
  <c r="AW69" i="14"/>
  <c r="AW82" i="14"/>
  <c r="AW72" i="14"/>
  <c r="AW75" i="14"/>
  <c r="AW55" i="14"/>
  <c r="AW58" i="14"/>
  <c r="AW56" i="14"/>
  <c r="AW68" i="14"/>
  <c r="AW47" i="14"/>
  <c r="AW49" i="14"/>
  <c r="AW102" i="14"/>
  <c r="AW94" i="14"/>
  <c r="AW85" i="14"/>
  <c r="AW63" i="14"/>
  <c r="AW44" i="14"/>
  <c r="AW83" i="14"/>
  <c r="AW88" i="14"/>
  <c r="AW86" i="14"/>
  <c r="AW76" i="14"/>
  <c r="AW61" i="14"/>
  <c r="AW77" i="14"/>
  <c r="AW48" i="14"/>
  <c r="AW64" i="14"/>
  <c r="AW97" i="14"/>
  <c r="AW87" i="14"/>
  <c r="AW46" i="14"/>
  <c r="AW89" i="14"/>
  <c r="AW43" i="14"/>
  <c r="AW92" i="14"/>
  <c r="AW78" i="14"/>
  <c r="AW73" i="14"/>
  <c r="AW57" i="14"/>
  <c r="AW96" i="14"/>
  <c r="AW51" i="14"/>
  <c r="AW93" i="14"/>
  <c r="AW71" i="14"/>
  <c r="AW90" i="14"/>
  <c r="AW50" i="14"/>
  <c r="AW60" i="14"/>
  <c r="AW79" i="14"/>
  <c r="AW66" i="14"/>
  <c r="AW59" i="14"/>
  <c r="AW70" i="14"/>
  <c r="AW101" i="14"/>
  <c r="AW84" i="14"/>
  <c r="AW45" i="14"/>
  <c r="AW74" i="14"/>
  <c r="AW53" i="14"/>
  <c r="AW67" i="14"/>
  <c r="AW98" i="14"/>
  <c r="AW100" i="14"/>
  <c r="AW91" i="14"/>
  <c r="AW52" i="14"/>
  <c r="AE80" i="14"/>
  <c r="AE70" i="14"/>
  <c r="AE83" i="14"/>
  <c r="AE25" i="14"/>
  <c r="AE64" i="14"/>
  <c r="AE36" i="14"/>
  <c r="AE55" i="14"/>
  <c r="AE51" i="14"/>
  <c r="AE58" i="14"/>
  <c r="AE32" i="14"/>
  <c r="AE52" i="14"/>
  <c r="AE26" i="14"/>
  <c r="AE37" i="14"/>
  <c r="AE66" i="14"/>
  <c r="AE47" i="14"/>
  <c r="AE28" i="14"/>
  <c r="AE41" i="14"/>
  <c r="AE59" i="14"/>
  <c r="AE75" i="14"/>
  <c r="AE49" i="14"/>
  <c r="AE35" i="14"/>
  <c r="AE34" i="14"/>
  <c r="AE74" i="14"/>
  <c r="AE31" i="14"/>
  <c r="AE57" i="14"/>
  <c r="AE84" i="14"/>
  <c r="AE82" i="14"/>
  <c r="AE43" i="14"/>
  <c r="AE62" i="14"/>
  <c r="AE60" i="14"/>
  <c r="AE54" i="14"/>
  <c r="AE68" i="14"/>
  <c r="AE76" i="14"/>
  <c r="AE67" i="14"/>
  <c r="AE61" i="14"/>
  <c r="AE77" i="14"/>
  <c r="AE73" i="14"/>
  <c r="AE33" i="14"/>
  <c r="AE38" i="14"/>
  <c r="AE44" i="14"/>
  <c r="AE48" i="14"/>
  <c r="AE42" i="14"/>
  <c r="AE29" i="14"/>
  <c r="AE40" i="14"/>
  <c r="AE81" i="14"/>
  <c r="AE27" i="14"/>
  <c r="AE79" i="14"/>
  <c r="AE71" i="14"/>
  <c r="AE63" i="14"/>
  <c r="AE65" i="14"/>
  <c r="AE45" i="14"/>
  <c r="AE50" i="14"/>
  <c r="AE78" i="14"/>
  <c r="AE69" i="14"/>
  <c r="AE39" i="14"/>
  <c r="AE72" i="14"/>
  <c r="AE53" i="14"/>
  <c r="AE30" i="14"/>
  <c r="AE46" i="14"/>
  <c r="AE56" i="14"/>
  <c r="V51" i="14"/>
  <c r="V63" i="14"/>
  <c r="V58" i="14"/>
  <c r="V42" i="14"/>
  <c r="V55" i="14"/>
  <c r="V35" i="14"/>
  <c r="V61" i="14"/>
  <c r="V30" i="14"/>
  <c r="V31" i="14"/>
  <c r="V59" i="14"/>
  <c r="V53" i="14"/>
  <c r="V38" i="14"/>
  <c r="V65" i="14"/>
  <c r="V67" i="14"/>
  <c r="V23" i="14"/>
  <c r="V49" i="14"/>
  <c r="V74" i="14"/>
  <c r="V68" i="14"/>
  <c r="V37" i="14"/>
  <c r="V62" i="14"/>
  <c r="V24" i="14"/>
  <c r="V48" i="14"/>
  <c r="V54" i="14"/>
  <c r="V75" i="14"/>
  <c r="V33" i="14"/>
  <c r="V45" i="14"/>
  <c r="V34" i="14"/>
  <c r="V57" i="14"/>
  <c r="V19" i="14"/>
  <c r="V46" i="14"/>
  <c r="V60" i="14"/>
  <c r="V22" i="14"/>
  <c r="V21" i="14"/>
  <c r="V17" i="14"/>
  <c r="V56" i="14"/>
  <c r="V50" i="14"/>
  <c r="V39" i="14"/>
  <c r="V29" i="14"/>
  <c r="V64" i="14"/>
  <c r="V69" i="14"/>
  <c r="V36" i="14"/>
  <c r="V52" i="14"/>
  <c r="V16" i="14"/>
  <c r="V47" i="14"/>
  <c r="V32" i="14"/>
  <c r="V41" i="14"/>
  <c r="V20" i="14"/>
  <c r="V28" i="14"/>
  <c r="V40" i="14"/>
  <c r="V25" i="14"/>
  <c r="V26" i="14"/>
  <c r="V72" i="14"/>
  <c r="V43" i="14"/>
  <c r="V66" i="14"/>
  <c r="V44" i="14"/>
  <c r="V70" i="14"/>
  <c r="V18" i="14"/>
  <c r="V73" i="14"/>
  <c r="V27" i="14"/>
  <c r="V71" i="14"/>
  <c r="BC70" i="14"/>
  <c r="BC103" i="14"/>
  <c r="BC95" i="14"/>
  <c r="BC50" i="14"/>
  <c r="BC108" i="14"/>
  <c r="BC77" i="14"/>
  <c r="BC100" i="14"/>
  <c r="BC62" i="14"/>
  <c r="BC88" i="14"/>
  <c r="BC51" i="14"/>
  <c r="BC98" i="14"/>
  <c r="BC75" i="14"/>
  <c r="BC86" i="14"/>
  <c r="BC93" i="14"/>
  <c r="BC79" i="14"/>
  <c r="BC59" i="14"/>
  <c r="BC83" i="14"/>
  <c r="BC54" i="14"/>
  <c r="BC49" i="14"/>
  <c r="BC87" i="14"/>
  <c r="BC71" i="14"/>
  <c r="BC64" i="14"/>
  <c r="BC57" i="14"/>
  <c r="BC104" i="14"/>
  <c r="BC107" i="14"/>
  <c r="BC92" i="14"/>
  <c r="BC69" i="14"/>
  <c r="BC91" i="14"/>
  <c r="BC63" i="14"/>
  <c r="BC99" i="14"/>
  <c r="BC85" i="14"/>
  <c r="BC94" i="14"/>
  <c r="BC73" i="14"/>
  <c r="BC78" i="14"/>
  <c r="BC53" i="14"/>
  <c r="BC60" i="14"/>
  <c r="BC105" i="14"/>
  <c r="BC67" i="14"/>
  <c r="BC76" i="14"/>
  <c r="BC102" i="14"/>
  <c r="BC97" i="14"/>
  <c r="BC106" i="14"/>
  <c r="BC58" i="14"/>
  <c r="BC84" i="14"/>
  <c r="BC66" i="14"/>
  <c r="BC101" i="14"/>
  <c r="BC56" i="14"/>
  <c r="BC96" i="14"/>
  <c r="BC80" i="14"/>
  <c r="BC90" i="14"/>
  <c r="BC74" i="14"/>
  <c r="BC72" i="14"/>
  <c r="BC61" i="14"/>
  <c r="BC55" i="14"/>
  <c r="BC65" i="14"/>
  <c r="BC82" i="14"/>
  <c r="BC68" i="14"/>
  <c r="BC52" i="14"/>
  <c r="BC89" i="14"/>
  <c r="BC81" i="14"/>
  <c r="AS79" i="14"/>
  <c r="AS58" i="14"/>
  <c r="AS46" i="14"/>
  <c r="AS68" i="14"/>
  <c r="AS54" i="14"/>
  <c r="AS84" i="14"/>
  <c r="AS55" i="14"/>
  <c r="AS41" i="14"/>
  <c r="AS67" i="14"/>
  <c r="AS47" i="14"/>
  <c r="AS77" i="14"/>
  <c r="AS59" i="14"/>
  <c r="AS44" i="14"/>
  <c r="AS96" i="14"/>
  <c r="AS60" i="14"/>
  <c r="AS91" i="14"/>
  <c r="AS48" i="14"/>
  <c r="AS56" i="14"/>
  <c r="AS72" i="14"/>
  <c r="AS71" i="14"/>
  <c r="AS50" i="14"/>
  <c r="AS57" i="14"/>
  <c r="AS49" i="14"/>
  <c r="AS76" i="14"/>
  <c r="AS61" i="14"/>
  <c r="AS90" i="14"/>
  <c r="AS62" i="14"/>
  <c r="AS43" i="14"/>
  <c r="AS85" i="14"/>
  <c r="AS97" i="14"/>
  <c r="AS74" i="14"/>
  <c r="AS70" i="14"/>
  <c r="AS52" i="14"/>
  <c r="AS92" i="14"/>
  <c r="AS65" i="14"/>
  <c r="AS51" i="14"/>
  <c r="AS69" i="14"/>
  <c r="AS88" i="14"/>
  <c r="AS42" i="14"/>
  <c r="AS40" i="14"/>
  <c r="AS80" i="14"/>
  <c r="AS83" i="14"/>
  <c r="AS95" i="14"/>
  <c r="AS89" i="14"/>
  <c r="AS53" i="14"/>
  <c r="AS98" i="14"/>
  <c r="AS39" i="14"/>
  <c r="AS73" i="14"/>
  <c r="AS81" i="14"/>
  <c r="AS66" i="14"/>
  <c r="AS75" i="14"/>
  <c r="AS63" i="14"/>
  <c r="AS87" i="14"/>
  <c r="AS82" i="14"/>
  <c r="AS45" i="14"/>
  <c r="AS94" i="14"/>
  <c r="AS78" i="14"/>
  <c r="AS86" i="14"/>
  <c r="AS93" i="14"/>
  <c r="AS64" i="14"/>
  <c r="BN74" i="14"/>
  <c r="BN73" i="14"/>
  <c r="BN98" i="14"/>
  <c r="BN60" i="14"/>
  <c r="BN107" i="14"/>
  <c r="BN66" i="14"/>
  <c r="BN76" i="14"/>
  <c r="BN93" i="14"/>
  <c r="BN83" i="14"/>
  <c r="BN88" i="14"/>
  <c r="BN68" i="14"/>
  <c r="BN81" i="14"/>
  <c r="BN109" i="14"/>
  <c r="BN96" i="14"/>
  <c r="BN61" i="14"/>
  <c r="BN89" i="14"/>
  <c r="BN118" i="14"/>
  <c r="BN87" i="14"/>
  <c r="BN114" i="14"/>
  <c r="BN101" i="14"/>
  <c r="BN64" i="14"/>
  <c r="BN63" i="14"/>
  <c r="BN117" i="14"/>
  <c r="BN82" i="14"/>
  <c r="BN116" i="14"/>
  <c r="BN119" i="14"/>
  <c r="BN105" i="14"/>
  <c r="BN95" i="14"/>
  <c r="BN100" i="14"/>
  <c r="BN90" i="14"/>
  <c r="BN70" i="14"/>
  <c r="BN67" i="14"/>
  <c r="BN99" i="14"/>
  <c r="BN103" i="14"/>
  <c r="BN115" i="14"/>
  <c r="BN97" i="14"/>
  <c r="BN78" i="14"/>
  <c r="BN69" i="14"/>
  <c r="BN113" i="14"/>
  <c r="BN86" i="14"/>
  <c r="BN110" i="14"/>
  <c r="BN72" i="14"/>
  <c r="BN75" i="14"/>
  <c r="BN79" i="14"/>
  <c r="BN112" i="14"/>
  <c r="BN91" i="14"/>
  <c r="BN71" i="14"/>
  <c r="BN104" i="14"/>
  <c r="BN106" i="14"/>
  <c r="BN80" i="14"/>
  <c r="BN84" i="14"/>
  <c r="BN108" i="14"/>
  <c r="BN94" i="14"/>
  <c r="BN62" i="14"/>
  <c r="BN77" i="14"/>
  <c r="BN65" i="14"/>
  <c r="BN102" i="14"/>
  <c r="BN92" i="14"/>
  <c r="BN111" i="14"/>
  <c r="BN85" i="14"/>
  <c r="L53" i="14"/>
  <c r="L14" i="14"/>
  <c r="BT122" i="14"/>
  <c r="BT124" i="14"/>
  <c r="BT79" i="14"/>
  <c r="BT70" i="14"/>
  <c r="BT91" i="14"/>
  <c r="BT68" i="14"/>
  <c r="BT99" i="14"/>
  <c r="BT88" i="14"/>
  <c r="BT111" i="14"/>
  <c r="BT85" i="14"/>
  <c r="BT78" i="14"/>
  <c r="BT89" i="14"/>
  <c r="BT69" i="14"/>
  <c r="BT110" i="14"/>
  <c r="BT118" i="14"/>
  <c r="BZ99" i="14"/>
  <c r="BZ129" i="14"/>
  <c r="BZ88" i="14"/>
  <c r="BZ77" i="14"/>
  <c r="BZ94" i="14"/>
  <c r="BZ117" i="14"/>
  <c r="BZ86" i="14"/>
  <c r="BZ93" i="14"/>
  <c r="BZ128" i="14"/>
  <c r="BZ102" i="14"/>
  <c r="BZ87" i="14"/>
  <c r="BZ118" i="14"/>
  <c r="BZ95" i="14"/>
  <c r="BZ125" i="14"/>
  <c r="BZ100" i="14"/>
  <c r="BZ74" i="14"/>
  <c r="BZ98" i="14"/>
  <c r="BZ116" i="14"/>
  <c r="BZ89" i="14"/>
  <c r="BZ130" i="14"/>
  <c r="BZ90" i="14"/>
  <c r="BZ120" i="14"/>
  <c r="BZ131" i="14"/>
  <c r="BZ82" i="14"/>
  <c r="BZ73" i="14"/>
  <c r="BZ91" i="14"/>
  <c r="BZ75" i="14"/>
  <c r="BZ81" i="14"/>
  <c r="BZ110" i="14"/>
  <c r="BZ106" i="14"/>
  <c r="BZ107" i="14"/>
  <c r="BZ105" i="14"/>
  <c r="BZ109" i="14"/>
  <c r="BZ78" i="14"/>
  <c r="BZ92" i="14"/>
  <c r="BZ112" i="14"/>
  <c r="BZ79" i="14"/>
  <c r="BZ123" i="14"/>
  <c r="BZ126" i="14"/>
  <c r="BZ101" i="14"/>
  <c r="BZ119" i="14"/>
  <c r="BZ121" i="14"/>
  <c r="BZ80" i="14"/>
  <c r="BZ111" i="14"/>
  <c r="BZ103" i="14"/>
  <c r="BZ113" i="14"/>
  <c r="BZ108" i="14"/>
  <c r="BZ122" i="14"/>
  <c r="BZ114" i="14"/>
  <c r="BZ85" i="14"/>
  <c r="BZ96" i="14"/>
  <c r="BZ124" i="14"/>
  <c r="BZ84" i="14"/>
  <c r="BZ127" i="14"/>
  <c r="BZ97" i="14"/>
  <c r="BZ115" i="14"/>
  <c r="BZ83" i="14"/>
  <c r="BZ72" i="14"/>
  <c r="BZ76" i="14"/>
  <c r="BZ104" i="14"/>
  <c r="CC85" i="14"/>
  <c r="CC123" i="14"/>
  <c r="CC76" i="14"/>
  <c r="CC91" i="14"/>
  <c r="CC94" i="14"/>
  <c r="CC134" i="14"/>
  <c r="CC77" i="14"/>
  <c r="CC132" i="14"/>
  <c r="CC88" i="14"/>
  <c r="CC122" i="14"/>
  <c r="CC129" i="14"/>
  <c r="CC120" i="14"/>
  <c r="CC83" i="14"/>
  <c r="CC118" i="14"/>
  <c r="CC113" i="14"/>
  <c r="CC128" i="14"/>
  <c r="CC103" i="14"/>
  <c r="CC124" i="14"/>
  <c r="CC112" i="14"/>
  <c r="CC108" i="14"/>
  <c r="CC75" i="14"/>
  <c r="CC125" i="14"/>
  <c r="CC102" i="14"/>
  <c r="CC119" i="14"/>
  <c r="CC121" i="14"/>
  <c r="CC133" i="14"/>
  <c r="CC78" i="14"/>
  <c r="CC126" i="14"/>
  <c r="CC82" i="14"/>
  <c r="CC84" i="14"/>
  <c r="CC98" i="14"/>
  <c r="CC86" i="14"/>
  <c r="CC117" i="14"/>
  <c r="CC97" i="14"/>
  <c r="CC93" i="14"/>
  <c r="CC90" i="14"/>
  <c r="CC87" i="14"/>
  <c r="CC107" i="14"/>
  <c r="CC89" i="14"/>
  <c r="CC131" i="14"/>
  <c r="CC115" i="14"/>
  <c r="CC80" i="14"/>
  <c r="CC99" i="14"/>
  <c r="CC105" i="14"/>
  <c r="CC100" i="14"/>
  <c r="CC95" i="14"/>
  <c r="CC96" i="14"/>
  <c r="CC92" i="14"/>
  <c r="CC106" i="14"/>
  <c r="CC130" i="14"/>
  <c r="CC110" i="14"/>
  <c r="CC116" i="14"/>
  <c r="CC127" i="14"/>
  <c r="CC101" i="14"/>
  <c r="CC79" i="14"/>
  <c r="CC109" i="14"/>
  <c r="CC111" i="14"/>
  <c r="CC81" i="14"/>
  <c r="CC114" i="14"/>
  <c r="CC104" i="14"/>
  <c r="AM87" i="14"/>
  <c r="AM81" i="14"/>
  <c r="AM62" i="14"/>
  <c r="AM49" i="14"/>
  <c r="AM76" i="14"/>
  <c r="AM56" i="14"/>
  <c r="AM84" i="14"/>
  <c r="AM64" i="14"/>
  <c r="AM34" i="14"/>
  <c r="AM79" i="14"/>
  <c r="AM51" i="14"/>
  <c r="AM77" i="14"/>
  <c r="AM71" i="14"/>
  <c r="AM42" i="14"/>
  <c r="AM37" i="14"/>
  <c r="AM92" i="14"/>
  <c r="AM46" i="14"/>
  <c r="AM65" i="14"/>
  <c r="AM50" i="14"/>
  <c r="AM48" i="14"/>
  <c r="AM52" i="14"/>
  <c r="AM88" i="14"/>
  <c r="AM35" i="14"/>
  <c r="AM86" i="14"/>
  <c r="AM75" i="14"/>
  <c r="AM44" i="14"/>
  <c r="AM68" i="14"/>
  <c r="AM67" i="14"/>
  <c r="AM36" i="14"/>
  <c r="AM70" i="14"/>
  <c r="AM78" i="14"/>
  <c r="AM91" i="14"/>
  <c r="AM85" i="14"/>
  <c r="AM63" i="14"/>
  <c r="AM39" i="14"/>
  <c r="AM59" i="14"/>
  <c r="AM55" i="14"/>
  <c r="AM72" i="14"/>
  <c r="AM73" i="14"/>
  <c r="AM43" i="14"/>
  <c r="AM38" i="14"/>
  <c r="AM74" i="14"/>
  <c r="AM54" i="14"/>
  <c r="AM66" i="14"/>
  <c r="AM82" i="14"/>
  <c r="AM47" i="14"/>
  <c r="AM61" i="14"/>
  <c r="AM60" i="14"/>
  <c r="AM58" i="14"/>
  <c r="AM57" i="14"/>
  <c r="AM53" i="14"/>
  <c r="AM89" i="14"/>
  <c r="AM69" i="14"/>
  <c r="AM90" i="14"/>
  <c r="AM45" i="14"/>
  <c r="AM33" i="14"/>
  <c r="AM80" i="14"/>
  <c r="AM83" i="14"/>
  <c r="AM41" i="14"/>
  <c r="AM40" i="14"/>
  <c r="AK36" i="14"/>
  <c r="AK69" i="14"/>
  <c r="AK65" i="14"/>
  <c r="AK78" i="14"/>
  <c r="AK51" i="14"/>
  <c r="AK71" i="14"/>
  <c r="AK60" i="14"/>
  <c r="AK88" i="14"/>
  <c r="AK33" i="14"/>
  <c r="AK77" i="14"/>
  <c r="AK70" i="14"/>
  <c r="AK45" i="14"/>
  <c r="AK48" i="14"/>
  <c r="AK54" i="14"/>
  <c r="AK55" i="14"/>
  <c r="AK68" i="14"/>
  <c r="AK59" i="14"/>
  <c r="AK35" i="14"/>
  <c r="AK37" i="14"/>
  <c r="AK72" i="14"/>
  <c r="AK57" i="14"/>
  <c r="AK31" i="14"/>
  <c r="AK34" i="14"/>
  <c r="AK84" i="14"/>
  <c r="AK41" i="14"/>
  <c r="AK63" i="14"/>
  <c r="AK85" i="14"/>
  <c r="AK40" i="14"/>
  <c r="AK42" i="14"/>
  <c r="AK52" i="14"/>
  <c r="AK82" i="14"/>
  <c r="AK87" i="14"/>
  <c r="AK73" i="14"/>
  <c r="AK56" i="14"/>
  <c r="AK38" i="14"/>
  <c r="AK50" i="14"/>
  <c r="AK53" i="14"/>
  <c r="AK80" i="14"/>
  <c r="AK32" i="14"/>
  <c r="AK39" i="14"/>
  <c r="AK49" i="14"/>
  <c r="AK58" i="14"/>
  <c r="AK81" i="14"/>
  <c r="AK75" i="14"/>
  <c r="AK86" i="14"/>
  <c r="AK83" i="14"/>
  <c r="AK89" i="14"/>
  <c r="AK62" i="14"/>
  <c r="AK67" i="14"/>
  <c r="AK79" i="14"/>
  <c r="AK64" i="14"/>
  <c r="AK61" i="14"/>
  <c r="AK76" i="14"/>
  <c r="AK46" i="14"/>
  <c r="AK43" i="14"/>
  <c r="AK74" i="14"/>
  <c r="AK66" i="14"/>
  <c r="AK44" i="14"/>
  <c r="AK47" i="14"/>
  <c r="AK90" i="14"/>
  <c r="BX79" i="14"/>
  <c r="BX72" i="14"/>
  <c r="BX125" i="14"/>
  <c r="BX126" i="14"/>
  <c r="BX129" i="14"/>
  <c r="BX88" i="14"/>
  <c r="BX94" i="14"/>
  <c r="BX93" i="14"/>
  <c r="BX92" i="14"/>
  <c r="BX128" i="14"/>
  <c r="BX76" i="14"/>
  <c r="BX90" i="14"/>
  <c r="BX80" i="14"/>
  <c r="BX123" i="14"/>
  <c r="BX109" i="14"/>
  <c r="BX85" i="14"/>
  <c r="BX118" i="14"/>
  <c r="BX102" i="14"/>
  <c r="BX91" i="14"/>
  <c r="BX122" i="14"/>
  <c r="BX116" i="14"/>
  <c r="BX99" i="14"/>
  <c r="BX111" i="14"/>
  <c r="BX110" i="14"/>
  <c r="BX70" i="14"/>
  <c r="BX82" i="14"/>
  <c r="BX74" i="14"/>
  <c r="BX98" i="14"/>
  <c r="BX95" i="14"/>
  <c r="BX105" i="14"/>
  <c r="BX73" i="14"/>
  <c r="BX81" i="14"/>
  <c r="BX96" i="14"/>
  <c r="BX108" i="14"/>
  <c r="BX124" i="14"/>
  <c r="BX86" i="14"/>
  <c r="BX104" i="14"/>
  <c r="BX87" i="14"/>
  <c r="BX97" i="14"/>
  <c r="BX113" i="14"/>
  <c r="BX78" i="14"/>
  <c r="BX120" i="14"/>
  <c r="BX77" i="14"/>
  <c r="BX83" i="14"/>
  <c r="BX106" i="14"/>
  <c r="BX75" i="14"/>
  <c r="BX121" i="14"/>
  <c r="BX84" i="14"/>
  <c r="BX103" i="14"/>
  <c r="BX119" i="14"/>
  <c r="BX112" i="14"/>
  <c r="BX89" i="14"/>
  <c r="BX114" i="14"/>
  <c r="BX71" i="14"/>
  <c r="BX127" i="14"/>
  <c r="BX100" i="14"/>
  <c r="BX115" i="14"/>
  <c r="BX101" i="14"/>
  <c r="BX107" i="14"/>
  <c r="BX117" i="14"/>
  <c r="BF54" i="14"/>
  <c r="BF77" i="14"/>
  <c r="BF64" i="14"/>
  <c r="BF72" i="14"/>
  <c r="BF74" i="14"/>
  <c r="BF90" i="14"/>
  <c r="BF83" i="14"/>
  <c r="BF105" i="14"/>
  <c r="BF95" i="14"/>
  <c r="BF70" i="14"/>
  <c r="BF62" i="14"/>
  <c r="BF102" i="14"/>
  <c r="BF56" i="14"/>
  <c r="BF109" i="14"/>
  <c r="BF78" i="14"/>
  <c r="BE51" i="14"/>
  <c r="BE95" i="14"/>
  <c r="BE64" i="14"/>
  <c r="BE105" i="14"/>
  <c r="BE72" i="14"/>
  <c r="BE110" i="14"/>
  <c r="BE53" i="14"/>
  <c r="BE107" i="14"/>
  <c r="BE100" i="14"/>
  <c r="BE67" i="14"/>
  <c r="BE99" i="14"/>
  <c r="BE83" i="14"/>
  <c r="BE87" i="14"/>
  <c r="BE76" i="14"/>
  <c r="BE103" i="14"/>
  <c r="BE52" i="14"/>
  <c r="BE88" i="14"/>
  <c r="BE69" i="14"/>
  <c r="BE79" i="14"/>
  <c r="BE109" i="14"/>
  <c r="BE90" i="14"/>
  <c r="BE77" i="14"/>
  <c r="BE60" i="14"/>
  <c r="BE65" i="14"/>
  <c r="BE57" i="14"/>
  <c r="BE78" i="14"/>
  <c r="BE82" i="14"/>
  <c r="BE80" i="14"/>
  <c r="BE94" i="14"/>
  <c r="BE108" i="14"/>
  <c r="BE63" i="14"/>
  <c r="BE73" i="14"/>
  <c r="BE85" i="14"/>
  <c r="BE62" i="14"/>
  <c r="BE104" i="14"/>
  <c r="BE96" i="14"/>
  <c r="BE86" i="14"/>
  <c r="BE93" i="14"/>
  <c r="BE54" i="14"/>
  <c r="BE61" i="14"/>
  <c r="BE66" i="14"/>
  <c r="BE58" i="14"/>
  <c r="BE98" i="14"/>
  <c r="BE84" i="14"/>
  <c r="BE106" i="14"/>
  <c r="BE97" i="14"/>
  <c r="BE75" i="14"/>
  <c r="BE56" i="14"/>
  <c r="BE74" i="14"/>
  <c r="BE68" i="14"/>
  <c r="BE92" i="14"/>
  <c r="BE71" i="14"/>
  <c r="BE101" i="14"/>
  <c r="BE91" i="14"/>
  <c r="BE81" i="14"/>
  <c r="BE102" i="14"/>
  <c r="BE89" i="14"/>
  <c r="BE55" i="14"/>
  <c r="BE59" i="14"/>
  <c r="BE70" i="14"/>
  <c r="BW71" i="14"/>
  <c r="BW91" i="14"/>
  <c r="BW90" i="14"/>
  <c r="BW83" i="14"/>
  <c r="BW121" i="14"/>
  <c r="BW74" i="14"/>
  <c r="BW95" i="14"/>
  <c r="BW117" i="14"/>
  <c r="BW118" i="14"/>
  <c r="BW110" i="14"/>
  <c r="BW98" i="14"/>
  <c r="BW69" i="14"/>
  <c r="BW112" i="14"/>
  <c r="BW120" i="14"/>
  <c r="BW85" i="14"/>
  <c r="BW76" i="14"/>
  <c r="BW81" i="14"/>
  <c r="BW75" i="14"/>
  <c r="BW93" i="14"/>
  <c r="BW126" i="14"/>
  <c r="BW99" i="14"/>
  <c r="BW92" i="14"/>
  <c r="BW87" i="14"/>
  <c r="BW111" i="14"/>
  <c r="BW84" i="14"/>
  <c r="BW100" i="14"/>
  <c r="BW73" i="14"/>
  <c r="BW78" i="14"/>
  <c r="BW86" i="14"/>
  <c r="BW107" i="14"/>
  <c r="BW114" i="14"/>
  <c r="BW119" i="14"/>
  <c r="BW96" i="14"/>
  <c r="BW115" i="14"/>
  <c r="BW125" i="14"/>
  <c r="BW116" i="14"/>
  <c r="BW104" i="14"/>
  <c r="BW82" i="14"/>
  <c r="BW94" i="14"/>
  <c r="BW80" i="14"/>
  <c r="BW72" i="14"/>
  <c r="BW101" i="14"/>
  <c r="BW88" i="14"/>
  <c r="BW77" i="14"/>
  <c r="BW124" i="14"/>
  <c r="BW103" i="14"/>
  <c r="BW123" i="14"/>
  <c r="BW70" i="14"/>
  <c r="BW97" i="14"/>
  <c r="BW105" i="14"/>
  <c r="BW108" i="14"/>
  <c r="BW122" i="14"/>
  <c r="BW128" i="14"/>
  <c r="BW79" i="14"/>
  <c r="BW102" i="14"/>
  <c r="BW113" i="14"/>
  <c r="BW127" i="14"/>
  <c r="BW106" i="14"/>
  <c r="BW89" i="14"/>
  <c r="BW109" i="14"/>
  <c r="BD86" i="14"/>
  <c r="BD79" i="14"/>
  <c r="BD108" i="14"/>
  <c r="BD69" i="14"/>
  <c r="BD76" i="14"/>
  <c r="BD51" i="14"/>
  <c r="BD100" i="14"/>
  <c r="BD107" i="14"/>
  <c r="BD81" i="14"/>
  <c r="BD63" i="14"/>
  <c r="BD75" i="14"/>
  <c r="BD101" i="14"/>
  <c r="BD90" i="14"/>
  <c r="BD106" i="14"/>
  <c r="BD85" i="14"/>
  <c r="BD105" i="14"/>
  <c r="BD88" i="14"/>
  <c r="BD50" i="14"/>
  <c r="BD62" i="14"/>
  <c r="BD82" i="14"/>
  <c r="BD77" i="14"/>
  <c r="BD95" i="14"/>
  <c r="BD99" i="14"/>
  <c r="BD59" i="14"/>
  <c r="BD93" i="14"/>
  <c r="BD109" i="14"/>
  <c r="BD83" i="14"/>
  <c r="BD74" i="14"/>
  <c r="BD52" i="14"/>
  <c r="BD102" i="14"/>
  <c r="BD58" i="14"/>
  <c r="BD56" i="14"/>
  <c r="BD78" i="14"/>
  <c r="BD71" i="14"/>
  <c r="BD67" i="14"/>
  <c r="BD80" i="14"/>
  <c r="BD61" i="14"/>
  <c r="BD98" i="14"/>
  <c r="BD53" i="14"/>
  <c r="BD65" i="14"/>
  <c r="BD55" i="14"/>
  <c r="BD57" i="14"/>
  <c r="BD72" i="14"/>
  <c r="BD104" i="14"/>
  <c r="BD87" i="14"/>
  <c r="BD103" i="14"/>
  <c r="BD92" i="14"/>
  <c r="BD70" i="14"/>
  <c r="BD94" i="14"/>
  <c r="BD97" i="14"/>
  <c r="BD73" i="14"/>
  <c r="BD60" i="14"/>
  <c r="BD91" i="14"/>
  <c r="BD96" i="14"/>
  <c r="BD84" i="14"/>
  <c r="BD68" i="14"/>
  <c r="BD64" i="14"/>
  <c r="BD66" i="14"/>
  <c r="BD54" i="14"/>
  <c r="BD89" i="14"/>
  <c r="BR103" i="14"/>
  <c r="BR73" i="14"/>
  <c r="BR115" i="14"/>
  <c r="BR119" i="14"/>
  <c r="BR91" i="14"/>
  <c r="BR121" i="14"/>
  <c r="BR88" i="14"/>
  <c r="BR82" i="14"/>
  <c r="BR89" i="14"/>
  <c r="BR83" i="14"/>
  <c r="BR114" i="14"/>
  <c r="BR85" i="14"/>
  <c r="BR79" i="14"/>
  <c r="BR86" i="14"/>
  <c r="BR69" i="14"/>
  <c r="BR80" i="14"/>
  <c r="BR70" i="14"/>
  <c r="BR81" i="14"/>
  <c r="BR107" i="14"/>
  <c r="BR72" i="14"/>
  <c r="BR90" i="14"/>
  <c r="BR122" i="14"/>
  <c r="BR118" i="14"/>
  <c r="BR71" i="14"/>
  <c r="BR95" i="14"/>
  <c r="BR75" i="14"/>
  <c r="BR101" i="14"/>
  <c r="BR92" i="14"/>
  <c r="BR100" i="14"/>
  <c r="BR78" i="14"/>
  <c r="BR108" i="14"/>
  <c r="BR105" i="14"/>
  <c r="BR112" i="14"/>
  <c r="BR74" i="14"/>
  <c r="BR77" i="14"/>
  <c r="BR104" i="14"/>
  <c r="BR99" i="14"/>
  <c r="BR87" i="14"/>
  <c r="BR120" i="14"/>
  <c r="BR98" i="14"/>
  <c r="BR64" i="14"/>
  <c r="BR106" i="14"/>
  <c r="BR110" i="14"/>
  <c r="BR68" i="14"/>
  <c r="BR94" i="14"/>
  <c r="BR93" i="14"/>
  <c r="BR66" i="14"/>
  <c r="BR84" i="14"/>
  <c r="BR102" i="14"/>
  <c r="BR76" i="14"/>
  <c r="BR96" i="14"/>
  <c r="BR116" i="14"/>
  <c r="BR111" i="14"/>
  <c r="BR65" i="14"/>
  <c r="BR117" i="14"/>
  <c r="BR109" i="14"/>
  <c r="BR67" i="14"/>
  <c r="BR97" i="14"/>
  <c r="BR113" i="14"/>
  <c r="BR123" i="14"/>
  <c r="BM101" i="14"/>
  <c r="BM109" i="14"/>
  <c r="BM76" i="14"/>
  <c r="BM80" i="14"/>
  <c r="BM67" i="14"/>
  <c r="BM104" i="14"/>
  <c r="BM72" i="14"/>
  <c r="BM61" i="14"/>
  <c r="BM96" i="14"/>
  <c r="BM64" i="14"/>
  <c r="BM69" i="14"/>
  <c r="BM100" i="14"/>
  <c r="BM62" i="14"/>
  <c r="BM87" i="14"/>
  <c r="BM74" i="14"/>
  <c r="BM81" i="14"/>
  <c r="BM73" i="14"/>
  <c r="BM95" i="14"/>
  <c r="BM112" i="14"/>
  <c r="BM94" i="14"/>
  <c r="BM108" i="14"/>
  <c r="BM93" i="14"/>
  <c r="BM63" i="14"/>
  <c r="BM88" i="14"/>
  <c r="BM90" i="14"/>
  <c r="BM84" i="14"/>
  <c r="BM85" i="14"/>
  <c r="BM116" i="14"/>
  <c r="BM106" i="14"/>
  <c r="BM118" i="14"/>
  <c r="BM111" i="14"/>
  <c r="BM70" i="14"/>
  <c r="BM115" i="14"/>
  <c r="BM97" i="14"/>
  <c r="BM105" i="14"/>
  <c r="BM60" i="14"/>
  <c r="BM114" i="14"/>
  <c r="BM77" i="14"/>
  <c r="BM91" i="14"/>
  <c r="BM78" i="14"/>
  <c r="BM107" i="14"/>
  <c r="BM92" i="14"/>
  <c r="BM75" i="14"/>
  <c r="BM103" i="14"/>
  <c r="BM59" i="14"/>
  <c r="BM113" i="14"/>
  <c r="BM68" i="14"/>
  <c r="BM65" i="14"/>
  <c r="BM89" i="14"/>
  <c r="BM71" i="14"/>
  <c r="BM83" i="14"/>
  <c r="BM79" i="14"/>
  <c r="BM86" i="14"/>
  <c r="BM98" i="14"/>
  <c r="BM82" i="14"/>
  <c r="BM102" i="14"/>
  <c r="BM110" i="14"/>
  <c r="BM99" i="14"/>
  <c r="BM66" i="14"/>
  <c r="BM117" i="14"/>
  <c r="W36" i="14"/>
  <c r="W20" i="14"/>
  <c r="W56" i="14"/>
  <c r="W62" i="14"/>
  <c r="W49" i="14"/>
  <c r="W27" i="14"/>
  <c r="W30" i="14"/>
  <c r="W71" i="14"/>
  <c r="W29" i="14"/>
  <c r="W69" i="14"/>
  <c r="W33" i="14"/>
  <c r="W74" i="14"/>
  <c r="W68" i="14"/>
  <c r="W45" i="14"/>
  <c r="W39" i="14"/>
  <c r="W41" i="14"/>
  <c r="W28" i="14"/>
  <c r="W38" i="14"/>
  <c r="W60" i="14"/>
  <c r="W64" i="14"/>
  <c r="W59" i="14"/>
  <c r="W37" i="14"/>
  <c r="W55" i="14"/>
  <c r="W70" i="14"/>
  <c r="W22" i="14"/>
  <c r="W72" i="14"/>
  <c r="W57" i="14"/>
  <c r="W31" i="14"/>
  <c r="W53" i="14"/>
  <c r="W65" i="14"/>
  <c r="W23" i="14"/>
  <c r="W50" i="14"/>
  <c r="W34" i="14"/>
  <c r="W47" i="14"/>
  <c r="W17" i="14"/>
  <c r="W58" i="14"/>
  <c r="W44" i="14"/>
  <c r="W61" i="14"/>
  <c r="W25" i="14"/>
  <c r="W51" i="14"/>
  <c r="W75" i="14"/>
  <c r="W54" i="14"/>
  <c r="W19" i="14"/>
  <c r="W18" i="14"/>
  <c r="W21" i="14"/>
  <c r="W46" i="14"/>
  <c r="W32" i="14"/>
  <c r="W42" i="14"/>
  <c r="W63" i="14"/>
  <c r="W40" i="14"/>
  <c r="W66" i="14"/>
  <c r="W43" i="14"/>
  <c r="W48" i="14"/>
  <c r="W24" i="14"/>
  <c r="W73" i="14"/>
  <c r="W67" i="14"/>
  <c r="W52" i="14"/>
  <c r="W35" i="14"/>
  <c r="W76" i="14"/>
  <c r="W26" i="14"/>
  <c r="AC46" i="14"/>
  <c r="AC30" i="14"/>
  <c r="AC62" i="14"/>
  <c r="AC59" i="14"/>
  <c r="AC76" i="14"/>
  <c r="AC27" i="14"/>
  <c r="AC55" i="14"/>
  <c r="AC31" i="14"/>
  <c r="AC57" i="14"/>
  <c r="AC49" i="14"/>
  <c r="AC81" i="14"/>
  <c r="AC34" i="14"/>
  <c r="AC45" i="14"/>
  <c r="AC25" i="14"/>
  <c r="AC73" i="14"/>
  <c r="AC52" i="14"/>
  <c r="AC75" i="14"/>
  <c r="AC33" i="14"/>
  <c r="AC36" i="14"/>
  <c r="AC23" i="14"/>
  <c r="AC79" i="14"/>
  <c r="AC35" i="14"/>
  <c r="AC60" i="14"/>
  <c r="AC24" i="14"/>
  <c r="AC66" i="14"/>
  <c r="AC50" i="14"/>
  <c r="AC71" i="14"/>
  <c r="AC64" i="14"/>
  <c r="AC41" i="14"/>
  <c r="AC74" i="14"/>
  <c r="AC44" i="14"/>
  <c r="AC38" i="14"/>
  <c r="AC70" i="14"/>
  <c r="AC43" i="14"/>
  <c r="AC72" i="14"/>
  <c r="AC48" i="14"/>
  <c r="AC28" i="14"/>
  <c r="AC32" i="14"/>
  <c r="AC69" i="14"/>
  <c r="AC40" i="14"/>
  <c r="AC54" i="14"/>
  <c r="AC37" i="14"/>
  <c r="AC42" i="14"/>
  <c r="AC56" i="14"/>
  <c r="AC63" i="14"/>
  <c r="AC39" i="14"/>
  <c r="AC65" i="14"/>
  <c r="AC82" i="14"/>
  <c r="AC51" i="14"/>
  <c r="AC53" i="14"/>
  <c r="AC78" i="14"/>
  <c r="AC26" i="14"/>
  <c r="AC68" i="14"/>
  <c r="AC61" i="14"/>
  <c r="AC80" i="14"/>
  <c r="AC67" i="14"/>
  <c r="AC47" i="14"/>
  <c r="AC77" i="14"/>
  <c r="AC29" i="14"/>
  <c r="AC58" i="14"/>
  <c r="AZ55" i="14"/>
  <c r="AZ71" i="14"/>
  <c r="AZ52" i="14"/>
  <c r="AZ70" i="14"/>
  <c r="AZ97" i="14"/>
  <c r="AZ62" i="14"/>
  <c r="AZ79" i="14"/>
  <c r="AZ89" i="14"/>
  <c r="AZ46" i="14"/>
  <c r="AZ88" i="14"/>
  <c r="AZ66" i="14"/>
  <c r="AZ78" i="14"/>
  <c r="AZ64" i="14"/>
  <c r="AZ93" i="14"/>
  <c r="AZ67" i="14"/>
  <c r="AZ74" i="14"/>
  <c r="AZ54" i="14"/>
  <c r="AZ102" i="14"/>
  <c r="AZ98" i="14"/>
  <c r="AZ105" i="14"/>
  <c r="AZ100" i="14"/>
  <c r="AZ51" i="14"/>
  <c r="AZ82" i="14"/>
  <c r="AZ87" i="14"/>
  <c r="AZ72" i="14"/>
  <c r="AZ94" i="14"/>
  <c r="AZ57" i="14"/>
  <c r="AZ90" i="14"/>
  <c r="AZ104" i="14"/>
  <c r="AZ69" i="14"/>
  <c r="AZ103" i="14"/>
  <c r="AZ68" i="14"/>
  <c r="AZ81" i="14"/>
  <c r="AZ91" i="14"/>
  <c r="AZ96" i="14"/>
  <c r="AZ99" i="14"/>
  <c r="AZ85" i="14"/>
  <c r="AZ101" i="14"/>
  <c r="AZ56" i="14"/>
  <c r="AZ86" i="14"/>
  <c r="AZ73" i="14"/>
  <c r="AZ76" i="14"/>
  <c r="AZ83" i="14"/>
  <c r="AZ50" i="14"/>
  <c r="AZ60" i="14"/>
  <c r="AZ75" i="14"/>
  <c r="AZ58" i="14"/>
  <c r="AZ92" i="14"/>
  <c r="AZ95" i="14"/>
  <c r="AZ49" i="14"/>
  <c r="AZ77" i="14"/>
  <c r="AZ47" i="14"/>
  <c r="AZ61" i="14"/>
  <c r="AZ84" i="14"/>
  <c r="AZ63" i="14"/>
  <c r="AZ48" i="14"/>
  <c r="AZ59" i="14"/>
  <c r="AZ65" i="14"/>
  <c r="AZ80" i="14"/>
  <c r="AZ53" i="14"/>
  <c r="AX89" i="14"/>
  <c r="AX90" i="14"/>
  <c r="AX56" i="14"/>
  <c r="AX54" i="14"/>
  <c r="AX63" i="14"/>
  <c r="AX48" i="14"/>
  <c r="AX100" i="14"/>
  <c r="AX70" i="14"/>
  <c r="AX46" i="14"/>
  <c r="AX71" i="14"/>
  <c r="AX91" i="14"/>
  <c r="AX76" i="14"/>
  <c r="AX99" i="14"/>
  <c r="AX95" i="14"/>
  <c r="AX60" i="14"/>
  <c r="AX81" i="14"/>
  <c r="AX88" i="14"/>
  <c r="AX62" i="14"/>
  <c r="AX53" i="14"/>
  <c r="AX92" i="14"/>
  <c r="AX102" i="14"/>
  <c r="AX78" i="14"/>
  <c r="AX49" i="14"/>
  <c r="AX103" i="14"/>
  <c r="AX65" i="14"/>
  <c r="AX72" i="14"/>
  <c r="AX47" i="14"/>
  <c r="AX97" i="14"/>
  <c r="AX44" i="14"/>
  <c r="AX98" i="14"/>
  <c r="AX67" i="14"/>
  <c r="AX59" i="14"/>
  <c r="AX85" i="14"/>
  <c r="AX77" i="14"/>
  <c r="AX55" i="14"/>
  <c r="AX64" i="14"/>
  <c r="AX86" i="14"/>
  <c r="AX61" i="14"/>
  <c r="AX52" i="14"/>
  <c r="AX87" i="14"/>
  <c r="AX83" i="14"/>
  <c r="AX75" i="14"/>
  <c r="AX96" i="14"/>
  <c r="AX82" i="14"/>
  <c r="AX57" i="14"/>
  <c r="AX74" i="14"/>
  <c r="AX79" i="14"/>
  <c r="AX68" i="14"/>
  <c r="AX69" i="14"/>
  <c r="AX101" i="14"/>
  <c r="AX51" i="14"/>
  <c r="AX45" i="14"/>
  <c r="AX66" i="14"/>
  <c r="AX50" i="14"/>
  <c r="AX84" i="14"/>
  <c r="AX80" i="14"/>
  <c r="AX58" i="14"/>
  <c r="AX93" i="14"/>
  <c r="AX73" i="14"/>
  <c r="AX94" i="14"/>
  <c r="AO73" i="14"/>
  <c r="AO69" i="14"/>
  <c r="AO76" i="14"/>
  <c r="AO50" i="14"/>
  <c r="AO48" i="14"/>
  <c r="AO37" i="14"/>
  <c r="AO44" i="14"/>
  <c r="AO87" i="14"/>
  <c r="AO42" i="14"/>
  <c r="AO70" i="14"/>
  <c r="AO93" i="14"/>
  <c r="AO60" i="14"/>
  <c r="AO75" i="14"/>
  <c r="AO67" i="14"/>
  <c r="AO46" i="14"/>
  <c r="BO88" i="14"/>
  <c r="BO120" i="14"/>
  <c r="BO111" i="14"/>
  <c r="BO71" i="14"/>
  <c r="BO65" i="14"/>
  <c r="BO66" i="14"/>
  <c r="BO62" i="14"/>
  <c r="BO81" i="14"/>
  <c r="BO78" i="14"/>
  <c r="BO89" i="14"/>
  <c r="BO95" i="14"/>
  <c r="BO80" i="14"/>
  <c r="BO107" i="14"/>
  <c r="BO115" i="14"/>
  <c r="BO61" i="14"/>
  <c r="BO114" i="14"/>
  <c r="BO74" i="14"/>
  <c r="BO97" i="14"/>
  <c r="BO102" i="14"/>
  <c r="BO119" i="14"/>
  <c r="BO87" i="14"/>
  <c r="BO83" i="14"/>
  <c r="BO77" i="14"/>
  <c r="BO112" i="14"/>
  <c r="BO100" i="14"/>
  <c r="BO96" i="14"/>
  <c r="BO67" i="14"/>
  <c r="BO104" i="14"/>
  <c r="BO69" i="14"/>
  <c r="BO105" i="14"/>
  <c r="BO90" i="14"/>
  <c r="BO118" i="14"/>
  <c r="BO94" i="14"/>
  <c r="BO84" i="14"/>
  <c r="BO117" i="14"/>
  <c r="BO72" i="14"/>
  <c r="BO116" i="14"/>
  <c r="BO113" i="14"/>
  <c r="BO99" i="14"/>
  <c r="BO108" i="14"/>
  <c r="BO82" i="14"/>
  <c r="BO86" i="14"/>
  <c r="BO106" i="14"/>
  <c r="BO85" i="14"/>
  <c r="BO70" i="14"/>
  <c r="BO73" i="14"/>
  <c r="BO93" i="14"/>
  <c r="BO64" i="14"/>
  <c r="BO79" i="14"/>
  <c r="BO91" i="14"/>
  <c r="BO103" i="14"/>
  <c r="BO110" i="14"/>
  <c r="BO63" i="14"/>
  <c r="BO109" i="14"/>
  <c r="BO101" i="14"/>
  <c r="BO76" i="14"/>
  <c r="BO98" i="14"/>
  <c r="BO68" i="14"/>
  <c r="BO75" i="14"/>
  <c r="BO92" i="14"/>
  <c r="AN58" i="14"/>
  <c r="AN52" i="14"/>
  <c r="AN43" i="14"/>
  <c r="AN78" i="14"/>
  <c r="AN48" i="14"/>
  <c r="AN69" i="14"/>
  <c r="AN91" i="14"/>
  <c r="AN81" i="14"/>
  <c r="AN65" i="14"/>
  <c r="AN75" i="14"/>
  <c r="AN56" i="14"/>
  <c r="AN88" i="14"/>
  <c r="AN57" i="14"/>
  <c r="AN67" i="14"/>
  <c r="AN90" i="14"/>
  <c r="AN83" i="14"/>
  <c r="AN68" i="14"/>
  <c r="AN87" i="14"/>
  <c r="AN85" i="14"/>
  <c r="AN51" i="14"/>
  <c r="AN45" i="14"/>
  <c r="AN80" i="14"/>
  <c r="AN93" i="14"/>
  <c r="AN59" i="14"/>
  <c r="AN53" i="14"/>
  <c r="AN73" i="14"/>
  <c r="AN50" i="14"/>
  <c r="AN82" i="14"/>
  <c r="AN77" i="14"/>
  <c r="AN66" i="14"/>
  <c r="AN76" i="14"/>
  <c r="AN41" i="14"/>
  <c r="AN62" i="14"/>
  <c r="AN55" i="14"/>
  <c r="AN46" i="14"/>
  <c r="AN84" i="14"/>
  <c r="AN44" i="14"/>
  <c r="AN71" i="14"/>
  <c r="AN35" i="14"/>
  <c r="AN63" i="14"/>
  <c r="AN64" i="14"/>
  <c r="AN49" i="14"/>
  <c r="AN92" i="14"/>
  <c r="AN42" i="14"/>
  <c r="AN40" i="14"/>
  <c r="AN74" i="14"/>
  <c r="AN37" i="14"/>
  <c r="AN70" i="14"/>
  <c r="AN47" i="14"/>
  <c r="AN60" i="14"/>
  <c r="AN61" i="14"/>
  <c r="AN39" i="14"/>
  <c r="AN34" i="14"/>
  <c r="AN72" i="14"/>
  <c r="AN79" i="14"/>
  <c r="AN54" i="14"/>
  <c r="AN36" i="14"/>
  <c r="AN86" i="14"/>
  <c r="AN89" i="14"/>
  <c r="AN38" i="14"/>
  <c r="BJ104" i="14"/>
  <c r="BJ101" i="14"/>
  <c r="BJ82" i="14"/>
  <c r="BJ92" i="14"/>
  <c r="BJ83" i="14"/>
  <c r="BJ105" i="14"/>
  <c r="BJ64" i="14"/>
  <c r="BJ97" i="14"/>
  <c r="BJ62" i="14"/>
  <c r="BJ110" i="14"/>
  <c r="BJ79" i="14"/>
  <c r="BJ89" i="14"/>
  <c r="BJ109" i="14"/>
  <c r="BJ73" i="14"/>
  <c r="BJ95" i="14"/>
  <c r="CB97" i="14"/>
  <c r="CB85" i="14"/>
  <c r="CB116" i="14"/>
  <c r="CB74" i="14"/>
  <c r="CB96" i="14"/>
  <c r="CB112" i="14"/>
  <c r="CB113" i="14"/>
  <c r="CB80" i="14"/>
  <c r="CB115" i="14"/>
  <c r="CB123" i="14"/>
  <c r="CB110" i="14"/>
  <c r="CB127" i="14"/>
  <c r="CB120" i="14"/>
  <c r="CB77" i="14"/>
  <c r="CB82" i="14"/>
  <c r="CG110" i="14"/>
  <c r="CG95" i="14"/>
  <c r="CG104" i="14"/>
  <c r="CG126" i="14"/>
  <c r="CG119" i="14"/>
  <c r="CG82" i="14"/>
  <c r="CG136" i="14"/>
  <c r="CG134" i="14"/>
  <c r="CG92" i="14"/>
  <c r="CG137" i="14"/>
  <c r="CG90" i="14"/>
  <c r="CG127" i="14"/>
  <c r="CG96" i="14"/>
  <c r="CG98" i="14"/>
  <c r="CG135" i="14"/>
  <c r="U72" i="14"/>
  <c r="U26" i="14"/>
  <c r="U52" i="14"/>
  <c r="U17" i="14"/>
  <c r="CJ17" i="14" s="1"/>
  <c r="U46" i="14"/>
  <c r="U16" i="14"/>
  <c r="U66" i="14"/>
  <c r="U19" i="14"/>
  <c r="U69" i="14"/>
  <c r="U34" i="14"/>
  <c r="U38" i="14"/>
  <c r="U74" i="14"/>
  <c r="U59" i="14"/>
  <c r="U24" i="14"/>
  <c r="U48" i="14"/>
  <c r="AD103" i="15"/>
  <c r="AC91" i="15"/>
  <c r="AC100" i="15"/>
  <c r="AC65" i="15"/>
  <c r="AC84" i="15"/>
  <c r="AC76" i="15"/>
  <c r="AC56" i="15"/>
  <c r="AC37" i="15"/>
  <c r="AC61" i="15"/>
  <c r="AC89" i="15"/>
  <c r="AB80" i="15"/>
  <c r="AA22" i="15"/>
  <c r="W45" i="15"/>
  <c r="U43" i="15"/>
  <c r="BJ94" i="15"/>
  <c r="BJ120" i="15"/>
  <c r="BJ131" i="15"/>
  <c r="BJ57" i="15"/>
  <c r="BJ128" i="15"/>
  <c r="BJ91" i="15"/>
  <c r="BJ76" i="15"/>
  <c r="BJ58" i="15"/>
  <c r="BJ117" i="15"/>
  <c r="BJ71" i="15"/>
  <c r="BJ86" i="15"/>
  <c r="BJ112" i="15"/>
  <c r="BJ95" i="15"/>
  <c r="BJ93" i="15"/>
  <c r="BJ130" i="15"/>
  <c r="BJ132" i="15"/>
  <c r="BJ64" i="15"/>
  <c r="BJ59" i="15"/>
  <c r="BJ88" i="15"/>
  <c r="BJ103" i="15"/>
  <c r="BJ56" i="15"/>
  <c r="BJ108" i="15"/>
  <c r="BJ101" i="15"/>
  <c r="BJ115" i="15"/>
  <c r="BJ125" i="15"/>
  <c r="BJ73" i="15"/>
  <c r="BJ75" i="15"/>
  <c r="BJ136" i="15"/>
  <c r="BJ65" i="15"/>
  <c r="BJ61" i="15"/>
  <c r="BJ100" i="15"/>
  <c r="BJ60" i="15"/>
  <c r="BJ105" i="15"/>
  <c r="BJ89" i="15"/>
  <c r="BJ92" i="15"/>
  <c r="BJ111" i="15"/>
  <c r="BJ62" i="15"/>
  <c r="BJ137" i="15"/>
  <c r="BJ122" i="15"/>
  <c r="BJ77" i="15"/>
  <c r="BJ113" i="15"/>
  <c r="BJ104" i="15"/>
  <c r="BJ85" i="15"/>
  <c r="BJ80" i="15"/>
  <c r="BJ81" i="15"/>
  <c r="BJ109" i="15"/>
  <c r="BJ83" i="15"/>
  <c r="BJ67" i="15"/>
  <c r="BJ102" i="15"/>
  <c r="BJ66" i="15"/>
  <c r="BJ133" i="15"/>
  <c r="BJ82" i="15"/>
  <c r="BJ135" i="15"/>
  <c r="BJ123" i="15"/>
  <c r="BJ98" i="15"/>
  <c r="BJ78" i="15"/>
  <c r="BJ127" i="15"/>
  <c r="BJ68" i="15"/>
  <c r="BJ84" i="15"/>
  <c r="BJ63" i="15"/>
  <c r="BJ106" i="15"/>
  <c r="BJ114" i="15"/>
  <c r="BJ116" i="15"/>
  <c r="BJ118" i="15"/>
  <c r="BJ126" i="15"/>
  <c r="BJ138" i="15"/>
  <c r="BJ99" i="15"/>
  <c r="BJ124" i="15"/>
  <c r="BJ79" i="15"/>
  <c r="BJ69" i="15"/>
  <c r="BJ107" i="15"/>
  <c r="BJ87" i="15"/>
  <c r="BJ70" i="15"/>
  <c r="BJ139" i="15"/>
  <c r="BJ90" i="15"/>
  <c r="BJ97" i="15"/>
  <c r="BJ110" i="15"/>
  <c r="BJ72" i="15"/>
  <c r="BJ121" i="15"/>
  <c r="AG49" i="15"/>
  <c r="AG38" i="15"/>
  <c r="AO42" i="15"/>
  <c r="AO92" i="15"/>
  <c r="AW102" i="15"/>
  <c r="AD69" i="15"/>
  <c r="AD65" i="15"/>
  <c r="AD84" i="15"/>
  <c r="AD89" i="15"/>
  <c r="AD24" i="15"/>
  <c r="AD82" i="15"/>
  <c r="AL49" i="15"/>
  <c r="AT75" i="15"/>
  <c r="BB72" i="15"/>
  <c r="BB99" i="15"/>
  <c r="BJ119" i="15"/>
  <c r="BJ96" i="15"/>
  <c r="BR98" i="15"/>
  <c r="BR75" i="15"/>
  <c r="BR87" i="15"/>
  <c r="BR102" i="15"/>
  <c r="BR85" i="15"/>
  <c r="BR127" i="15"/>
  <c r="AG32" i="15"/>
  <c r="AG96" i="15"/>
  <c r="AG63" i="15"/>
  <c r="AG90" i="15"/>
  <c r="AG28" i="15"/>
  <c r="AG65" i="15"/>
  <c r="AG43" i="15"/>
  <c r="AG60" i="15"/>
  <c r="AG88" i="15"/>
  <c r="AG70" i="15"/>
  <c r="AG33" i="15"/>
  <c r="AO105" i="15"/>
  <c r="AO64" i="15"/>
  <c r="AO37" i="15"/>
  <c r="AO98" i="15"/>
  <c r="AO53" i="15"/>
  <c r="AO56" i="15"/>
  <c r="AO100" i="15"/>
  <c r="AO80" i="15"/>
  <c r="AO62" i="15"/>
  <c r="AO57" i="15"/>
  <c r="AO108" i="15"/>
  <c r="AO60" i="15"/>
  <c r="AO39" i="15"/>
  <c r="V49" i="15"/>
  <c r="V53" i="15"/>
  <c r="V39" i="15"/>
  <c r="V31" i="15"/>
  <c r="V68" i="15"/>
  <c r="V52" i="15"/>
  <c r="AW85" i="15"/>
  <c r="AW58" i="15"/>
  <c r="AW99" i="15"/>
  <c r="AW46" i="15"/>
  <c r="AW126" i="15"/>
  <c r="AW43" i="15"/>
  <c r="AD38" i="15"/>
  <c r="AD26" i="15"/>
  <c r="AD48" i="15"/>
  <c r="AD79" i="15"/>
  <c r="AD62" i="15"/>
  <c r="AD29" i="15"/>
  <c r="AD77" i="15"/>
  <c r="AD106" i="15"/>
  <c r="AD31" i="15"/>
  <c r="AD75" i="15"/>
  <c r="AD102" i="15"/>
  <c r="AD107" i="15"/>
  <c r="AD33" i="15"/>
  <c r="AD42" i="15"/>
  <c r="AD91" i="15"/>
  <c r="AD27" i="15"/>
  <c r="AD93" i="15"/>
  <c r="AD53" i="15"/>
  <c r="AD43" i="15"/>
  <c r="AD25" i="15"/>
  <c r="AD104" i="15"/>
  <c r="AD49" i="15"/>
  <c r="AD83" i="15"/>
  <c r="AD94" i="15"/>
  <c r="AD36" i="15"/>
  <c r="AD64" i="15"/>
  <c r="AD57" i="15"/>
  <c r="AD90" i="15"/>
  <c r="AD67" i="15"/>
  <c r="AD63" i="15"/>
  <c r="AD58" i="15"/>
  <c r="AD73" i="15"/>
  <c r="AD37" i="15"/>
  <c r="AD59" i="15"/>
  <c r="AD71" i="15"/>
  <c r="AD70" i="15"/>
  <c r="AD61" i="15"/>
  <c r="AD45" i="15"/>
  <c r="AD35" i="15"/>
  <c r="AD86" i="15"/>
  <c r="AD105" i="15"/>
  <c r="AD80" i="15"/>
  <c r="AD47" i="15"/>
  <c r="AD52" i="15"/>
  <c r="AD88" i="15"/>
  <c r="AD51" i="15"/>
  <c r="AD95" i="15"/>
  <c r="AD97" i="15"/>
  <c r="AD99" i="15"/>
  <c r="AD74" i="15"/>
  <c r="AD40" i="15"/>
  <c r="AD39" i="15"/>
  <c r="AD72" i="15"/>
  <c r="AD87" i="15"/>
  <c r="AD32" i="15"/>
  <c r="AD44" i="15"/>
  <c r="AD66" i="15"/>
  <c r="AD55" i="15"/>
  <c r="AD101" i="15"/>
  <c r="BE53" i="15"/>
  <c r="BE91" i="15"/>
  <c r="BE99" i="15"/>
  <c r="BE82" i="15"/>
  <c r="BE73" i="15"/>
  <c r="BE93" i="15"/>
  <c r="BE70" i="15"/>
  <c r="BE107" i="15"/>
  <c r="BE133" i="15"/>
  <c r="AL104" i="15"/>
  <c r="AL51" i="15"/>
  <c r="AL60" i="15"/>
  <c r="AL40" i="15"/>
  <c r="AL57" i="15"/>
  <c r="AL110" i="15"/>
  <c r="AL42" i="15"/>
  <c r="AL44" i="15"/>
  <c r="AL107" i="15"/>
  <c r="BM82" i="15"/>
  <c r="BM119" i="15"/>
  <c r="BM130" i="15"/>
  <c r="BM63" i="15"/>
  <c r="BM78" i="15"/>
  <c r="BM91" i="15"/>
  <c r="BM81" i="15"/>
  <c r="BM92" i="15"/>
  <c r="BM122" i="15"/>
  <c r="BM127" i="15"/>
  <c r="AT74" i="15"/>
  <c r="AT113" i="15"/>
  <c r="AT50" i="15"/>
  <c r="AT83" i="15"/>
  <c r="AT43" i="15"/>
  <c r="AT89" i="15"/>
  <c r="AT95" i="15"/>
  <c r="AT103" i="15"/>
  <c r="AT63" i="15"/>
  <c r="AT84" i="15"/>
  <c r="AT92" i="15"/>
  <c r="AT64" i="15"/>
  <c r="AT90" i="15"/>
  <c r="AT54" i="15"/>
  <c r="AT69" i="15"/>
  <c r="AT104" i="15"/>
  <c r="AT97" i="15"/>
  <c r="AT119" i="15"/>
  <c r="AT45" i="15"/>
  <c r="AT82" i="15"/>
  <c r="AT110" i="15"/>
  <c r="AT42" i="15"/>
  <c r="AT70" i="15"/>
  <c r="AT78" i="15"/>
  <c r="AT51" i="15"/>
  <c r="AT80" i="15"/>
  <c r="AT94" i="15"/>
  <c r="AT115" i="15"/>
  <c r="AT123" i="15"/>
  <c r="AT81" i="15"/>
  <c r="AT118" i="15"/>
  <c r="AT102" i="15"/>
  <c r="AT73" i="15"/>
  <c r="AT114" i="15"/>
  <c r="AT41" i="15"/>
  <c r="AT105" i="15"/>
  <c r="AT122" i="15"/>
  <c r="AT99" i="15"/>
  <c r="AT107" i="15"/>
  <c r="AT60" i="15"/>
  <c r="AT85" i="15"/>
  <c r="AT62" i="15"/>
  <c r="AT100" i="15"/>
  <c r="AT93" i="15"/>
  <c r="AT108" i="15"/>
  <c r="AT53" i="15"/>
  <c r="AT91" i="15"/>
  <c r="AT55" i="15"/>
  <c r="AT88" i="15"/>
  <c r="AT72" i="15"/>
  <c r="AT46" i="15"/>
  <c r="AT59" i="15"/>
  <c r="AT109" i="15"/>
  <c r="AT116" i="15"/>
  <c r="AT96" i="15"/>
  <c r="AT101" i="15"/>
  <c r="AT117" i="15"/>
  <c r="AT61" i="15"/>
  <c r="AT112" i="15"/>
  <c r="AT68" i="15"/>
  <c r="AT56" i="15"/>
  <c r="AT48" i="15"/>
  <c r="AT44" i="15"/>
  <c r="AT86" i="15"/>
  <c r="AT79" i="15"/>
  <c r="AT65" i="15"/>
  <c r="AT58" i="15"/>
  <c r="AT120" i="15"/>
  <c r="AT49" i="15"/>
  <c r="AT71" i="15"/>
  <c r="AT98" i="15"/>
  <c r="AT76" i="15"/>
  <c r="AT52" i="15"/>
  <c r="AT106" i="15"/>
  <c r="AT67" i="15"/>
  <c r="AT121" i="15"/>
  <c r="AT77" i="15"/>
  <c r="AT111" i="15"/>
  <c r="AT47" i="15"/>
  <c r="BU89" i="15"/>
  <c r="BU142" i="15"/>
  <c r="BU80" i="15"/>
  <c r="BU96" i="15"/>
  <c r="BU94" i="15"/>
  <c r="BU146" i="15"/>
  <c r="BU128" i="15"/>
  <c r="BU77" i="15"/>
  <c r="BU88" i="15"/>
  <c r="BU107" i="15"/>
  <c r="BR95" i="15"/>
  <c r="BR99" i="15"/>
  <c r="AG61" i="15"/>
  <c r="AG31" i="15"/>
  <c r="AO55" i="15"/>
  <c r="AO83" i="15"/>
  <c r="AO68" i="15"/>
  <c r="V84" i="15"/>
  <c r="V58" i="15"/>
  <c r="AW117" i="15"/>
  <c r="AW75" i="15"/>
  <c r="AD100" i="15"/>
  <c r="AD85" i="15"/>
  <c r="AD76" i="15"/>
  <c r="AD34" i="15"/>
  <c r="AD54" i="15"/>
  <c r="AD68" i="15"/>
  <c r="BM123" i="15"/>
  <c r="AT66" i="15"/>
  <c r="BU138" i="15"/>
  <c r="BJ74" i="15"/>
  <c r="BB87" i="15"/>
  <c r="BB51" i="15"/>
  <c r="BB68" i="15"/>
  <c r="BB105" i="15"/>
  <c r="BB131" i="15"/>
  <c r="BB114" i="15"/>
  <c r="BB78" i="15"/>
  <c r="BB52" i="15"/>
  <c r="BB101" i="15"/>
  <c r="BB86" i="15"/>
  <c r="BB122" i="15"/>
  <c r="BB66" i="15"/>
  <c r="BB107" i="15"/>
  <c r="BB106" i="15"/>
  <c r="BB91" i="15"/>
  <c r="BB79" i="15"/>
  <c r="BB92" i="15"/>
  <c r="BB71" i="15"/>
  <c r="BB70" i="15"/>
  <c r="BB59" i="15"/>
  <c r="BB57" i="15"/>
  <c r="BB49" i="15"/>
  <c r="BB129" i="15"/>
  <c r="BB115" i="15"/>
  <c r="BB124" i="15"/>
  <c r="BB108" i="15"/>
  <c r="BB76" i="15"/>
  <c r="BB127" i="15"/>
  <c r="BB117" i="15"/>
  <c r="BB67" i="15"/>
  <c r="BB104" i="15"/>
  <c r="BB77" i="15"/>
  <c r="BB110" i="15"/>
  <c r="BB53" i="15"/>
  <c r="BB89" i="15"/>
  <c r="BB48" i="15"/>
  <c r="BB64" i="15"/>
  <c r="BB119" i="15"/>
  <c r="BB56" i="15"/>
  <c r="BB103" i="15"/>
  <c r="BB81" i="15"/>
  <c r="BB128" i="15"/>
  <c r="BB63" i="15"/>
  <c r="BB54" i="15"/>
  <c r="BB96" i="15"/>
  <c r="BB75" i="15"/>
  <c r="BB113" i="15"/>
  <c r="BB90" i="15"/>
  <c r="BB123" i="15"/>
  <c r="BB69" i="15"/>
  <c r="BB116" i="15"/>
  <c r="BB130" i="15"/>
  <c r="BB93" i="15"/>
  <c r="BB84" i="15"/>
  <c r="BB55" i="15"/>
  <c r="BB100" i="15"/>
  <c r="BB65" i="15"/>
  <c r="BB73" i="15"/>
  <c r="BB83" i="15"/>
  <c r="BB80" i="15"/>
  <c r="BB102" i="15"/>
  <c r="BB111" i="15"/>
  <c r="BB88" i="15"/>
  <c r="BB85" i="15"/>
  <c r="BB97" i="15"/>
  <c r="BB112" i="15"/>
  <c r="BB126" i="15"/>
  <c r="BB82" i="15"/>
  <c r="BB120" i="15"/>
  <c r="BB61" i="15"/>
  <c r="BB62" i="15"/>
  <c r="BB125" i="15"/>
  <c r="BB98" i="15"/>
  <c r="BB60" i="15"/>
  <c r="BB58" i="15"/>
  <c r="BB121" i="15"/>
  <c r="BB109" i="15"/>
  <c r="BB50" i="15"/>
  <c r="BB95" i="15"/>
  <c r="BR132" i="15"/>
  <c r="BR145" i="15"/>
  <c r="AG71" i="15"/>
  <c r="AG83" i="15"/>
  <c r="AG99" i="15"/>
  <c r="AO109" i="15"/>
  <c r="AO87" i="15"/>
  <c r="V29" i="15"/>
  <c r="V18" i="15"/>
  <c r="AW109" i="15"/>
  <c r="AD50" i="15"/>
  <c r="AD81" i="15"/>
  <c r="AD60" i="15"/>
  <c r="AD46" i="15"/>
  <c r="AD30" i="15"/>
  <c r="AD96" i="15"/>
  <c r="BE95" i="15"/>
  <c r="AT40" i="15"/>
  <c r="BB118" i="15"/>
  <c r="BJ134" i="15"/>
  <c r="AA87" i="15"/>
  <c r="AA53" i="15"/>
  <c r="AA95" i="15"/>
  <c r="AA45" i="15"/>
  <c r="AA35" i="15"/>
  <c r="AA81" i="15"/>
  <c r="AA54" i="15"/>
  <c r="AA56" i="15"/>
  <c r="AA36" i="15"/>
  <c r="AA84" i="15"/>
  <c r="AA88" i="15"/>
  <c r="AA69" i="15"/>
  <c r="AA32" i="15"/>
  <c r="AA73" i="15"/>
  <c r="AA98" i="15"/>
  <c r="AA94" i="15"/>
  <c r="AA64" i="15"/>
  <c r="AA102" i="15"/>
  <c r="AA100" i="15"/>
  <c r="AA21" i="15"/>
  <c r="AA34" i="15"/>
  <c r="W41" i="15"/>
  <c r="AE98" i="15"/>
  <c r="AA57" i="15"/>
  <c r="AA46" i="15"/>
  <c r="AA47" i="15"/>
  <c r="AA26" i="15"/>
  <c r="AA101" i="15"/>
  <c r="AA90" i="15"/>
  <c r="AA60" i="15"/>
  <c r="AA50" i="15"/>
  <c r="AA29" i="15"/>
  <c r="AA39" i="15"/>
  <c r="AA66" i="15"/>
  <c r="AA41" i="15"/>
  <c r="AA92" i="15"/>
  <c r="AA28" i="15"/>
  <c r="AA58" i="15"/>
  <c r="AA80" i="15"/>
  <c r="AA23" i="15"/>
  <c r="AA24" i="15"/>
  <c r="AA93" i="15"/>
  <c r="AA82" i="15"/>
  <c r="AA48" i="15"/>
  <c r="W42" i="15"/>
  <c r="AA65" i="15"/>
  <c r="AA33" i="15"/>
  <c r="AA59" i="15"/>
  <c r="AA31" i="15"/>
  <c r="AA86" i="15"/>
  <c r="AA72" i="15"/>
  <c r="AA43" i="15"/>
  <c r="AA71" i="15"/>
  <c r="AA27" i="15"/>
  <c r="AA49" i="15"/>
  <c r="AA91" i="15"/>
  <c r="AA61" i="15"/>
  <c r="AA40" i="15"/>
  <c r="AA63" i="15"/>
  <c r="AA104" i="15"/>
  <c r="AA68" i="15"/>
  <c r="AA77" i="15"/>
  <c r="AA70" i="15"/>
  <c r="AA30" i="15"/>
  <c r="AA38" i="15"/>
  <c r="AM81" i="15"/>
  <c r="BT142" i="15"/>
  <c r="BT82" i="15"/>
  <c r="BT66" i="15"/>
  <c r="W36" i="15"/>
  <c r="W80" i="15"/>
  <c r="AE30" i="15"/>
  <c r="AE35" i="15"/>
  <c r="AM89" i="15"/>
  <c r="AM103" i="15"/>
  <c r="BC58" i="15"/>
  <c r="BK122" i="15"/>
  <c r="BT94" i="15"/>
  <c r="BT78" i="15"/>
  <c r="BT143" i="15"/>
  <c r="W60" i="15"/>
  <c r="W18" i="15"/>
  <c r="AE49" i="15"/>
  <c r="AE102" i="15"/>
  <c r="AM99" i="15"/>
  <c r="AM94" i="15"/>
  <c r="BT96" i="15"/>
  <c r="BT88" i="15"/>
  <c r="BT75" i="15"/>
  <c r="W48" i="15"/>
  <c r="W64" i="15"/>
  <c r="W21" i="15"/>
  <c r="AE56" i="15"/>
  <c r="AE55" i="15"/>
  <c r="AM104" i="15"/>
  <c r="AM98" i="15"/>
  <c r="BT89" i="15"/>
  <c r="BT137" i="15"/>
  <c r="BT77" i="15"/>
  <c r="BT86" i="15"/>
  <c r="BT67" i="15"/>
  <c r="BT135" i="15"/>
  <c r="BT84" i="15"/>
  <c r="BT80" i="15"/>
  <c r="BT125" i="15"/>
  <c r="BT118" i="15"/>
  <c r="W81" i="15"/>
  <c r="W97" i="15"/>
  <c r="W53" i="15"/>
  <c r="W27" i="15"/>
  <c r="W43" i="15"/>
  <c r="W33" i="15"/>
  <c r="W87" i="15"/>
  <c r="W68" i="15"/>
  <c r="W75" i="15"/>
  <c r="W20" i="15"/>
  <c r="AE51" i="15"/>
  <c r="AE60" i="15"/>
  <c r="AE70" i="15"/>
  <c r="AE40" i="15"/>
  <c r="AE104" i="15"/>
  <c r="AE96" i="15"/>
  <c r="AE100" i="15"/>
  <c r="AM87" i="15"/>
  <c r="AM43" i="15"/>
  <c r="AM100" i="15"/>
  <c r="AM35" i="15"/>
  <c r="AM44" i="15"/>
  <c r="AM34" i="15"/>
  <c r="AM33" i="15"/>
  <c r="BC55" i="15"/>
  <c r="BK75" i="15"/>
  <c r="BT112" i="15"/>
  <c r="BT144" i="15"/>
  <c r="BT69" i="15"/>
  <c r="BT110" i="15"/>
  <c r="BT79" i="15"/>
  <c r="BT116" i="15"/>
  <c r="BT141" i="15"/>
  <c r="BT90" i="15"/>
  <c r="BT139" i="15"/>
  <c r="BT124" i="15"/>
  <c r="BT97" i="15"/>
  <c r="BT126" i="15"/>
  <c r="BT74" i="15"/>
  <c r="BT120" i="15"/>
  <c r="BT146" i="15"/>
  <c r="BT123" i="15"/>
  <c r="BT95" i="15"/>
  <c r="BT101" i="15"/>
  <c r="BT138" i="15"/>
  <c r="BT127" i="15"/>
  <c r="BT149" i="15"/>
  <c r="BT107" i="15"/>
  <c r="BT102" i="15"/>
  <c r="BT73" i="15"/>
  <c r="BT128" i="15"/>
  <c r="BT133" i="15"/>
  <c r="BT103" i="15"/>
  <c r="BT100" i="15"/>
  <c r="BT81" i="15"/>
  <c r="BT111" i="15"/>
  <c r="BT76" i="15"/>
  <c r="BT148" i="15"/>
  <c r="BT109" i="15"/>
  <c r="BT108" i="15"/>
  <c r="BT91" i="15"/>
  <c r="BT113" i="15"/>
  <c r="BT87" i="15"/>
  <c r="BT85" i="15"/>
  <c r="W69" i="15"/>
  <c r="W99" i="15"/>
  <c r="W23" i="15"/>
  <c r="W24" i="15"/>
  <c r="W39" i="15"/>
  <c r="W55" i="15"/>
  <c r="W31" i="15"/>
  <c r="W49" i="15"/>
  <c r="W92" i="15"/>
  <c r="W93" i="15"/>
  <c r="W57" i="15"/>
  <c r="W38" i="15"/>
  <c r="W17" i="15"/>
  <c r="W56" i="15"/>
  <c r="W51" i="15"/>
  <c r="W29" i="15"/>
  <c r="W59" i="15"/>
  <c r="W54" i="15"/>
  <c r="W65" i="15"/>
  <c r="W71" i="15"/>
  <c r="W30" i="15"/>
  <c r="W26" i="15"/>
  <c r="W72" i="15"/>
  <c r="W35" i="15"/>
  <c r="W85" i="15"/>
  <c r="W83" i="15"/>
  <c r="W19" i="15"/>
  <c r="W100" i="15"/>
  <c r="W88" i="15"/>
  <c r="W25" i="15"/>
  <c r="W94" i="15"/>
  <c r="W58" i="15"/>
  <c r="W28" i="15"/>
  <c r="W79" i="15"/>
  <c r="W46" i="15"/>
  <c r="W70" i="15"/>
  <c r="W73" i="15"/>
  <c r="W22" i="15"/>
  <c r="W96" i="15"/>
  <c r="W44" i="15"/>
  <c r="W86" i="15"/>
  <c r="W89" i="15"/>
  <c r="AE88" i="15"/>
  <c r="AE92" i="15"/>
  <c r="AE89" i="15"/>
  <c r="AE85" i="15"/>
  <c r="AE93" i="15"/>
  <c r="AE59" i="15"/>
  <c r="AE74" i="15"/>
  <c r="AE32" i="15"/>
  <c r="AE72" i="15"/>
  <c r="AE91" i="15"/>
  <c r="AE43" i="15"/>
  <c r="AE53" i="15"/>
  <c r="AE78" i="15"/>
  <c r="AE36" i="15"/>
  <c r="AE86" i="15"/>
  <c r="AE31" i="15"/>
  <c r="AE38" i="15"/>
  <c r="AE80" i="15"/>
  <c r="AE45" i="15"/>
  <c r="AE57" i="15"/>
  <c r="AE34" i="15"/>
  <c r="AE82" i="15"/>
  <c r="AE63" i="15"/>
  <c r="AE33" i="15"/>
  <c r="AE76" i="15"/>
  <c r="AE48" i="15"/>
  <c r="AE27" i="15"/>
  <c r="AE41" i="15"/>
  <c r="AE87" i="15"/>
  <c r="AE58" i="15"/>
  <c r="AE47" i="15"/>
  <c r="AE108" i="15"/>
  <c r="AE50" i="15"/>
  <c r="AE39" i="15"/>
  <c r="AE94" i="15"/>
  <c r="AE77" i="15"/>
  <c r="AE61" i="15"/>
  <c r="AE42" i="15"/>
  <c r="AE101" i="15"/>
  <c r="AE37" i="15"/>
  <c r="AE29" i="15"/>
  <c r="AE105" i="15"/>
  <c r="AE79" i="15"/>
  <c r="AE95" i="15"/>
  <c r="AE81" i="15"/>
  <c r="AE107" i="15"/>
  <c r="AE46" i="15"/>
  <c r="AE71" i="15"/>
  <c r="AE67" i="15"/>
  <c r="AE25" i="15"/>
  <c r="AE52" i="15"/>
  <c r="AE28" i="15"/>
  <c r="AE65" i="15"/>
  <c r="AM38" i="15"/>
  <c r="AM46" i="15"/>
  <c r="AM95" i="15"/>
  <c r="AM70" i="15"/>
  <c r="AM73" i="15"/>
  <c r="AM79" i="15"/>
  <c r="AM48" i="15"/>
  <c r="AM91" i="15"/>
  <c r="AM110" i="15"/>
  <c r="AM40" i="15"/>
  <c r="AM69" i="15"/>
  <c r="AM97" i="15"/>
  <c r="AM106" i="15"/>
  <c r="AM111" i="15"/>
  <c r="AM115" i="15"/>
  <c r="AM52" i="15"/>
  <c r="AM88" i="15"/>
  <c r="AM74" i="15"/>
  <c r="AM108" i="15"/>
  <c r="AM85" i="15"/>
  <c r="AM49" i="15"/>
  <c r="AM114" i="15"/>
  <c r="AM93" i="15"/>
  <c r="AM59" i="15"/>
  <c r="AM80" i="15"/>
  <c r="AM75" i="15"/>
  <c r="AM109" i="15"/>
  <c r="AM83" i="15"/>
  <c r="AM37" i="15"/>
  <c r="AM62" i="15"/>
  <c r="AM56" i="15"/>
  <c r="AM54" i="15"/>
  <c r="AM65" i="15"/>
  <c r="AM50" i="15"/>
  <c r="AM47" i="15"/>
  <c r="AM107" i="15"/>
  <c r="AM82" i="15"/>
  <c r="AM61" i="15"/>
  <c r="AM101" i="15"/>
  <c r="AM58" i="15"/>
  <c r="AM77" i="15"/>
  <c r="AM113" i="15"/>
  <c r="AM72" i="15"/>
  <c r="AM64" i="15"/>
  <c r="AM86" i="15"/>
  <c r="AM36" i="15"/>
  <c r="AM84" i="15"/>
  <c r="AM67" i="15"/>
  <c r="AM112" i="15"/>
  <c r="AM105" i="15"/>
  <c r="AM55" i="15"/>
  <c r="AM45" i="15"/>
  <c r="AM76" i="15"/>
  <c r="BC56" i="15"/>
  <c r="BC95" i="15"/>
  <c r="BC107" i="15"/>
  <c r="BC90" i="15"/>
  <c r="BC126" i="15"/>
  <c r="BC108" i="15"/>
  <c r="BC124" i="15"/>
  <c r="BC102" i="15"/>
  <c r="BC65" i="15"/>
  <c r="BC81" i="15"/>
  <c r="BC49" i="15"/>
  <c r="BC110" i="15"/>
  <c r="BC86" i="15"/>
  <c r="BC94" i="15"/>
  <c r="BC63" i="15"/>
  <c r="BC97" i="15"/>
  <c r="BC104" i="15"/>
  <c r="BC61" i="15"/>
  <c r="BK130" i="15"/>
  <c r="BK116" i="15"/>
  <c r="BK132" i="15"/>
  <c r="BK79" i="15"/>
  <c r="BK105" i="15"/>
  <c r="BK120" i="15"/>
  <c r="BK139" i="15"/>
  <c r="BK91" i="15"/>
  <c r="BK94" i="15"/>
  <c r="BK118" i="15"/>
  <c r="BK131" i="15"/>
  <c r="BK114" i="15"/>
  <c r="BK123" i="15"/>
  <c r="BK76" i="15"/>
  <c r="BK72" i="15"/>
  <c r="BK64" i="15"/>
  <c r="BK66" i="15"/>
  <c r="BK92" i="15"/>
  <c r="BK126" i="15"/>
  <c r="BK121" i="15"/>
  <c r="BK106" i="15"/>
  <c r="BK62" i="15"/>
  <c r="BK137" i="15"/>
  <c r="BK107" i="15"/>
  <c r="BK119" i="15"/>
  <c r="BK87" i="15"/>
  <c r="BK71" i="15"/>
  <c r="BK140" i="15"/>
  <c r="BK86" i="15"/>
  <c r="BK103" i="15"/>
  <c r="BK63" i="15"/>
  <c r="BK128" i="15"/>
  <c r="BK85" i="15"/>
  <c r="BK127" i="15"/>
  <c r="BK82" i="15"/>
  <c r="BK89" i="15"/>
  <c r="BK67" i="15"/>
  <c r="BK111" i="15"/>
  <c r="BK68" i="15"/>
  <c r="BK102" i="15"/>
  <c r="BK101" i="15"/>
  <c r="BK78" i="15"/>
  <c r="BK59" i="15"/>
  <c r="BK117" i="15"/>
  <c r="BK74" i="15"/>
  <c r="BK95" i="15"/>
  <c r="BK80" i="15"/>
  <c r="BK104" i="15"/>
  <c r="BK88" i="15"/>
  <c r="BK124" i="15"/>
  <c r="BK69" i="15"/>
  <c r="BK96" i="15"/>
  <c r="BK83" i="15"/>
  <c r="BK129" i="15"/>
  <c r="BK93" i="15"/>
  <c r="BK125" i="15"/>
  <c r="BK113" i="15"/>
  <c r="BK99" i="15"/>
  <c r="BK108" i="15"/>
  <c r="BK58" i="15"/>
  <c r="BK112" i="15"/>
  <c r="BK135" i="15"/>
  <c r="BK77" i="15"/>
  <c r="BK138" i="15"/>
  <c r="BK100" i="15"/>
  <c r="BK61" i="15"/>
  <c r="BK81" i="15"/>
  <c r="BK84" i="15"/>
  <c r="BK97" i="15"/>
  <c r="BK90" i="15"/>
  <c r="BK57" i="15"/>
  <c r="BK134" i="15"/>
  <c r="BK98" i="15"/>
  <c r="BK115" i="15"/>
  <c r="BK60" i="15"/>
  <c r="BK73" i="15"/>
  <c r="BK110" i="15"/>
  <c r="BK70" i="15"/>
  <c r="BK136" i="15"/>
  <c r="BT131" i="15"/>
  <c r="BT117" i="15"/>
  <c r="BT93" i="15"/>
  <c r="BT140" i="15"/>
  <c r="BT147" i="15"/>
  <c r="BT92" i="15"/>
  <c r="BT145" i="15"/>
  <c r="BT132" i="15"/>
  <c r="BT98" i="15"/>
  <c r="BT130" i="15"/>
  <c r="BT129" i="15"/>
  <c r="W90" i="15"/>
  <c r="W52" i="15"/>
  <c r="W37" i="15"/>
  <c r="W66" i="15"/>
  <c r="W50" i="15"/>
  <c r="W78" i="15"/>
  <c r="W61" i="15"/>
  <c r="W40" i="15"/>
  <c r="W95" i="15"/>
  <c r="W91" i="15"/>
  <c r="W67" i="15"/>
  <c r="AE44" i="15"/>
  <c r="AE69" i="15"/>
  <c r="AE73" i="15"/>
  <c r="AE54" i="15"/>
  <c r="AE75" i="15"/>
  <c r="AE26" i="15"/>
  <c r="AE90" i="15"/>
  <c r="AE106" i="15"/>
  <c r="AM51" i="15"/>
  <c r="AM41" i="15"/>
  <c r="AM90" i="15"/>
  <c r="AM78" i="15"/>
  <c r="AM102" i="15"/>
  <c r="AM116" i="15"/>
  <c r="AM96" i="15"/>
  <c r="AM71" i="15"/>
  <c r="BC115" i="15"/>
  <c r="BK133" i="15"/>
  <c r="BT106" i="15"/>
  <c r="BT136" i="15"/>
  <c r="BT121" i="15"/>
  <c r="BT119" i="15"/>
  <c r="BT71" i="15"/>
  <c r="BT134" i="15"/>
  <c r="BT104" i="15"/>
  <c r="BT83" i="15"/>
  <c r="BT68" i="15"/>
  <c r="BT115" i="15"/>
  <c r="BT70" i="15"/>
  <c r="BT114" i="15"/>
  <c r="W84" i="15"/>
  <c r="W34" i="15"/>
  <c r="W98" i="15"/>
  <c r="W82" i="15"/>
  <c r="W32" i="15"/>
  <c r="W47" i="15"/>
  <c r="W74" i="15"/>
  <c r="W63" i="15"/>
  <c r="W62" i="15"/>
  <c r="W76" i="15"/>
  <c r="AE64" i="15"/>
  <c r="AE103" i="15"/>
  <c r="AE97" i="15"/>
  <c r="AE68" i="15"/>
  <c r="AE84" i="15"/>
  <c r="AE62" i="15"/>
  <c r="AE66" i="15"/>
  <c r="AM60" i="15"/>
  <c r="AM53" i="15"/>
  <c r="AM39" i="15"/>
  <c r="AM42" i="15"/>
  <c r="AM66" i="15"/>
  <c r="AM57" i="15"/>
  <c r="AM92" i="15"/>
  <c r="BC52" i="15"/>
  <c r="BK65" i="15"/>
  <c r="BR71" i="15"/>
  <c r="BR133" i="15"/>
  <c r="BR117" i="15"/>
  <c r="BR65" i="15"/>
  <c r="BR106" i="15"/>
  <c r="BR72" i="15"/>
  <c r="BR108" i="15"/>
  <c r="BR141" i="15"/>
  <c r="BR121" i="15"/>
  <c r="BR103" i="15"/>
  <c r="AC68" i="15"/>
  <c r="AC85" i="15"/>
  <c r="AC23" i="15"/>
  <c r="AC40" i="15"/>
  <c r="AC98" i="15"/>
  <c r="AC27" i="15"/>
  <c r="AC93" i="15"/>
  <c r="AC25" i="15"/>
  <c r="AC70" i="15"/>
  <c r="AC52" i="15"/>
  <c r="AC103" i="15"/>
  <c r="AK86" i="15"/>
  <c r="AK63" i="15"/>
  <c r="AK31" i="15"/>
  <c r="AS40" i="15"/>
  <c r="AS88" i="15"/>
  <c r="AS111" i="15"/>
  <c r="AS89" i="15"/>
  <c r="AS119" i="15"/>
  <c r="AS76" i="15"/>
  <c r="AS115" i="15"/>
  <c r="AS58" i="15"/>
  <c r="AS66" i="15"/>
  <c r="AS94" i="15"/>
  <c r="AS82" i="15"/>
  <c r="BA72" i="15"/>
  <c r="BA83" i="15"/>
  <c r="BA51" i="15"/>
  <c r="BA111" i="15"/>
  <c r="BA104" i="15"/>
  <c r="BA84" i="15"/>
  <c r="BA94" i="15"/>
  <c r="BA101" i="15"/>
  <c r="BA112" i="15"/>
  <c r="BA71" i="15"/>
  <c r="BI66" i="15"/>
  <c r="BI115" i="15"/>
  <c r="BI118" i="15"/>
  <c r="BI127" i="15"/>
  <c r="BI135" i="15"/>
  <c r="BI68" i="15"/>
  <c r="BI62" i="15"/>
  <c r="BI95" i="15"/>
  <c r="BI60" i="15"/>
  <c r="BI98" i="15"/>
  <c r="BI108" i="15"/>
  <c r="BQ100" i="15"/>
  <c r="BQ143" i="15"/>
  <c r="BQ92" i="15"/>
  <c r="BQ75" i="15"/>
  <c r="BQ130" i="15"/>
  <c r="BQ124" i="15"/>
  <c r="BQ90" i="15"/>
  <c r="BQ82" i="15"/>
  <c r="BQ88" i="15"/>
  <c r="BQ110" i="15"/>
  <c r="BR97" i="15"/>
  <c r="BR125" i="15"/>
  <c r="BR112" i="15"/>
  <c r="BR93" i="15"/>
  <c r="BR119" i="15"/>
  <c r="BR111" i="15"/>
  <c r="BR123" i="15"/>
  <c r="BR120" i="15"/>
  <c r="BR140" i="15"/>
  <c r="BR105" i="15"/>
  <c r="AC45" i="15"/>
  <c r="AC87" i="15"/>
  <c r="AC41" i="15"/>
  <c r="AC81" i="15"/>
  <c r="AC32" i="15"/>
  <c r="AC47" i="15"/>
  <c r="AC30" i="15"/>
  <c r="AC33" i="15"/>
  <c r="AC60" i="15"/>
  <c r="AC102" i="15"/>
  <c r="AC104" i="15"/>
  <c r="AK114" i="15"/>
  <c r="AK55" i="15"/>
  <c r="AS45" i="15"/>
  <c r="AS50" i="15"/>
  <c r="AS85" i="15"/>
  <c r="AS65" i="15"/>
  <c r="AS44" i="15"/>
  <c r="AS86" i="15"/>
  <c r="AS62" i="15"/>
  <c r="AS71" i="15"/>
  <c r="AS114" i="15"/>
  <c r="AS56" i="15"/>
  <c r="BA121" i="15"/>
  <c r="BA73" i="15"/>
  <c r="BA130" i="15"/>
  <c r="BA63" i="15"/>
  <c r="BA96" i="15"/>
  <c r="BA109" i="15"/>
  <c r="BA117" i="15"/>
  <c r="BA82" i="15"/>
  <c r="BA65" i="15"/>
  <c r="BA115" i="15"/>
  <c r="BI72" i="15"/>
  <c r="BI129" i="15"/>
  <c r="BI56" i="15"/>
  <c r="BI114" i="15"/>
  <c r="BI58" i="15"/>
  <c r="BI120" i="15"/>
  <c r="BI93" i="15"/>
  <c r="BI65" i="15"/>
  <c r="BI80" i="15"/>
  <c r="BI112" i="15"/>
  <c r="BI119" i="15"/>
  <c r="BQ121" i="15"/>
  <c r="BQ69" i="15"/>
  <c r="BQ137" i="15"/>
  <c r="BQ134" i="15"/>
  <c r="BQ132" i="15"/>
  <c r="BQ126" i="15"/>
  <c r="BQ116" i="15"/>
  <c r="BQ103" i="15"/>
  <c r="BQ144" i="15"/>
  <c r="BQ99" i="15"/>
  <c r="BR114" i="15"/>
  <c r="BR104" i="15"/>
  <c r="BR116" i="15"/>
  <c r="BR73" i="15"/>
  <c r="BR68" i="15"/>
  <c r="BR94" i="15"/>
  <c r="BR101" i="15"/>
  <c r="BR100" i="15"/>
  <c r="BR86" i="15"/>
  <c r="BR79" i="15"/>
  <c r="BR82" i="15"/>
  <c r="AC90" i="15"/>
  <c r="AC73" i="15"/>
  <c r="AC74" i="15"/>
  <c r="AC35" i="15"/>
  <c r="AC75" i="15"/>
  <c r="AC53" i="15"/>
  <c r="AC34" i="15"/>
  <c r="AC79" i="15"/>
  <c r="AC63" i="15"/>
  <c r="AC57" i="15"/>
  <c r="AC80" i="15"/>
  <c r="AK41" i="15"/>
  <c r="AK93" i="15"/>
  <c r="AK87" i="15"/>
  <c r="AS81" i="15"/>
  <c r="AS43" i="15"/>
  <c r="AS92" i="15"/>
  <c r="AS101" i="15"/>
  <c r="AS120" i="15"/>
  <c r="AS53" i="15"/>
  <c r="AS46" i="15"/>
  <c r="AS99" i="15"/>
  <c r="AS110" i="15"/>
  <c r="AS73" i="15"/>
  <c r="BA80" i="15"/>
  <c r="BA52" i="15"/>
  <c r="BA106" i="15"/>
  <c r="BA59" i="15"/>
  <c r="BA67" i="15"/>
  <c r="BA78" i="15"/>
  <c r="BA110" i="15"/>
  <c r="BA120" i="15"/>
  <c r="BA49" i="15"/>
  <c r="BA81" i="15"/>
  <c r="BA70" i="15"/>
  <c r="BI122" i="15"/>
  <c r="BI57" i="15"/>
  <c r="BI126" i="15"/>
  <c r="BI75" i="15"/>
  <c r="BI55" i="15"/>
  <c r="BI117" i="15"/>
  <c r="BI70" i="15"/>
  <c r="BI106" i="15"/>
  <c r="BI109" i="15"/>
  <c r="BI128" i="15"/>
  <c r="BQ122" i="15"/>
  <c r="BQ93" i="15"/>
  <c r="BQ98" i="15"/>
  <c r="BQ79" i="15"/>
  <c r="BQ141" i="15"/>
  <c r="BQ112" i="15"/>
  <c r="BQ111" i="15"/>
  <c r="BQ81" i="15"/>
  <c r="BQ102" i="15"/>
  <c r="BQ145" i="15"/>
  <c r="BQ123" i="15"/>
  <c r="BR64" i="15"/>
  <c r="BR90" i="15"/>
  <c r="BR130" i="15"/>
  <c r="BR134" i="15"/>
  <c r="BR131" i="15"/>
  <c r="BR109" i="15"/>
  <c r="BR143" i="15"/>
  <c r="BR115" i="15"/>
  <c r="BR144" i="15"/>
  <c r="BR96" i="15"/>
  <c r="BR136" i="15"/>
  <c r="AC77" i="15"/>
  <c r="AC51" i="15"/>
  <c r="AC82" i="15"/>
  <c r="AC78" i="15"/>
  <c r="AC54" i="15"/>
  <c r="AC97" i="15"/>
  <c r="AC106" i="15"/>
  <c r="AC39" i="15"/>
  <c r="AC69" i="15"/>
  <c r="AC55" i="15"/>
  <c r="AK95" i="15"/>
  <c r="AK32" i="15"/>
  <c r="AK109" i="15"/>
  <c r="AS72" i="15"/>
  <c r="AS78" i="15"/>
  <c r="AS116" i="15"/>
  <c r="AS121" i="15"/>
  <c r="AS79" i="15"/>
  <c r="AS103" i="15"/>
  <c r="AS61" i="15"/>
  <c r="AS93" i="15"/>
  <c r="AS57" i="15"/>
  <c r="AS52" i="15"/>
  <c r="BA48" i="15"/>
  <c r="BA123" i="15"/>
  <c r="BA53" i="15"/>
  <c r="BA113" i="15"/>
  <c r="BA116" i="15"/>
  <c r="BA103" i="15"/>
  <c r="BA85" i="15"/>
  <c r="BA57" i="15"/>
  <c r="BA66" i="15"/>
  <c r="BA55" i="15"/>
  <c r="BA69" i="15"/>
  <c r="BI125" i="15"/>
  <c r="BI61" i="15"/>
  <c r="BI96" i="15"/>
  <c r="BI59" i="15"/>
  <c r="BI84" i="15"/>
  <c r="BI92" i="15"/>
  <c r="BI121" i="15"/>
  <c r="BI97" i="15"/>
  <c r="BI74" i="15"/>
  <c r="BI116" i="15"/>
  <c r="BQ105" i="15"/>
  <c r="BQ83" i="15"/>
  <c r="BQ67" i="15"/>
  <c r="BQ65" i="15"/>
  <c r="BQ140" i="15"/>
  <c r="BQ91" i="15"/>
  <c r="BQ127" i="15"/>
  <c r="BQ113" i="15"/>
  <c r="BQ115" i="15"/>
  <c r="BQ95" i="15"/>
  <c r="BQ146" i="15"/>
  <c r="BR128" i="15"/>
  <c r="BR126" i="15"/>
  <c r="BR139" i="15"/>
  <c r="BR147" i="15"/>
  <c r="BR84" i="15"/>
  <c r="BR142" i="15"/>
  <c r="BR69" i="15"/>
  <c r="BR83" i="15"/>
  <c r="BR92" i="15"/>
  <c r="BR66" i="15"/>
  <c r="BR74" i="15"/>
  <c r="AC101" i="15"/>
  <c r="AC105" i="15"/>
  <c r="AC29" i="15"/>
  <c r="AC59" i="15"/>
  <c r="AC44" i="15"/>
  <c r="AC50" i="15"/>
  <c r="AC95" i="15"/>
  <c r="AC64" i="15"/>
  <c r="AC83" i="15"/>
  <c r="AC96" i="15"/>
  <c r="AK82" i="15"/>
  <c r="AK76" i="15"/>
  <c r="AS83" i="15"/>
  <c r="AS41" i="15"/>
  <c r="AS104" i="15"/>
  <c r="AS42" i="15"/>
  <c r="AS87" i="15"/>
  <c r="AS49" i="15"/>
  <c r="AS69" i="15"/>
  <c r="AS118" i="15"/>
  <c r="AS113" i="15"/>
  <c r="AS122" i="15"/>
  <c r="AS75" i="15"/>
  <c r="BA107" i="15"/>
  <c r="BA87" i="15"/>
  <c r="BA50" i="15"/>
  <c r="BA77" i="15"/>
  <c r="BA89" i="15"/>
  <c r="BA98" i="15"/>
  <c r="BA58" i="15"/>
  <c r="BA126" i="15"/>
  <c r="BA62" i="15"/>
  <c r="BA100" i="15"/>
  <c r="BA119" i="15"/>
  <c r="BI99" i="15"/>
  <c r="BI85" i="15"/>
  <c r="BI124" i="15"/>
  <c r="BI105" i="15"/>
  <c r="BI110" i="15"/>
  <c r="BI136" i="15"/>
  <c r="BI83" i="15"/>
  <c r="BI71" i="15"/>
  <c r="BI137" i="15"/>
  <c r="BI111" i="15"/>
  <c r="BQ71" i="15"/>
  <c r="BQ104" i="15"/>
  <c r="BQ131" i="15"/>
  <c r="BQ86" i="15"/>
  <c r="BQ78" i="15"/>
  <c r="BQ135" i="15"/>
  <c r="BQ80" i="15"/>
  <c r="BQ114" i="15"/>
  <c r="BQ108" i="15"/>
  <c r="BQ139" i="15"/>
  <c r="BQ106" i="15"/>
  <c r="BR113" i="15"/>
  <c r="BR122" i="15"/>
  <c r="BR124" i="15"/>
  <c r="BR77" i="15"/>
  <c r="BR78" i="15"/>
  <c r="BR129" i="15"/>
  <c r="BR67" i="15"/>
  <c r="BR137" i="15"/>
  <c r="BR146" i="15"/>
  <c r="BR80" i="15"/>
  <c r="AC26" i="15"/>
  <c r="AC88" i="15"/>
  <c r="AC62" i="15"/>
  <c r="AC42" i="15"/>
  <c r="AC72" i="15"/>
  <c r="AC36" i="15"/>
  <c r="AC67" i="15"/>
  <c r="AC28" i="15"/>
  <c r="AC38" i="15"/>
  <c r="AC92" i="15"/>
  <c r="AK90" i="15"/>
  <c r="AK81" i="15"/>
  <c r="AK57" i="15"/>
  <c r="AS117" i="15"/>
  <c r="AS97" i="15"/>
  <c r="AS102" i="15"/>
  <c r="AS67" i="15"/>
  <c r="AS100" i="15"/>
  <c r="AS98" i="15"/>
  <c r="AS105" i="15"/>
  <c r="AS109" i="15"/>
  <c r="AS39" i="15"/>
  <c r="AS77" i="15"/>
  <c r="AS64" i="15"/>
  <c r="BA64" i="15"/>
  <c r="BA74" i="15"/>
  <c r="BA56" i="15"/>
  <c r="BA54" i="15"/>
  <c r="BA91" i="15"/>
  <c r="BA108" i="15"/>
  <c r="BA125" i="15"/>
  <c r="BA68" i="15"/>
  <c r="BA118" i="15"/>
  <c r="BA122" i="15"/>
  <c r="BA93" i="15"/>
  <c r="BI132" i="15"/>
  <c r="BI138" i="15"/>
  <c r="BI133" i="15"/>
  <c r="BI100" i="15"/>
  <c r="BI77" i="15"/>
  <c r="BI81" i="15"/>
  <c r="BI79" i="15"/>
  <c r="BI104" i="15"/>
  <c r="BI134" i="15"/>
  <c r="BI78" i="15"/>
  <c r="BI123" i="15"/>
  <c r="BQ117" i="15"/>
  <c r="BQ96" i="15"/>
  <c r="BQ142" i="15"/>
  <c r="BQ89" i="15"/>
  <c r="BQ66" i="15"/>
  <c r="BQ133" i="15"/>
  <c r="BQ70" i="15"/>
  <c r="BQ72" i="15"/>
  <c r="BQ125" i="15"/>
  <c r="BQ129" i="15"/>
  <c r="BR107" i="15"/>
  <c r="BR81" i="15"/>
  <c r="BR76" i="15"/>
  <c r="BR89" i="15"/>
  <c r="BR91" i="15"/>
  <c r="BR138" i="15"/>
  <c r="BR70" i="15"/>
  <c r="BR118" i="15"/>
  <c r="BR110" i="15"/>
  <c r="AC71" i="15"/>
  <c r="AC58" i="15"/>
  <c r="AC31" i="15"/>
  <c r="AC49" i="15"/>
  <c r="AC86" i="15"/>
  <c r="AC48" i="15"/>
  <c r="AC24" i="15"/>
  <c r="AC43" i="15"/>
  <c r="AC94" i="15"/>
  <c r="AK108" i="15"/>
  <c r="AK113" i="15"/>
  <c r="AS70" i="15"/>
  <c r="AS96" i="15"/>
  <c r="AS95" i="15"/>
  <c r="AS54" i="15"/>
  <c r="AS112" i="15"/>
  <c r="AS60" i="15"/>
  <c r="AS51" i="15"/>
  <c r="AS90" i="15"/>
  <c r="AS84" i="15"/>
  <c r="AS91" i="15"/>
  <c r="BA61" i="15"/>
  <c r="BA102" i="15"/>
  <c r="BA105" i="15"/>
  <c r="BA129" i="15"/>
  <c r="BA99" i="15"/>
  <c r="BA114" i="15"/>
  <c r="BA88" i="15"/>
  <c r="BA128" i="15"/>
  <c r="BA76" i="15"/>
  <c r="BI67" i="15"/>
  <c r="BI130" i="15"/>
  <c r="BI87" i="15"/>
  <c r="BI64" i="15"/>
  <c r="BI131" i="15"/>
  <c r="BI69" i="15"/>
  <c r="BI89" i="15"/>
  <c r="BI90" i="15"/>
  <c r="BI102" i="15"/>
  <c r="BI73" i="15"/>
  <c r="BQ87" i="15"/>
  <c r="BQ73" i="15"/>
  <c r="BQ136" i="15"/>
  <c r="BQ107" i="15"/>
  <c r="BQ68" i="15"/>
  <c r="BQ118" i="15"/>
  <c r="BQ64" i="15"/>
  <c r="BQ77" i="15"/>
  <c r="BQ138" i="15"/>
  <c r="U68" i="15"/>
  <c r="AJ103" i="15"/>
  <c r="U39" i="15"/>
  <c r="U53" i="15"/>
  <c r="AJ87" i="15"/>
  <c r="AJ44" i="15"/>
  <c r="AR47" i="15"/>
  <c r="AJ72" i="15"/>
  <c r="U31" i="15"/>
  <c r="U74" i="15"/>
  <c r="AJ109" i="15"/>
  <c r="AJ58" i="15"/>
  <c r="AR53" i="15"/>
  <c r="U73" i="15"/>
  <c r="AJ37" i="15"/>
  <c r="AR98" i="15"/>
  <c r="AZ115" i="15"/>
  <c r="U24" i="15"/>
  <c r="U32" i="15"/>
  <c r="AJ105" i="15"/>
  <c r="U52" i="15"/>
  <c r="AJ68" i="15"/>
  <c r="U48" i="15"/>
  <c r="U46" i="15"/>
  <c r="AJ113" i="15"/>
  <c r="AR78" i="15"/>
  <c r="AZ87" i="15"/>
  <c r="AZ102" i="15"/>
  <c r="BH73" i="15"/>
  <c r="AR114" i="15"/>
  <c r="AZ77" i="15"/>
  <c r="AR60" i="15"/>
  <c r="AZ122" i="15"/>
  <c r="AZ58" i="15"/>
  <c r="BP138" i="15"/>
  <c r="AR89" i="15"/>
  <c r="AR52" i="15"/>
  <c r="AZ65" i="15"/>
  <c r="BP137" i="15"/>
  <c r="AR115" i="15"/>
  <c r="AR113" i="15"/>
  <c r="AZ69" i="15"/>
  <c r="AZ56" i="15"/>
  <c r="AR80" i="15"/>
  <c r="AZ106" i="15"/>
  <c r="AZ91" i="15"/>
  <c r="BH115" i="15"/>
  <c r="BZ97" i="15"/>
  <c r="BZ129" i="15"/>
  <c r="BZ125" i="15"/>
  <c r="BZ135" i="15"/>
  <c r="BZ98" i="15"/>
  <c r="BZ130" i="15"/>
  <c r="BZ133" i="15"/>
  <c r="BZ119" i="15"/>
  <c r="BZ99" i="15"/>
  <c r="BZ131" i="15"/>
  <c r="BZ111" i="15"/>
  <c r="BZ84" i="15"/>
  <c r="BZ116" i="15"/>
  <c r="BZ148" i="15"/>
  <c r="BZ150" i="15"/>
  <c r="BZ93" i="15"/>
  <c r="BZ103" i="15"/>
  <c r="BZ136" i="15"/>
  <c r="BZ104" i="15"/>
  <c r="BZ152" i="15"/>
  <c r="BY153" i="15"/>
  <c r="BY78" i="15"/>
  <c r="BY130" i="15"/>
  <c r="BY84" i="15"/>
  <c r="BY99" i="15"/>
  <c r="BY131" i="15"/>
  <c r="BY85" i="15"/>
  <c r="BY117" i="15"/>
  <c r="BY103" i="15"/>
  <c r="BY135" i="15"/>
  <c r="BX70" i="15"/>
  <c r="BX73" i="15"/>
  <c r="BX81" i="15"/>
  <c r="BX89" i="15"/>
  <c r="BX97" i="15"/>
  <c r="BX105" i="15"/>
  <c r="BX113" i="15"/>
  <c r="BX121" i="15"/>
  <c r="BX129" i="15"/>
  <c r="BX137" i="15"/>
  <c r="BX145" i="15"/>
  <c r="BX153" i="15"/>
  <c r="BX74" i="15"/>
  <c r="BX82" i="15"/>
  <c r="BX90" i="15"/>
  <c r="BX98" i="15"/>
  <c r="BX106" i="15"/>
  <c r="BX114" i="15"/>
  <c r="BX122" i="15"/>
  <c r="BX130" i="15"/>
  <c r="BX138" i="15"/>
  <c r="BX146" i="15"/>
  <c r="BX75" i="15"/>
  <c r="BX83" i="15"/>
  <c r="BX91" i="15"/>
  <c r="BX99" i="15"/>
  <c r="BX107" i="15"/>
  <c r="BX115" i="15"/>
  <c r="BX123" i="15"/>
  <c r="BX131" i="15"/>
  <c r="BX139" i="15"/>
  <c r="BX147" i="15"/>
  <c r="BX76" i="15"/>
  <c r="BX84" i="15"/>
  <c r="BX92" i="15"/>
  <c r="BX100" i="15"/>
  <c r="BX108" i="15"/>
  <c r="BX116" i="15"/>
  <c r="BX124" i="15"/>
  <c r="BX132" i="15"/>
  <c r="BX140" i="15"/>
  <c r="BX148" i="15"/>
  <c r="BX77" i="15"/>
  <c r="BX85" i="15"/>
  <c r="BX93" i="15"/>
  <c r="BX101" i="15"/>
  <c r="BX109" i="15"/>
  <c r="BX117" i="15"/>
  <c r="BX125" i="15"/>
  <c r="BX133" i="15"/>
  <c r="BX141" i="15"/>
  <c r="BX149" i="15"/>
  <c r="BX78" i="15"/>
  <c r="BX86" i="15"/>
  <c r="BX94" i="15"/>
  <c r="BX102" i="15"/>
  <c r="BX110" i="15"/>
  <c r="BX118" i="15"/>
  <c r="BX126" i="15"/>
  <c r="BX134" i="15"/>
  <c r="BX142" i="15"/>
  <c r="BX150" i="15"/>
  <c r="BX71" i="15"/>
  <c r="BX79" i="15"/>
  <c r="BX87" i="15"/>
  <c r="BX95" i="15"/>
  <c r="BX103" i="15"/>
  <c r="BX111" i="15"/>
  <c r="BX119" i="15"/>
  <c r="BX127" i="15"/>
  <c r="BX135" i="15"/>
  <c r="BX143" i="15"/>
  <c r="BX151" i="15"/>
  <c r="BX72" i="15"/>
  <c r="BX80" i="15"/>
  <c r="BX88" i="15"/>
  <c r="BX96" i="15"/>
  <c r="BX104" i="15"/>
  <c r="BX112" i="15"/>
  <c r="BX120" i="15"/>
  <c r="BX128" i="15"/>
  <c r="BX136" i="15"/>
  <c r="BX144" i="15"/>
  <c r="BX152" i="15"/>
  <c r="BW122" i="15"/>
  <c r="V35" i="15"/>
  <c r="V22" i="15"/>
  <c r="V71" i="15"/>
  <c r="V91" i="15"/>
  <c r="V37" i="15"/>
  <c r="V25" i="15"/>
  <c r="V34" i="15"/>
  <c r="V50" i="15"/>
  <c r="V32" i="15"/>
  <c r="V66" i="15"/>
  <c r="BH87" i="15"/>
  <c r="BH136" i="15"/>
  <c r="BP92" i="15"/>
  <c r="V27" i="15"/>
  <c r="V73" i="15"/>
  <c r="V88" i="15"/>
  <c r="V81" i="15"/>
  <c r="V33" i="15"/>
  <c r="V30" i="15"/>
  <c r="V41" i="15"/>
  <c r="V74" i="15"/>
  <c r="V60" i="15"/>
  <c r="V46" i="15"/>
  <c r="V17" i="15"/>
  <c r="V95" i="15"/>
  <c r="V44" i="15"/>
  <c r="V43" i="15"/>
  <c r="V97" i="15"/>
  <c r="V90" i="15"/>
  <c r="V63" i="15"/>
  <c r="V47" i="15"/>
  <c r="V36" i="15"/>
  <c r="V40" i="15"/>
  <c r="V38" i="15"/>
  <c r="V45" i="15"/>
  <c r="BH109" i="15"/>
  <c r="BP79" i="15"/>
  <c r="V96" i="15"/>
  <c r="V67" i="15"/>
  <c r="V20" i="15"/>
  <c r="V98" i="15"/>
  <c r="V64" i="15"/>
  <c r="V61" i="15"/>
  <c r="V26" i="15"/>
  <c r="V28" i="15"/>
  <c r="V65" i="15"/>
  <c r="V76" i="15"/>
  <c r="V99" i="15"/>
  <c r="BH81" i="15"/>
  <c r="BP88" i="15"/>
  <c r="BP145" i="15"/>
  <c r="V23" i="15"/>
  <c r="V77" i="15"/>
  <c r="V16" i="15"/>
  <c r="V89" i="15"/>
  <c r="V92" i="15"/>
  <c r="V82" i="15"/>
  <c r="V80" i="15"/>
  <c r="V79" i="15"/>
  <c r="V93" i="15"/>
  <c r="V21" i="15"/>
  <c r="BH112" i="15"/>
  <c r="BP63" i="15"/>
  <c r="BP95" i="15"/>
  <c r="V51" i="15"/>
  <c r="V59" i="15"/>
  <c r="V19" i="15"/>
  <c r="V94" i="15"/>
  <c r="V70" i="15"/>
  <c r="V83" i="15"/>
  <c r="V78" i="15"/>
  <c r="V85" i="15"/>
  <c r="V55" i="15"/>
  <c r="V87" i="15"/>
  <c r="BH134" i="15"/>
  <c r="BP68" i="15"/>
  <c r="V75" i="15"/>
  <c r="V86" i="15"/>
  <c r="V24" i="15"/>
  <c r="V42" i="15"/>
  <c r="V69" i="15"/>
  <c r="V48" i="15"/>
  <c r="V62" i="15"/>
  <c r="V56" i="15"/>
  <c r="V72" i="15"/>
  <c r="BH89" i="15"/>
  <c r="BH62" i="15"/>
  <c r="BP74" i="15"/>
  <c r="U21" i="15"/>
  <c r="U87" i="15"/>
  <c r="U80" i="15"/>
  <c r="U29" i="15"/>
  <c r="U17" i="15"/>
  <c r="CB17" i="15" s="1"/>
  <c r="I17" i="9" s="1"/>
  <c r="U94" i="15"/>
  <c r="U96" i="15"/>
  <c r="U28" i="15"/>
  <c r="U35" i="15"/>
  <c r="U55" i="15"/>
  <c r="AJ54" i="15"/>
  <c r="AJ35" i="15"/>
  <c r="AJ107" i="15"/>
  <c r="AJ41" i="15"/>
  <c r="AJ76" i="15"/>
  <c r="AJ55" i="15"/>
  <c r="AJ79" i="15"/>
  <c r="AJ52" i="15"/>
  <c r="AJ32" i="15"/>
  <c r="AJ80" i="15"/>
  <c r="AR94" i="15"/>
  <c r="AR112" i="15"/>
  <c r="AR56" i="15"/>
  <c r="AR82" i="15"/>
  <c r="AR71" i="15"/>
  <c r="AR58" i="15"/>
  <c r="AR110" i="15"/>
  <c r="AR75" i="15"/>
  <c r="AR100" i="15"/>
  <c r="AR87" i="15"/>
  <c r="AR79" i="15"/>
  <c r="AZ73" i="15"/>
  <c r="AZ68" i="15"/>
  <c r="AZ129" i="15"/>
  <c r="AZ64" i="15"/>
  <c r="AZ107" i="15"/>
  <c r="AZ121" i="15"/>
  <c r="AZ126" i="15"/>
  <c r="AZ82" i="15"/>
  <c r="AZ85" i="15"/>
  <c r="AZ103" i="15"/>
  <c r="BH72" i="15"/>
  <c r="BH94" i="15"/>
  <c r="BH126" i="15"/>
  <c r="BH76" i="15"/>
  <c r="BH125" i="15"/>
  <c r="BH85" i="15"/>
  <c r="BH100" i="15"/>
  <c r="BH63" i="15"/>
  <c r="BH113" i="15"/>
  <c r="BH98" i="15"/>
  <c r="BP87" i="15"/>
  <c r="BP139" i="15"/>
  <c r="BP65" i="15"/>
  <c r="BP98" i="15"/>
  <c r="BP121" i="15"/>
  <c r="BP64" i="15"/>
  <c r="BP85" i="15"/>
  <c r="BP93" i="15"/>
  <c r="BP144" i="15"/>
  <c r="BP118" i="15"/>
  <c r="U93" i="15"/>
  <c r="U45" i="15"/>
  <c r="U92" i="15"/>
  <c r="U15" i="15"/>
  <c r="CB15" i="15" s="1"/>
  <c r="I15" i="9" s="1"/>
  <c r="U16" i="15"/>
  <c r="U59" i="15"/>
  <c r="U67" i="15"/>
  <c r="U54" i="15"/>
  <c r="U97" i="15"/>
  <c r="U90" i="15"/>
  <c r="U26" i="15"/>
  <c r="AJ73" i="15"/>
  <c r="AJ81" i="15"/>
  <c r="AJ39" i="15"/>
  <c r="AJ30" i="15"/>
  <c r="AJ53" i="15"/>
  <c r="AJ101" i="15"/>
  <c r="AJ85" i="15"/>
  <c r="AJ110" i="15"/>
  <c r="AJ66" i="15"/>
  <c r="AJ78" i="15"/>
  <c r="AR65" i="15"/>
  <c r="AR85" i="15"/>
  <c r="AR61" i="15"/>
  <c r="AR116" i="15"/>
  <c r="AR64" i="15"/>
  <c r="AR109" i="15"/>
  <c r="AR63" i="15"/>
  <c r="AR51" i="15"/>
  <c r="AR40" i="15"/>
  <c r="AR103" i="15"/>
  <c r="AZ86" i="15"/>
  <c r="AZ57" i="15"/>
  <c r="AZ63" i="15"/>
  <c r="AZ124" i="15"/>
  <c r="AZ76" i="15"/>
  <c r="AZ104" i="15"/>
  <c r="AZ123" i="15"/>
  <c r="AZ125" i="15"/>
  <c r="AZ105" i="15"/>
  <c r="AZ128" i="15"/>
  <c r="AZ62" i="15"/>
  <c r="BH90" i="15"/>
  <c r="BH122" i="15"/>
  <c r="BH56" i="15"/>
  <c r="BH135" i="15"/>
  <c r="BH104" i="15"/>
  <c r="BH70" i="15"/>
  <c r="BH66" i="15"/>
  <c r="BH114" i="15"/>
  <c r="BH108" i="15"/>
  <c r="BH110" i="15"/>
  <c r="BP105" i="15"/>
  <c r="BP100" i="15"/>
  <c r="BP80" i="15"/>
  <c r="BP112" i="15"/>
  <c r="BP90" i="15"/>
  <c r="BP89" i="15"/>
  <c r="BP91" i="15"/>
  <c r="BP102" i="15"/>
  <c r="BP111" i="15"/>
  <c r="BP81" i="15"/>
  <c r="BP114" i="15"/>
  <c r="U27" i="15"/>
  <c r="U50" i="15"/>
  <c r="U44" i="15"/>
  <c r="U34" i="15"/>
  <c r="U20" i="15"/>
  <c r="U47" i="15"/>
  <c r="U30" i="15"/>
  <c r="U64" i="15"/>
  <c r="U77" i="15"/>
  <c r="U36" i="15"/>
  <c r="U25" i="15"/>
  <c r="AJ98" i="15"/>
  <c r="AJ97" i="15"/>
  <c r="AJ77" i="15"/>
  <c r="AJ104" i="15"/>
  <c r="AJ70" i="15"/>
  <c r="AJ82" i="15"/>
  <c r="AJ99" i="15"/>
  <c r="AJ36" i="15"/>
  <c r="AJ88" i="15"/>
  <c r="AJ56" i="15"/>
  <c r="AJ89" i="15"/>
  <c r="AR81" i="15"/>
  <c r="AR88" i="15"/>
  <c r="AR73" i="15"/>
  <c r="AR45" i="15"/>
  <c r="AR55" i="15"/>
  <c r="AR84" i="15"/>
  <c r="AR118" i="15"/>
  <c r="AR68" i="15"/>
  <c r="AR76" i="15"/>
  <c r="AR93" i="15"/>
  <c r="AZ94" i="15"/>
  <c r="AZ54" i="15"/>
  <c r="AZ46" i="15"/>
  <c r="AZ71" i="15"/>
  <c r="AZ111" i="15"/>
  <c r="AZ117" i="15"/>
  <c r="AZ99" i="15"/>
  <c r="AZ120" i="15"/>
  <c r="AZ92" i="15"/>
  <c r="AZ109" i="15"/>
  <c r="AZ81" i="15"/>
  <c r="BH130" i="15"/>
  <c r="BH68" i="15"/>
  <c r="BH127" i="15"/>
  <c r="BH128" i="15"/>
  <c r="BH57" i="15"/>
  <c r="BH119" i="15"/>
  <c r="BH132" i="15"/>
  <c r="BH65" i="15"/>
  <c r="BH117" i="15"/>
  <c r="BH124" i="15"/>
  <c r="BH54" i="15"/>
  <c r="BP143" i="15"/>
  <c r="BP78" i="15"/>
  <c r="BP134" i="15"/>
  <c r="BP119" i="15"/>
  <c r="BP132" i="15"/>
  <c r="BP107" i="15"/>
  <c r="BP104" i="15"/>
  <c r="BP127" i="15"/>
  <c r="BP62" i="15"/>
  <c r="BP130" i="15"/>
  <c r="BP136" i="15"/>
  <c r="U91" i="15"/>
  <c r="U19" i="15"/>
  <c r="U58" i="15"/>
  <c r="U70" i="15"/>
  <c r="U81" i="15"/>
  <c r="U61" i="15"/>
  <c r="U98" i="15"/>
  <c r="U41" i="15"/>
  <c r="U86" i="15"/>
  <c r="U82" i="15"/>
  <c r="U38" i="15"/>
  <c r="AJ61" i="15"/>
  <c r="AJ46" i="15"/>
  <c r="AJ108" i="15"/>
  <c r="AJ112" i="15"/>
  <c r="AJ86" i="15"/>
  <c r="AJ45" i="15"/>
  <c r="AJ57" i="15"/>
  <c r="AJ71" i="15"/>
  <c r="AJ100" i="15"/>
  <c r="AJ50" i="15"/>
  <c r="AJ42" i="15"/>
  <c r="AR48" i="15"/>
  <c r="AR104" i="15"/>
  <c r="AR117" i="15"/>
  <c r="AR101" i="15"/>
  <c r="AR107" i="15"/>
  <c r="AR54" i="15"/>
  <c r="AR42" i="15"/>
  <c r="AR70" i="15"/>
  <c r="AR46" i="15"/>
  <c r="AR111" i="15"/>
  <c r="AZ55" i="15"/>
  <c r="AZ66" i="15"/>
  <c r="AZ53" i="15"/>
  <c r="AZ112" i="15"/>
  <c r="AZ100" i="15"/>
  <c r="AZ67" i="15"/>
  <c r="AZ78" i="15"/>
  <c r="AZ101" i="15"/>
  <c r="AZ79" i="15"/>
  <c r="AZ49" i="15"/>
  <c r="AZ59" i="15"/>
  <c r="BH101" i="15"/>
  <c r="BH82" i="15"/>
  <c r="BH118" i="15"/>
  <c r="BH91" i="15"/>
  <c r="BH60" i="15"/>
  <c r="BH116" i="15"/>
  <c r="BH106" i="15"/>
  <c r="BH131" i="15"/>
  <c r="BH129" i="15"/>
  <c r="BH69" i="15"/>
  <c r="BH84" i="15"/>
  <c r="BP135" i="15"/>
  <c r="BP66" i="15"/>
  <c r="BP76" i="15"/>
  <c r="BP120" i="15"/>
  <c r="BP122" i="15"/>
  <c r="BP73" i="15"/>
  <c r="BP117" i="15"/>
  <c r="BP77" i="15"/>
  <c r="BP71" i="15"/>
  <c r="BP83" i="15"/>
  <c r="BP113" i="15"/>
  <c r="U56" i="15"/>
  <c r="U69" i="15"/>
  <c r="U78" i="15"/>
  <c r="U65" i="15"/>
  <c r="U88" i="15"/>
  <c r="U72" i="15"/>
  <c r="U37" i="15"/>
  <c r="U22" i="15"/>
  <c r="U85" i="15"/>
  <c r="U95" i="15"/>
  <c r="AJ93" i="15"/>
  <c r="AJ38" i="15"/>
  <c r="AJ95" i="15"/>
  <c r="AJ83" i="15"/>
  <c r="AJ63" i="15"/>
  <c r="AJ74" i="15"/>
  <c r="AJ60" i="15"/>
  <c r="AJ31" i="15"/>
  <c r="AJ62" i="15"/>
  <c r="AJ48" i="15"/>
  <c r="AJ94" i="15"/>
  <c r="AR50" i="15"/>
  <c r="AR43" i="15"/>
  <c r="AR39" i="15"/>
  <c r="AR38" i="15"/>
  <c r="AR72" i="15"/>
  <c r="AR102" i="15"/>
  <c r="AR59" i="15"/>
  <c r="AR99" i="15"/>
  <c r="AR97" i="15"/>
  <c r="AR105" i="15"/>
  <c r="AZ93" i="15"/>
  <c r="AZ52" i="15"/>
  <c r="AZ74" i="15"/>
  <c r="AZ95" i="15"/>
  <c r="AZ83" i="15"/>
  <c r="AZ80" i="15"/>
  <c r="AZ116" i="15"/>
  <c r="AZ61" i="15"/>
  <c r="AZ48" i="15"/>
  <c r="AZ47" i="15"/>
  <c r="BH75" i="15"/>
  <c r="BH74" i="15"/>
  <c r="BH93" i="15"/>
  <c r="BH123" i="15"/>
  <c r="BH77" i="15"/>
  <c r="BH103" i="15"/>
  <c r="BH88" i="15"/>
  <c r="BH92" i="15"/>
  <c r="BH59" i="15"/>
  <c r="BH78" i="15"/>
  <c r="BH55" i="15"/>
  <c r="BP86" i="15"/>
  <c r="BP116" i="15"/>
  <c r="BP109" i="15"/>
  <c r="BP97" i="15"/>
  <c r="BP69" i="15"/>
  <c r="BP140" i="15"/>
  <c r="BP110" i="15"/>
  <c r="BP67" i="15"/>
  <c r="BP142" i="15"/>
  <c r="BP106" i="15"/>
  <c r="BP82" i="15"/>
  <c r="U60" i="15"/>
  <c r="U66" i="15"/>
  <c r="U18" i="15"/>
  <c r="CB18" i="15" s="1"/>
  <c r="U23" i="15"/>
  <c r="U51" i="15"/>
  <c r="U40" i="15"/>
  <c r="U76" i="15"/>
  <c r="U89" i="15"/>
  <c r="U49" i="15"/>
  <c r="U63" i="15"/>
  <c r="AJ43" i="15"/>
  <c r="AJ51" i="15"/>
  <c r="AJ64" i="15"/>
  <c r="AJ96" i="15"/>
  <c r="AJ65" i="15"/>
  <c r="AJ84" i="15"/>
  <c r="AJ67" i="15"/>
  <c r="AJ34" i="15"/>
  <c r="AJ102" i="15"/>
  <c r="AJ90" i="15"/>
  <c r="AJ59" i="15"/>
  <c r="AR67" i="15"/>
  <c r="AR44" i="15"/>
  <c r="AR57" i="15"/>
  <c r="AR96" i="15"/>
  <c r="AR69" i="15"/>
  <c r="AR95" i="15"/>
  <c r="AR92" i="15"/>
  <c r="AR77" i="15"/>
  <c r="AR106" i="15"/>
  <c r="AR108" i="15"/>
  <c r="AR86" i="15"/>
  <c r="AZ113" i="15"/>
  <c r="AZ72" i="15"/>
  <c r="AZ98" i="15"/>
  <c r="AZ84" i="15"/>
  <c r="AZ96" i="15"/>
  <c r="AZ97" i="15"/>
  <c r="AZ60" i="15"/>
  <c r="AZ119" i="15"/>
  <c r="AZ89" i="15"/>
  <c r="AZ88" i="15"/>
  <c r="BH97" i="15"/>
  <c r="BH79" i="15"/>
  <c r="BH61" i="15"/>
  <c r="BH99" i="15"/>
  <c r="BH137" i="15"/>
  <c r="BH133" i="15"/>
  <c r="BH64" i="15"/>
  <c r="BH86" i="15"/>
  <c r="BH58" i="15"/>
  <c r="BH80" i="15"/>
  <c r="BH105" i="15"/>
  <c r="BP131" i="15"/>
  <c r="BP96" i="15"/>
  <c r="BP101" i="15"/>
  <c r="BP129" i="15"/>
  <c r="BP124" i="15"/>
  <c r="BP115" i="15"/>
  <c r="BP126" i="15"/>
  <c r="BP103" i="15"/>
  <c r="BP99" i="15"/>
  <c r="BP123" i="15"/>
  <c r="U79" i="15"/>
  <c r="U33" i="15"/>
  <c r="U84" i="15"/>
  <c r="U83" i="15"/>
  <c r="U71" i="15"/>
  <c r="U42" i="15"/>
  <c r="U75" i="15"/>
  <c r="U57" i="15"/>
  <c r="U62" i="15"/>
  <c r="AJ111" i="15"/>
  <c r="AJ75" i="15"/>
  <c r="AJ49" i="15"/>
  <c r="AJ106" i="15"/>
  <c r="AJ33" i="15"/>
  <c r="AJ91" i="15"/>
  <c r="AJ69" i="15"/>
  <c r="AJ47" i="15"/>
  <c r="AJ40" i="15"/>
  <c r="AR41" i="15"/>
  <c r="AR120" i="15"/>
  <c r="AR62" i="15"/>
  <c r="AR49" i="15"/>
  <c r="AR66" i="15"/>
  <c r="AR121" i="15"/>
  <c r="AR83" i="15"/>
  <c r="AR90" i="15"/>
  <c r="AR119" i="15"/>
  <c r="AR91" i="15"/>
  <c r="AZ70" i="15"/>
  <c r="AZ110" i="15"/>
  <c r="AZ127" i="15"/>
  <c r="AZ90" i="15"/>
  <c r="AZ75" i="15"/>
  <c r="AZ51" i="15"/>
  <c r="AZ118" i="15"/>
  <c r="AZ114" i="15"/>
  <c r="AZ50" i="15"/>
  <c r="BH107" i="15"/>
  <c r="BH83" i="15"/>
  <c r="BH111" i="15"/>
  <c r="BH67" i="15"/>
  <c r="BH95" i="15"/>
  <c r="BH96" i="15"/>
  <c r="BH71" i="15"/>
  <c r="BH120" i="15"/>
  <c r="BH121" i="15"/>
  <c r="BP70" i="15"/>
  <c r="BP75" i="15"/>
  <c r="BP108" i="15"/>
  <c r="BP125" i="15"/>
  <c r="BP72" i="15"/>
  <c r="BP128" i="15"/>
  <c r="BP84" i="15"/>
  <c r="BP133" i="15"/>
  <c r="BP94" i="15"/>
  <c r="BO127" i="15"/>
  <c r="BW148" i="15"/>
  <c r="AB41" i="15"/>
  <c r="AY109" i="15"/>
  <c r="BW123" i="15"/>
  <c r="AY82" i="15"/>
  <c r="AQ48" i="15"/>
  <c r="AQ41" i="15"/>
  <c r="AB104" i="15"/>
  <c r="AQ117" i="15"/>
  <c r="AQ83" i="15"/>
  <c r="AY80" i="15"/>
  <c r="BO86" i="15"/>
  <c r="BW128" i="15"/>
  <c r="AB64" i="15"/>
  <c r="AQ68" i="15"/>
  <c r="AQ110" i="15"/>
  <c r="AY81" i="15"/>
  <c r="BO101" i="15"/>
  <c r="BW83" i="15"/>
  <c r="AB53" i="15"/>
  <c r="AQ62" i="15"/>
  <c r="AY47" i="15"/>
  <c r="BO111" i="15"/>
  <c r="BW116" i="15"/>
  <c r="AB68" i="15"/>
  <c r="AB52" i="15"/>
  <c r="AQ100" i="15"/>
  <c r="AY125" i="15"/>
  <c r="BO75" i="15"/>
  <c r="BW89" i="15"/>
  <c r="AB99" i="15"/>
  <c r="AB83" i="15"/>
  <c r="AQ75" i="15"/>
  <c r="AY110" i="15"/>
  <c r="BO107" i="15"/>
  <c r="BW147" i="15"/>
  <c r="AB77" i="15"/>
  <c r="AQ69" i="15"/>
  <c r="AY83" i="15"/>
  <c r="AY104" i="15"/>
  <c r="BO61" i="15"/>
  <c r="BO102" i="15"/>
  <c r="BW111" i="15"/>
  <c r="AB54" i="15"/>
  <c r="AQ71" i="15"/>
  <c r="AY114" i="15"/>
  <c r="AY57" i="15"/>
  <c r="BO91" i="15"/>
  <c r="BO125" i="15"/>
  <c r="BW118" i="15"/>
  <c r="BW152" i="15"/>
  <c r="AB43" i="15"/>
  <c r="AB82" i="15"/>
  <c r="AB75" i="15"/>
  <c r="AB62" i="15"/>
  <c r="AB51" i="15"/>
  <c r="AB58" i="15"/>
  <c r="AB90" i="15"/>
  <c r="AB46" i="15"/>
  <c r="AB101" i="15"/>
  <c r="AB95" i="15"/>
  <c r="AQ54" i="15"/>
  <c r="AQ88" i="15"/>
  <c r="AQ98" i="15"/>
  <c r="AQ87" i="15"/>
  <c r="AQ102" i="15"/>
  <c r="AQ52" i="15"/>
  <c r="AQ61" i="15"/>
  <c r="AQ37" i="15"/>
  <c r="AQ112" i="15"/>
  <c r="AQ76" i="15"/>
  <c r="AQ104" i="15"/>
  <c r="AY118" i="15"/>
  <c r="AY50" i="15"/>
  <c r="AY77" i="15"/>
  <c r="AY66" i="15"/>
  <c r="AY72" i="15"/>
  <c r="AY70" i="15"/>
  <c r="AY98" i="15"/>
  <c r="AY59" i="15"/>
  <c r="AY68" i="15"/>
  <c r="AY85" i="15"/>
  <c r="AY101" i="15"/>
  <c r="BO84" i="15"/>
  <c r="BO140" i="15"/>
  <c r="BO68" i="15"/>
  <c r="BO69" i="15"/>
  <c r="BO113" i="15"/>
  <c r="BO99" i="15"/>
  <c r="BO126" i="15"/>
  <c r="BO95" i="15"/>
  <c r="BO103" i="15"/>
  <c r="BO63" i="15"/>
  <c r="BO96" i="15"/>
  <c r="BW103" i="15"/>
  <c r="BW121" i="15"/>
  <c r="BW78" i="15"/>
  <c r="BW126" i="15"/>
  <c r="BW130" i="15"/>
  <c r="BW109" i="15"/>
  <c r="BW94" i="15"/>
  <c r="BW119" i="15"/>
  <c r="BW72" i="15"/>
  <c r="BW107" i="15"/>
  <c r="AB74" i="15"/>
  <c r="AB67" i="15"/>
  <c r="AB89" i="15"/>
  <c r="AB45" i="15"/>
  <c r="AB66" i="15"/>
  <c r="AB55" i="15"/>
  <c r="AB56" i="15"/>
  <c r="AB91" i="15"/>
  <c r="AB26" i="15"/>
  <c r="AB94" i="15"/>
  <c r="AB60" i="15"/>
  <c r="AQ115" i="15"/>
  <c r="AQ56" i="15"/>
  <c r="AQ50" i="15"/>
  <c r="AQ40" i="15"/>
  <c r="AQ55" i="15"/>
  <c r="AQ46" i="15"/>
  <c r="AQ45" i="15"/>
  <c r="AQ107" i="15"/>
  <c r="AQ90" i="15"/>
  <c r="AQ95" i="15"/>
  <c r="AQ105" i="15"/>
  <c r="AY51" i="15"/>
  <c r="AY108" i="15"/>
  <c r="AY121" i="15"/>
  <c r="AY64" i="15"/>
  <c r="AY94" i="15"/>
  <c r="AY123" i="15"/>
  <c r="AY58" i="15"/>
  <c r="AY53" i="15"/>
  <c r="AY102" i="15"/>
  <c r="AY106" i="15"/>
  <c r="AY63" i="15"/>
  <c r="BO104" i="15"/>
  <c r="BO118" i="15"/>
  <c r="BO124" i="15"/>
  <c r="BO144" i="15"/>
  <c r="BO121" i="15"/>
  <c r="BO79" i="15"/>
  <c r="BO116" i="15"/>
  <c r="BO142" i="15"/>
  <c r="BO130" i="15"/>
  <c r="BO76" i="15"/>
  <c r="BO72" i="15"/>
  <c r="BW108" i="15"/>
  <c r="BW135" i="15"/>
  <c r="BW112" i="15"/>
  <c r="BW99" i="15"/>
  <c r="BW97" i="15"/>
  <c r="BW143" i="15"/>
  <c r="BW100" i="15"/>
  <c r="BW131" i="15"/>
  <c r="BW91" i="15"/>
  <c r="BW113" i="15"/>
  <c r="AB78" i="15"/>
  <c r="AB23" i="15"/>
  <c r="AB65" i="15"/>
  <c r="AB72" i="15"/>
  <c r="AB102" i="15"/>
  <c r="AB84" i="15"/>
  <c r="AB87" i="15"/>
  <c r="AB92" i="15"/>
  <c r="AB81" i="15"/>
  <c r="AB42" i="15"/>
  <c r="AB63" i="15"/>
  <c r="AQ57" i="15"/>
  <c r="AQ66" i="15"/>
  <c r="AQ111" i="15"/>
  <c r="AQ44" i="15"/>
  <c r="AQ116" i="15"/>
  <c r="AQ49" i="15"/>
  <c r="AQ82" i="15"/>
  <c r="AQ113" i="15"/>
  <c r="AQ92" i="15"/>
  <c r="AQ99" i="15"/>
  <c r="AQ42" i="15"/>
  <c r="AY74" i="15"/>
  <c r="AY75" i="15"/>
  <c r="AY100" i="15"/>
  <c r="AY49" i="15"/>
  <c r="AY62" i="15"/>
  <c r="AY56" i="15"/>
  <c r="AY48" i="15"/>
  <c r="AY86" i="15"/>
  <c r="AY111" i="15"/>
  <c r="AY99" i="15"/>
  <c r="BO85" i="15"/>
  <c r="BO133" i="15"/>
  <c r="BO80" i="15"/>
  <c r="BO108" i="15"/>
  <c r="BO94" i="15"/>
  <c r="BO88" i="15"/>
  <c r="BO115" i="15"/>
  <c r="BO64" i="15"/>
  <c r="BO87" i="15"/>
  <c r="BO139" i="15"/>
  <c r="BO134" i="15"/>
  <c r="BW74" i="15"/>
  <c r="BW129" i="15"/>
  <c r="BW96" i="15"/>
  <c r="BW70" i="15"/>
  <c r="BW138" i="15"/>
  <c r="BW151" i="15"/>
  <c r="BW71" i="15"/>
  <c r="BW82" i="15"/>
  <c r="BW93" i="15"/>
  <c r="BW105" i="15"/>
  <c r="AB29" i="15"/>
  <c r="AB24" i="15"/>
  <c r="AB96" i="15"/>
  <c r="AB38" i="15"/>
  <c r="AB79" i="15"/>
  <c r="AB103" i="15"/>
  <c r="AB40" i="15"/>
  <c r="AB69" i="15"/>
  <c r="AB27" i="15"/>
  <c r="AB85" i="15"/>
  <c r="AB76" i="15"/>
  <c r="AQ74" i="15"/>
  <c r="AQ79" i="15"/>
  <c r="AQ97" i="15"/>
  <c r="AQ59" i="15"/>
  <c r="AQ73" i="15"/>
  <c r="AQ39" i="15"/>
  <c r="AQ101" i="15"/>
  <c r="AQ77" i="15"/>
  <c r="AQ58" i="15"/>
  <c r="AQ106" i="15"/>
  <c r="AY46" i="15"/>
  <c r="AY103" i="15"/>
  <c r="AY112" i="15"/>
  <c r="AY88" i="15"/>
  <c r="AY93" i="15"/>
  <c r="AY107" i="15"/>
  <c r="AY89" i="15"/>
  <c r="AY55" i="15"/>
  <c r="AY127" i="15"/>
  <c r="AY87" i="15"/>
  <c r="BO97" i="15"/>
  <c r="BO92" i="15"/>
  <c r="BO100" i="15"/>
  <c r="BO143" i="15"/>
  <c r="BO128" i="15"/>
  <c r="BO131" i="15"/>
  <c r="BO114" i="15"/>
  <c r="BO70" i="15"/>
  <c r="BO141" i="15"/>
  <c r="BO67" i="15"/>
  <c r="BO73" i="15"/>
  <c r="BW73" i="15"/>
  <c r="BW95" i="15"/>
  <c r="BW85" i="15"/>
  <c r="BW84" i="15"/>
  <c r="BW98" i="15"/>
  <c r="BW133" i="15"/>
  <c r="BW110" i="15"/>
  <c r="BW117" i="15"/>
  <c r="BW102" i="15"/>
  <c r="BW90" i="15"/>
  <c r="BW69" i="15"/>
  <c r="AB105" i="15"/>
  <c r="AB47" i="15"/>
  <c r="AB61" i="15"/>
  <c r="AB37" i="15"/>
  <c r="AB33" i="15"/>
  <c r="AB98" i="15"/>
  <c r="AB59" i="15"/>
  <c r="AB34" i="15"/>
  <c r="AB48" i="15"/>
  <c r="AB22" i="15"/>
  <c r="AB57" i="15"/>
  <c r="AQ91" i="15"/>
  <c r="AQ96" i="15"/>
  <c r="AQ70" i="15"/>
  <c r="AQ78" i="15"/>
  <c r="AQ47" i="15"/>
  <c r="AQ80" i="15"/>
  <c r="AQ89" i="15"/>
  <c r="AQ64" i="15"/>
  <c r="AQ119" i="15"/>
  <c r="AQ94" i="15"/>
  <c r="AY67" i="15"/>
  <c r="AY116" i="15"/>
  <c r="AY122" i="15"/>
  <c r="AY96" i="15"/>
  <c r="AY69" i="15"/>
  <c r="AY105" i="15"/>
  <c r="AY124" i="15"/>
  <c r="AY52" i="15"/>
  <c r="AY79" i="15"/>
  <c r="AY115" i="15"/>
  <c r="BO135" i="15"/>
  <c r="BO132" i="15"/>
  <c r="BO82" i="15"/>
  <c r="BO83" i="15"/>
  <c r="BO120" i="15"/>
  <c r="BO136" i="15"/>
  <c r="BO71" i="15"/>
  <c r="BO77" i="15"/>
  <c r="BO129" i="15"/>
  <c r="BO93" i="15"/>
  <c r="BW150" i="15"/>
  <c r="BW140" i="15"/>
  <c r="BW80" i="15"/>
  <c r="BW149" i="15"/>
  <c r="BW125" i="15"/>
  <c r="BW106" i="15"/>
  <c r="BW86" i="15"/>
  <c r="BW141" i="15"/>
  <c r="BW127" i="15"/>
  <c r="BW134" i="15"/>
  <c r="BW144" i="15"/>
  <c r="AB35" i="15"/>
  <c r="AB32" i="15"/>
  <c r="AB31" i="15"/>
  <c r="AB73" i="15"/>
  <c r="AB39" i="15"/>
  <c r="AB97" i="15"/>
  <c r="AB71" i="15"/>
  <c r="AB44" i="15"/>
  <c r="AB86" i="15"/>
  <c r="AB49" i="15"/>
  <c r="AQ51" i="15"/>
  <c r="AQ118" i="15"/>
  <c r="AQ85" i="15"/>
  <c r="AQ114" i="15"/>
  <c r="AQ53" i="15"/>
  <c r="AQ84" i="15"/>
  <c r="AQ72" i="15"/>
  <c r="AQ67" i="15"/>
  <c r="AQ43" i="15"/>
  <c r="AQ63" i="15"/>
  <c r="AY54" i="15"/>
  <c r="AY95" i="15"/>
  <c r="AY119" i="15"/>
  <c r="AY73" i="15"/>
  <c r="AY117" i="15"/>
  <c r="AY128" i="15"/>
  <c r="AY76" i="15"/>
  <c r="AY78" i="15"/>
  <c r="AY71" i="15"/>
  <c r="AY113" i="15"/>
  <c r="BO65" i="15"/>
  <c r="BO109" i="15"/>
  <c r="BO106" i="15"/>
  <c r="BO117" i="15"/>
  <c r="BO123" i="15"/>
  <c r="BO89" i="15"/>
  <c r="BO119" i="15"/>
  <c r="BO98" i="15"/>
  <c r="BO138" i="15"/>
  <c r="BO137" i="15"/>
  <c r="BW139" i="15"/>
  <c r="BW115" i="15"/>
  <c r="BW136" i="15"/>
  <c r="BW132" i="15"/>
  <c r="BW146" i="15"/>
  <c r="BW145" i="15"/>
  <c r="BW124" i="15"/>
  <c r="BW77" i="15"/>
  <c r="BW92" i="15"/>
  <c r="BW137" i="15"/>
  <c r="BW75" i="15"/>
  <c r="AB36" i="15"/>
  <c r="AB50" i="15"/>
  <c r="AB100" i="15"/>
  <c r="AB30" i="15"/>
  <c r="AB25" i="15"/>
  <c r="AB70" i="15"/>
  <c r="AB28" i="15"/>
  <c r="AB88" i="15"/>
  <c r="AB93" i="15"/>
  <c r="AQ108" i="15"/>
  <c r="AQ81" i="15"/>
  <c r="AQ109" i="15"/>
  <c r="AQ103" i="15"/>
  <c r="AQ86" i="15"/>
  <c r="AQ93" i="15"/>
  <c r="AQ120" i="15"/>
  <c r="AQ60" i="15"/>
  <c r="AQ65" i="15"/>
  <c r="AY65" i="15"/>
  <c r="AY91" i="15"/>
  <c r="AY61" i="15"/>
  <c r="AY92" i="15"/>
  <c r="AY45" i="15"/>
  <c r="AY60" i="15"/>
  <c r="AY90" i="15"/>
  <c r="AY97" i="15"/>
  <c r="AY84" i="15"/>
  <c r="AY126" i="15"/>
  <c r="BO66" i="15"/>
  <c r="BO105" i="15"/>
  <c r="BO62" i="15"/>
  <c r="BO90" i="15"/>
  <c r="BO110" i="15"/>
  <c r="BO78" i="15"/>
  <c r="BO112" i="15"/>
  <c r="BO81" i="15"/>
  <c r="BO122" i="15"/>
  <c r="BW87" i="15"/>
  <c r="BW104" i="15"/>
  <c r="BW120" i="15"/>
  <c r="BW81" i="15"/>
  <c r="BW142" i="15"/>
  <c r="BW114" i="15"/>
  <c r="BW88" i="15"/>
  <c r="BW79" i="15"/>
  <c r="BW76" i="15"/>
  <c r="BW101" i="15"/>
  <c r="L22" i="16"/>
  <c r="L30" i="16"/>
  <c r="L38" i="16"/>
  <c r="L46" i="16"/>
  <c r="L54" i="16"/>
  <c r="L62" i="16"/>
  <c r="L70" i="16"/>
  <c r="L78" i="16"/>
  <c r="L25" i="16"/>
  <c r="L50" i="16"/>
  <c r="L66" i="16"/>
  <c r="L43" i="16"/>
  <c r="L59" i="16"/>
  <c r="BM129" i="16" s="1"/>
  <c r="L75" i="16"/>
  <c r="CC86" i="16" s="1"/>
  <c r="L20" i="16"/>
  <c r="L28" i="16"/>
  <c r="L52" i="16"/>
  <c r="L76" i="16"/>
  <c r="CD111" i="16" s="1"/>
  <c r="L37" i="16"/>
  <c r="L69" i="16"/>
  <c r="L15" i="16"/>
  <c r="L23" i="16"/>
  <c r="L31" i="16"/>
  <c r="L39" i="16"/>
  <c r="L47" i="16"/>
  <c r="L55" i="16"/>
  <c r="L63" i="16"/>
  <c r="L71" i="16"/>
  <c r="L79" i="16"/>
  <c r="L33" i="16"/>
  <c r="L57" i="16"/>
  <c r="L18" i="16"/>
  <c r="L26" i="16"/>
  <c r="L34" i="16"/>
  <c r="L58" i="16"/>
  <c r="L36" i="16"/>
  <c r="L68" i="16"/>
  <c r="L16" i="16"/>
  <c r="L24" i="16"/>
  <c r="L32" i="16"/>
  <c r="L40" i="16"/>
  <c r="L48" i="16"/>
  <c r="BB53" i="16" s="1"/>
  <c r="L56" i="16"/>
  <c r="L64" i="16"/>
  <c r="L72" i="16"/>
  <c r="L17" i="16"/>
  <c r="L49" i="16"/>
  <c r="L73" i="16"/>
  <c r="L42" i="16"/>
  <c r="L74" i="16"/>
  <c r="CB109" i="16" s="1"/>
  <c r="L19" i="16"/>
  <c r="L27" i="16"/>
  <c r="L35" i="16"/>
  <c r="L51" i="16"/>
  <c r="L67" i="16"/>
  <c r="L44" i="16"/>
  <c r="L60" i="16"/>
  <c r="L21" i="16"/>
  <c r="AA113" i="16" s="1"/>
  <c r="L45" i="16"/>
  <c r="L61" i="16"/>
  <c r="AO114" i="15"/>
  <c r="AO52" i="15"/>
  <c r="AO59" i="15"/>
  <c r="AO71" i="15"/>
  <c r="AO115" i="15"/>
  <c r="AO110" i="15"/>
  <c r="AO75" i="15"/>
  <c r="AO112" i="15"/>
  <c r="AO77" i="15"/>
  <c r="AO89" i="15"/>
  <c r="AW53" i="15"/>
  <c r="AW60" i="15"/>
  <c r="AW57" i="15"/>
  <c r="AW122" i="15"/>
  <c r="AW64" i="15"/>
  <c r="AW63" i="15"/>
  <c r="AW52" i="15"/>
  <c r="AW69" i="15"/>
  <c r="AW74" i="15"/>
  <c r="AW68" i="15"/>
  <c r="BE61" i="15"/>
  <c r="BE120" i="15"/>
  <c r="BE80" i="15"/>
  <c r="BE88" i="15"/>
  <c r="BE128" i="15"/>
  <c r="BE100" i="15"/>
  <c r="BE83" i="15"/>
  <c r="BE78" i="15"/>
  <c r="BE62" i="15"/>
  <c r="BE118" i="15"/>
  <c r="BM121" i="15"/>
  <c r="BM71" i="15"/>
  <c r="BM59" i="15"/>
  <c r="BM117" i="15"/>
  <c r="BM110" i="15"/>
  <c r="BM104" i="15"/>
  <c r="BM105" i="15"/>
  <c r="BM68" i="15"/>
  <c r="BM132" i="15"/>
  <c r="BM129" i="15"/>
  <c r="BU117" i="15"/>
  <c r="BU90" i="15"/>
  <c r="BU115" i="15"/>
  <c r="BU74" i="15"/>
  <c r="BU97" i="15"/>
  <c r="BU148" i="15"/>
  <c r="BU81" i="15"/>
  <c r="BU67" i="15"/>
  <c r="BU130" i="15"/>
  <c r="BU69" i="15"/>
  <c r="BU79" i="15"/>
  <c r="AO88" i="15"/>
  <c r="AO35" i="15"/>
  <c r="AO93" i="15"/>
  <c r="AO63" i="15"/>
  <c r="AO44" i="15"/>
  <c r="AO70" i="15"/>
  <c r="AO118" i="15"/>
  <c r="AO94" i="15"/>
  <c r="AO47" i="15"/>
  <c r="AO96" i="15"/>
  <c r="AW125" i="15"/>
  <c r="AW67" i="15"/>
  <c r="AW44" i="15"/>
  <c r="AW112" i="15"/>
  <c r="AW48" i="15"/>
  <c r="AW71" i="15"/>
  <c r="AW118" i="15"/>
  <c r="AW104" i="15"/>
  <c r="AW79" i="15"/>
  <c r="AW101" i="15"/>
  <c r="BE59" i="15"/>
  <c r="BE104" i="15"/>
  <c r="BE129" i="15"/>
  <c r="BE69" i="15"/>
  <c r="BE97" i="15"/>
  <c r="BE58" i="15"/>
  <c r="BE60" i="15"/>
  <c r="BE90" i="15"/>
  <c r="BE65" i="15"/>
  <c r="BE108" i="15"/>
  <c r="BM142" i="15"/>
  <c r="BM133" i="15"/>
  <c r="BM60" i="15"/>
  <c r="BM83" i="15"/>
  <c r="BM62" i="15"/>
  <c r="BM93" i="15"/>
  <c r="BM64" i="15"/>
  <c r="BM103" i="15"/>
  <c r="BM124" i="15"/>
  <c r="BM79" i="15"/>
  <c r="BU119" i="15"/>
  <c r="BU104" i="15"/>
  <c r="BU72" i="15"/>
  <c r="BU139" i="15"/>
  <c r="BU113" i="15"/>
  <c r="BU109" i="15"/>
  <c r="BU76" i="15"/>
  <c r="BU132" i="15"/>
  <c r="BU116" i="15"/>
  <c r="BU133" i="15"/>
  <c r="BU93" i="15"/>
  <c r="L29" i="15"/>
  <c r="AO54" i="15"/>
  <c r="AO107" i="15"/>
  <c r="AO40" i="15"/>
  <c r="AO41" i="15"/>
  <c r="AO102" i="15"/>
  <c r="AO61" i="15"/>
  <c r="AO66" i="15"/>
  <c r="AO72" i="15"/>
  <c r="AO84" i="15"/>
  <c r="AO73" i="15"/>
  <c r="AW119" i="15"/>
  <c r="AW51" i="15"/>
  <c r="AW77" i="15"/>
  <c r="AW103" i="15"/>
  <c r="AW90" i="15"/>
  <c r="AW61" i="15"/>
  <c r="AW115" i="15"/>
  <c r="AW98" i="15"/>
  <c r="AW124" i="15"/>
  <c r="AW86" i="15"/>
  <c r="BE64" i="15"/>
  <c r="BE109" i="15"/>
  <c r="BE77" i="15"/>
  <c r="BE81" i="15"/>
  <c r="BE131" i="15"/>
  <c r="BE105" i="15"/>
  <c r="BE79" i="15"/>
  <c r="BE92" i="15"/>
  <c r="BE112" i="15"/>
  <c r="BE87" i="15"/>
  <c r="BM77" i="15"/>
  <c r="BM118" i="15"/>
  <c r="BM102" i="15"/>
  <c r="BM128" i="15"/>
  <c r="BM126" i="15"/>
  <c r="BM94" i="15"/>
  <c r="BM69" i="15"/>
  <c r="BM85" i="15"/>
  <c r="BM74" i="15"/>
  <c r="BM100" i="15"/>
  <c r="BM90" i="15"/>
  <c r="BU78" i="15"/>
  <c r="BU103" i="15"/>
  <c r="BU70" i="15"/>
  <c r="BU85" i="15"/>
  <c r="BU122" i="15"/>
  <c r="BU112" i="15"/>
  <c r="BU114" i="15"/>
  <c r="BU149" i="15"/>
  <c r="BU87" i="15"/>
  <c r="BU120" i="15"/>
  <c r="BU137" i="15"/>
  <c r="AO51" i="15"/>
  <c r="AO97" i="15"/>
  <c r="AO69" i="15"/>
  <c r="AO78" i="15"/>
  <c r="AO106" i="15"/>
  <c r="AO38" i="15"/>
  <c r="AO45" i="15"/>
  <c r="AO104" i="15"/>
  <c r="AO101" i="15"/>
  <c r="AO103" i="15"/>
  <c r="AW111" i="15"/>
  <c r="AW87" i="15"/>
  <c r="AW76" i="15"/>
  <c r="AW70" i="15"/>
  <c r="AW107" i="15"/>
  <c r="AW62" i="15"/>
  <c r="AW80" i="15"/>
  <c r="AW108" i="15"/>
  <c r="AW88" i="15"/>
  <c r="AW50" i="15"/>
  <c r="BE72" i="15"/>
  <c r="BE74" i="15"/>
  <c r="BE111" i="15"/>
  <c r="BE106" i="15"/>
  <c r="BE54" i="15"/>
  <c r="BE124" i="15"/>
  <c r="BE114" i="15"/>
  <c r="BE125" i="15"/>
  <c r="BE121" i="15"/>
  <c r="BE94" i="15"/>
  <c r="BM61" i="15"/>
  <c r="BM113" i="15"/>
  <c r="BM86" i="15"/>
  <c r="BM115" i="15"/>
  <c r="BM108" i="15"/>
  <c r="BM116" i="15"/>
  <c r="BM112" i="15"/>
  <c r="BM72" i="15"/>
  <c r="BM96" i="15"/>
  <c r="BM80" i="15"/>
  <c r="BM101" i="15"/>
  <c r="BU143" i="15"/>
  <c r="BU144" i="15"/>
  <c r="BU101" i="15"/>
  <c r="BU110" i="15"/>
  <c r="BU123" i="15"/>
  <c r="BU99" i="15"/>
  <c r="BU131" i="15"/>
  <c r="BU134" i="15"/>
  <c r="BU136" i="15"/>
  <c r="BU68" i="15"/>
  <c r="BU129" i="15"/>
  <c r="AO91" i="15"/>
  <c r="AO90" i="15"/>
  <c r="AO117" i="15"/>
  <c r="AO36" i="15"/>
  <c r="AO65" i="15"/>
  <c r="AO50" i="15"/>
  <c r="AO82" i="15"/>
  <c r="AO111" i="15"/>
  <c r="AO99" i="15"/>
  <c r="AO79" i="15"/>
  <c r="AO67" i="15"/>
  <c r="AW66" i="15"/>
  <c r="AW105" i="15"/>
  <c r="AW89" i="15"/>
  <c r="AW96" i="15"/>
  <c r="AW55" i="15"/>
  <c r="AW110" i="15"/>
  <c r="AW73" i="15"/>
  <c r="AW83" i="15"/>
  <c r="AW95" i="15"/>
  <c r="AW82" i="15"/>
  <c r="AW97" i="15"/>
  <c r="BE51" i="15"/>
  <c r="BE71" i="15"/>
  <c r="BE56" i="15"/>
  <c r="BE68" i="15"/>
  <c r="BE119" i="15"/>
  <c r="BE75" i="15"/>
  <c r="BE110" i="15"/>
  <c r="BE66" i="15"/>
  <c r="BE57" i="15"/>
  <c r="BE67" i="15"/>
  <c r="BE132" i="15"/>
  <c r="BM137" i="15"/>
  <c r="BM114" i="15"/>
  <c r="BM87" i="15"/>
  <c r="BM134" i="15"/>
  <c r="BM70" i="15"/>
  <c r="BM136" i="15"/>
  <c r="BM107" i="15"/>
  <c r="BM66" i="15"/>
  <c r="BM75" i="15"/>
  <c r="BM99" i="15"/>
  <c r="BM106" i="15"/>
  <c r="BU105" i="15"/>
  <c r="BU71" i="15"/>
  <c r="BU82" i="15"/>
  <c r="BU127" i="15"/>
  <c r="BU150" i="15"/>
  <c r="BU124" i="15"/>
  <c r="BU106" i="15"/>
  <c r="BU145" i="15"/>
  <c r="BU92" i="15"/>
  <c r="BU147" i="15"/>
  <c r="AW113" i="15"/>
  <c r="AW93" i="15"/>
  <c r="AW94" i="15"/>
  <c r="AW123" i="15"/>
  <c r="AW45" i="15"/>
  <c r="AW56" i="15"/>
  <c r="AW54" i="15"/>
  <c r="AW47" i="15"/>
  <c r="AW84" i="15"/>
  <c r="AW81" i="15"/>
  <c r="AW91" i="15"/>
  <c r="BE86" i="15"/>
  <c r="BE98" i="15"/>
  <c r="BE76" i="15"/>
  <c r="BE116" i="15"/>
  <c r="BE55" i="15"/>
  <c r="BE84" i="15"/>
  <c r="BE123" i="15"/>
  <c r="BE122" i="15"/>
  <c r="BE85" i="15"/>
  <c r="BE115" i="15"/>
  <c r="BE89" i="15"/>
  <c r="BM73" i="15"/>
  <c r="BM139" i="15"/>
  <c r="BM97" i="15"/>
  <c r="BM67" i="15"/>
  <c r="BM140" i="15"/>
  <c r="BM120" i="15"/>
  <c r="BM141" i="15"/>
  <c r="BM131" i="15"/>
  <c r="BM98" i="15"/>
  <c r="BM111" i="15"/>
  <c r="BM65" i="15"/>
  <c r="BU73" i="15"/>
  <c r="BU140" i="15"/>
  <c r="BU108" i="15"/>
  <c r="BU141" i="15"/>
  <c r="BU95" i="15"/>
  <c r="BU118" i="15"/>
  <c r="BU75" i="15"/>
  <c r="BU84" i="15"/>
  <c r="BU102" i="15"/>
  <c r="BU126" i="15"/>
  <c r="AO48" i="15"/>
  <c r="AO58" i="15"/>
  <c r="AO81" i="15"/>
  <c r="AO116" i="15"/>
  <c r="AO95" i="15"/>
  <c r="AO76" i="15"/>
  <c r="AO46" i="15"/>
  <c r="AO43" i="15"/>
  <c r="AO74" i="15"/>
  <c r="AO113" i="15"/>
  <c r="AW121" i="15"/>
  <c r="AW65" i="15"/>
  <c r="AW106" i="15"/>
  <c r="AW100" i="15"/>
  <c r="AW59" i="15"/>
  <c r="AW78" i="15"/>
  <c r="AW49" i="15"/>
  <c r="AW114" i="15"/>
  <c r="AW116" i="15"/>
  <c r="AW120" i="15"/>
  <c r="BE103" i="15"/>
  <c r="BE130" i="15"/>
  <c r="BE117" i="15"/>
  <c r="BE127" i="15"/>
  <c r="BE134" i="15"/>
  <c r="BE102" i="15"/>
  <c r="BE63" i="15"/>
  <c r="BE101" i="15"/>
  <c r="BE96" i="15"/>
  <c r="BE113" i="15"/>
  <c r="BM109" i="15"/>
  <c r="BM88" i="15"/>
  <c r="BM76" i="15"/>
  <c r="BM95" i="15"/>
  <c r="BM84" i="15"/>
  <c r="BM125" i="15"/>
  <c r="BM138" i="15"/>
  <c r="BM135" i="15"/>
  <c r="BM89" i="15"/>
  <c r="BU111" i="15"/>
  <c r="BU100" i="15"/>
  <c r="BU98" i="15"/>
  <c r="BU91" i="15"/>
  <c r="BU83" i="15"/>
  <c r="BU125" i="15"/>
  <c r="BU121" i="15"/>
  <c r="BU135" i="15"/>
  <c r="BU86" i="15"/>
  <c r="T61" i="15"/>
  <c r="T92" i="15"/>
  <c r="T54" i="15"/>
  <c r="T44" i="15"/>
  <c r="T73" i="15"/>
  <c r="T30" i="15"/>
  <c r="T40" i="15"/>
  <c r="T38" i="15"/>
  <c r="T94" i="15"/>
  <c r="T66" i="15"/>
  <c r="T67" i="15"/>
  <c r="T68" i="15"/>
  <c r="T50" i="15"/>
  <c r="T49" i="15"/>
  <c r="T88" i="15"/>
  <c r="T18" i="15"/>
  <c r="T69" i="15"/>
  <c r="T52" i="15"/>
  <c r="T82" i="15"/>
  <c r="T91" i="15"/>
  <c r="T19" i="15"/>
  <c r="T76" i="15"/>
  <c r="T17" i="15"/>
  <c r="T32" i="15"/>
  <c r="T27" i="15"/>
  <c r="T71" i="15"/>
  <c r="T93" i="15"/>
  <c r="T81" i="15"/>
  <c r="T41" i="15"/>
  <c r="T57" i="15"/>
  <c r="T23" i="15"/>
  <c r="T70" i="15"/>
  <c r="T37" i="15"/>
  <c r="T60" i="15"/>
  <c r="T36" i="15"/>
  <c r="T24" i="15"/>
  <c r="T28" i="15"/>
  <c r="T89" i="15"/>
  <c r="T62" i="15"/>
  <c r="T78" i="15"/>
  <c r="T64" i="15"/>
  <c r="T35" i="15"/>
  <c r="T72" i="15"/>
  <c r="T84" i="15"/>
  <c r="T85" i="15"/>
  <c r="T25" i="15"/>
  <c r="T77" i="15"/>
  <c r="T58" i="15"/>
  <c r="T59" i="15"/>
  <c r="T86" i="15"/>
  <c r="T75" i="15"/>
  <c r="T42" i="15"/>
  <c r="T80" i="15"/>
  <c r="T39" i="15"/>
  <c r="T22" i="15"/>
  <c r="T97" i="15"/>
  <c r="T14" i="15"/>
  <c r="CB14" i="15"/>
  <c r="I14" i="9" s="1"/>
  <c r="T90" i="15"/>
  <c r="T96" i="15"/>
  <c r="M14" i="15"/>
  <c r="T34" i="15"/>
  <c r="T47" i="15"/>
  <c r="T46" i="15"/>
  <c r="T16" i="15"/>
  <c r="CB16" i="15"/>
  <c r="T29" i="15"/>
  <c r="T26" i="15"/>
  <c r="T79" i="15"/>
  <c r="T63" i="15"/>
  <c r="T20" i="15"/>
  <c r="T65" i="15"/>
  <c r="T21" i="15"/>
  <c r="T48" i="15"/>
  <c r="T15" i="15"/>
  <c r="T95" i="15"/>
  <c r="T83" i="15"/>
  <c r="T33" i="15"/>
  <c r="T53" i="15"/>
  <c r="T31" i="15"/>
  <c r="T43" i="15"/>
  <c r="T51" i="15"/>
  <c r="T55" i="15"/>
  <c r="T74" i="15"/>
  <c r="T45" i="15"/>
  <c r="T56" i="15"/>
  <c r="T87" i="15"/>
  <c r="AU62" i="15"/>
  <c r="AU87" i="15"/>
  <c r="AU76" i="15"/>
  <c r="AU91" i="15"/>
  <c r="AU114" i="15"/>
  <c r="AU111" i="15"/>
  <c r="AU113" i="15"/>
  <c r="AU61" i="15"/>
  <c r="AU85" i="15"/>
  <c r="AU106" i="15"/>
  <c r="AU80" i="15"/>
  <c r="AU73" i="15"/>
  <c r="AU105" i="15"/>
  <c r="AU59" i="15"/>
  <c r="AU70" i="15"/>
  <c r="AU72" i="15"/>
  <c r="AU122" i="15"/>
  <c r="AU74" i="15"/>
  <c r="AU107" i="15"/>
  <c r="AU120" i="15"/>
  <c r="AU58" i="15"/>
  <c r="AU52" i="15"/>
  <c r="AU93" i="15"/>
  <c r="AU115" i="15"/>
  <c r="AU79" i="15"/>
  <c r="AU112" i="15"/>
  <c r="AU82" i="15"/>
  <c r="AU86" i="15"/>
  <c r="AU116" i="15"/>
  <c r="AU45" i="15"/>
  <c r="AU50" i="15"/>
  <c r="AU90" i="15"/>
  <c r="AU124" i="15"/>
  <c r="AU75" i="15"/>
  <c r="AU119" i="15"/>
  <c r="AU109" i="15"/>
  <c r="AU64" i="15"/>
  <c r="AU41" i="15"/>
  <c r="AU98" i="15"/>
  <c r="AU121" i="15"/>
  <c r="AU51" i="15"/>
  <c r="AU46" i="15"/>
  <c r="AU43" i="15"/>
  <c r="AU63" i="15"/>
  <c r="AU84" i="15"/>
  <c r="AU67" i="15"/>
  <c r="AU99" i="15"/>
  <c r="AU100" i="15"/>
  <c r="AU71" i="15"/>
  <c r="AU49" i="15"/>
  <c r="AU54" i="15"/>
  <c r="AU56" i="15"/>
  <c r="AU102" i="15"/>
  <c r="AU97" i="15"/>
  <c r="AU65" i="15"/>
  <c r="AU92" i="15"/>
  <c r="AU104" i="15"/>
  <c r="AU95" i="15"/>
  <c r="AU103" i="15"/>
  <c r="AU44" i="15"/>
  <c r="AU57" i="15"/>
  <c r="AU53" i="15"/>
  <c r="AU66" i="15"/>
  <c r="AU117" i="15"/>
  <c r="AU68" i="15"/>
  <c r="AU77" i="15"/>
  <c r="AU88" i="15"/>
  <c r="AU94" i="15"/>
  <c r="AU48" i="15"/>
  <c r="AU123" i="15"/>
  <c r="AU69" i="15"/>
  <c r="AU108" i="15"/>
  <c r="AU101" i="15"/>
  <c r="AU78" i="15"/>
  <c r="AU60" i="15"/>
  <c r="AU81" i="15"/>
  <c r="AU110" i="15"/>
  <c r="AU55" i="15"/>
  <c r="AU47" i="15"/>
  <c r="AU83" i="15"/>
  <c r="AU42" i="15"/>
  <c r="AU118" i="15"/>
  <c r="AU96" i="15"/>
  <c r="AU89" i="15"/>
  <c r="BG136" i="15"/>
  <c r="BG54" i="15"/>
  <c r="BG101" i="15"/>
  <c r="BG109" i="15"/>
  <c r="BG113" i="15"/>
  <c r="BG119" i="15"/>
  <c r="BG55" i="15"/>
  <c r="BG79" i="15"/>
  <c r="BG91" i="15"/>
  <c r="BG114" i="15"/>
  <c r="BG108" i="15"/>
  <c r="BG107" i="15"/>
  <c r="BG104" i="15"/>
  <c r="BG69" i="15"/>
  <c r="BG93" i="15"/>
  <c r="BG98" i="15"/>
  <c r="BG62" i="15"/>
  <c r="BG60" i="15"/>
  <c r="BG72" i="15"/>
  <c r="BG94" i="15"/>
  <c r="BG73" i="15"/>
  <c r="BS76" i="15"/>
  <c r="BS146" i="15"/>
  <c r="BS94" i="15"/>
  <c r="BS140" i="15"/>
  <c r="BS125" i="15"/>
  <c r="BS139" i="15"/>
  <c r="BS109" i="15"/>
  <c r="BS121" i="15"/>
  <c r="BS87" i="15"/>
  <c r="BS127" i="15"/>
  <c r="BS112" i="15"/>
  <c r="BS84" i="15"/>
  <c r="BS78" i="15"/>
  <c r="BS96" i="15"/>
  <c r="BS132" i="15"/>
  <c r="BS73" i="15"/>
  <c r="BS102" i="15"/>
  <c r="BS120" i="15"/>
  <c r="BS130" i="15"/>
  <c r="BS134" i="15"/>
  <c r="BS86" i="15"/>
  <c r="BS91" i="15"/>
  <c r="BS119" i="15"/>
  <c r="BS67" i="15"/>
  <c r="BS142" i="15"/>
  <c r="BS104" i="15"/>
  <c r="BS79" i="15"/>
  <c r="BS143" i="15"/>
  <c r="BS101" i="15"/>
  <c r="BS99" i="15"/>
  <c r="BS118" i="15"/>
  <c r="BS137" i="15"/>
  <c r="BS136" i="15"/>
  <c r="BS123" i="15"/>
  <c r="BS133" i="15"/>
  <c r="BS135" i="15"/>
  <c r="BS145" i="15"/>
  <c r="BS83" i="15"/>
  <c r="BS141" i="15"/>
  <c r="BS80" i="15"/>
  <c r="BS71" i="15"/>
  <c r="BS95" i="15"/>
  <c r="BS129" i="15"/>
  <c r="BS65" i="15"/>
  <c r="BS117" i="15"/>
  <c r="BS116" i="15"/>
  <c r="BS66" i="15"/>
  <c r="BS74" i="15"/>
  <c r="BS138" i="15"/>
  <c r="BS122" i="15"/>
  <c r="BS85" i="15"/>
  <c r="BS75" i="15"/>
  <c r="BS81" i="15"/>
  <c r="BS88" i="15"/>
  <c r="BS92" i="15"/>
  <c r="BS124" i="15"/>
  <c r="BS110" i="15"/>
  <c r="BS89" i="15"/>
  <c r="BS131" i="15"/>
  <c r="BS77" i="15"/>
  <c r="BS70" i="15"/>
  <c r="BS128" i="15"/>
  <c r="BS148" i="15"/>
  <c r="BS108" i="15"/>
  <c r="BS68" i="15"/>
  <c r="BS111" i="15"/>
  <c r="BS107" i="15"/>
  <c r="BS97" i="15"/>
  <c r="BS90" i="15"/>
  <c r="BS93" i="15"/>
  <c r="BS106" i="15"/>
  <c r="BS72" i="15"/>
  <c r="BS103" i="15"/>
  <c r="BS69" i="15"/>
  <c r="BS113" i="15"/>
  <c r="BS105" i="15"/>
  <c r="BS147" i="15"/>
  <c r="BS100" i="15"/>
  <c r="BS126" i="15"/>
  <c r="BS82" i="15"/>
  <c r="BS98" i="15"/>
  <c r="BS114" i="15"/>
  <c r="BS115" i="15"/>
  <c r="BS144" i="15"/>
  <c r="CH80" i="14"/>
  <c r="CH81" i="14"/>
  <c r="CH89" i="14"/>
  <c r="CH97" i="14"/>
  <c r="CH105" i="14"/>
  <c r="CH113" i="14"/>
  <c r="CH121" i="14"/>
  <c r="CH129" i="14"/>
  <c r="CH137" i="14"/>
  <c r="CJ137" i="14"/>
  <c r="CH117" i="14"/>
  <c r="CH110" i="14"/>
  <c r="CH111" i="14"/>
  <c r="CH112" i="14"/>
  <c r="CH82" i="14"/>
  <c r="CH90" i="14"/>
  <c r="CH98" i="14"/>
  <c r="CH106" i="14"/>
  <c r="CH114" i="14"/>
  <c r="CH122" i="14"/>
  <c r="CH130" i="14"/>
  <c r="CH138" i="14"/>
  <c r="CH109" i="14"/>
  <c r="CH118" i="14"/>
  <c r="CH103" i="14"/>
  <c r="CH104" i="14"/>
  <c r="CH83" i="14"/>
  <c r="CH91" i="14"/>
  <c r="CH99" i="14"/>
  <c r="CH107" i="14"/>
  <c r="CH115" i="14"/>
  <c r="CH123" i="14"/>
  <c r="CH131" i="14"/>
  <c r="CH139" i="14"/>
  <c r="CJ139" i="14"/>
  <c r="CH101" i="14"/>
  <c r="CH125" i="14"/>
  <c r="CH94" i="14"/>
  <c r="CH126" i="14"/>
  <c r="CH87" i="14"/>
  <c r="CH127" i="14"/>
  <c r="CH120" i="14"/>
  <c r="CH84" i="14"/>
  <c r="CH92" i="14"/>
  <c r="CH100" i="14"/>
  <c r="CH108" i="14"/>
  <c r="CH116" i="14"/>
  <c r="CH124" i="14"/>
  <c r="CH132" i="14"/>
  <c r="CH93" i="14"/>
  <c r="CH133" i="14"/>
  <c r="CH102" i="14"/>
  <c r="CH134" i="14"/>
  <c r="CH95" i="14"/>
  <c r="CH135" i="14"/>
  <c r="CH85" i="14"/>
  <c r="CH119" i="14"/>
  <c r="CH128" i="14"/>
  <c r="CH86" i="14"/>
  <c r="CH96" i="14"/>
  <c r="CH88" i="14"/>
  <c r="CH136" i="14"/>
  <c r="T25" i="14"/>
  <c r="T60" i="14"/>
  <c r="T24" i="14"/>
  <c r="T63" i="14"/>
  <c r="T46" i="14"/>
  <c r="T33" i="14"/>
  <c r="T62" i="14"/>
  <c r="T40" i="14"/>
  <c r="T29" i="14"/>
  <c r="T65" i="14"/>
  <c r="T22" i="14"/>
  <c r="T39" i="14"/>
  <c r="T64" i="14"/>
  <c r="T15" i="14"/>
  <c r="T34" i="14"/>
  <c r="T51" i="14"/>
  <c r="T17" i="14"/>
  <c r="T57" i="14"/>
  <c r="T21" i="14"/>
  <c r="T36" i="14"/>
  <c r="T41" i="14"/>
  <c r="T66" i="14"/>
  <c r="T35" i="14"/>
  <c r="T56" i="14"/>
  <c r="T27" i="14"/>
  <c r="T55" i="14"/>
  <c r="M14" i="14"/>
  <c r="T28" i="14"/>
  <c r="T30" i="14"/>
  <c r="T72" i="14"/>
  <c r="T49" i="14"/>
  <c r="T19" i="14"/>
  <c r="CJ19" i="14" s="1"/>
  <c r="T67" i="14"/>
  <c r="T53" i="14"/>
  <c r="T31" i="14"/>
  <c r="T42" i="14"/>
  <c r="T23" i="14"/>
  <c r="T18" i="14"/>
  <c r="T61" i="14"/>
  <c r="T32" i="14"/>
  <c r="T69" i="14"/>
  <c r="T20" i="14"/>
  <c r="T47" i="14"/>
  <c r="T50" i="14"/>
  <c r="T68" i="14"/>
  <c r="T70" i="14"/>
  <c r="T58" i="14"/>
  <c r="T44" i="14"/>
  <c r="T59" i="14"/>
  <c r="T48" i="14"/>
  <c r="T73" i="14"/>
  <c r="T54" i="14"/>
  <c r="T71" i="14"/>
  <c r="T38" i="14"/>
  <c r="T52" i="14"/>
  <c r="T37" i="14"/>
  <c r="T14" i="14"/>
  <c r="CJ14" i="14"/>
  <c r="T26" i="14"/>
  <c r="T43" i="14"/>
  <c r="T16" i="14"/>
  <c r="CJ16" i="14"/>
  <c r="N16" i="14" s="1"/>
  <c r="T45" i="14"/>
  <c r="C10" i="14"/>
  <c r="BS108" i="14"/>
  <c r="BS101" i="14"/>
  <c r="BS68" i="14"/>
  <c r="BS105" i="14"/>
  <c r="BS81" i="14"/>
  <c r="BS98" i="14"/>
  <c r="BS110" i="14"/>
  <c r="BS122" i="14"/>
  <c r="BS66" i="14"/>
  <c r="BS112" i="14"/>
  <c r="BS71" i="14"/>
  <c r="BS72" i="14"/>
  <c r="BS97" i="14"/>
  <c r="BS94" i="14"/>
  <c r="BS82" i="14"/>
  <c r="BS123" i="14"/>
  <c r="BS77" i="14"/>
  <c r="BS84" i="14"/>
  <c r="BS121" i="14"/>
  <c r="BS78" i="14"/>
  <c r="BS120" i="14"/>
  <c r="BS92" i="14"/>
  <c r="BS113" i="14"/>
  <c r="BS83" i="14"/>
  <c r="BS76" i="14"/>
  <c r="BS104" i="14"/>
  <c r="BS118" i="14"/>
  <c r="BS67" i="14"/>
  <c r="BS106" i="14"/>
  <c r="BS119" i="14"/>
  <c r="BS116" i="14"/>
  <c r="BS93" i="14"/>
  <c r="BS107" i="14"/>
  <c r="BS109" i="14"/>
  <c r="BS95" i="14"/>
  <c r="BS88" i="14"/>
  <c r="BS117" i="14"/>
  <c r="BS89" i="14"/>
  <c r="BS99" i="14"/>
  <c r="BS124" i="14"/>
  <c r="BS111" i="14"/>
  <c r="BS79" i="14"/>
  <c r="BS69" i="14"/>
  <c r="BS115" i="14"/>
  <c r="BS73" i="14"/>
  <c r="BS65" i="14"/>
  <c r="BS96" i="14"/>
  <c r="BS80" i="14"/>
  <c r="BS85" i="14"/>
  <c r="BS90" i="14"/>
  <c r="BS102" i="14"/>
  <c r="BS103" i="14"/>
  <c r="BS87" i="14"/>
  <c r="BS75" i="14"/>
  <c r="BS86" i="14"/>
  <c r="BS114" i="14"/>
  <c r="BS91" i="14"/>
  <c r="BS74" i="14"/>
  <c r="BS70" i="14"/>
  <c r="BS100" i="14"/>
  <c r="BG77" i="14"/>
  <c r="BG82" i="14"/>
  <c r="BG99" i="14"/>
  <c r="BG97" i="14"/>
  <c r="BG104" i="14"/>
  <c r="BG70" i="14"/>
  <c r="BG88" i="14"/>
  <c r="BG96" i="14"/>
  <c r="BG84" i="14"/>
  <c r="BG98" i="14"/>
  <c r="BG60" i="14"/>
  <c r="BG61" i="14"/>
  <c r="BG95" i="14"/>
  <c r="BG85" i="14"/>
  <c r="BG66" i="14"/>
  <c r="BG112" i="14"/>
  <c r="BG106" i="14"/>
  <c r="BG109" i="14"/>
  <c r="BG67" i="14"/>
  <c r="BG107" i="14"/>
  <c r="BG56" i="14"/>
  <c r="BG65" i="14"/>
  <c r="BG91" i="14"/>
  <c r="BG101" i="14"/>
  <c r="BG108" i="14"/>
  <c r="BG81" i="14"/>
  <c r="BG55" i="14"/>
  <c r="BG58" i="14"/>
  <c r="BG90" i="14"/>
  <c r="BG53" i="14"/>
  <c r="BG63" i="14"/>
  <c r="BG111" i="14"/>
  <c r="BG57" i="14"/>
  <c r="BG105" i="14"/>
  <c r="BG80" i="14"/>
  <c r="BG86" i="14"/>
  <c r="BG89" i="14"/>
  <c r="BG69" i="14"/>
  <c r="BG62" i="14"/>
  <c r="BG72" i="14"/>
  <c r="BG79" i="14"/>
  <c r="BG78" i="14"/>
  <c r="BG102" i="14"/>
  <c r="BG100" i="14"/>
  <c r="BG87" i="14"/>
  <c r="BG68" i="14"/>
  <c r="BG54" i="14"/>
  <c r="BG71" i="14"/>
  <c r="BG93" i="14"/>
  <c r="BG83" i="14"/>
  <c r="BG76" i="14"/>
  <c r="BG103" i="14"/>
  <c r="BG75" i="14"/>
  <c r="BG64" i="14"/>
  <c r="BG59" i="14"/>
  <c r="BG73" i="14"/>
  <c r="BG94" i="14"/>
  <c r="BG74" i="14"/>
  <c r="BG110" i="14"/>
  <c r="BG92" i="14"/>
  <c r="AU56" i="14"/>
  <c r="AU76" i="14"/>
  <c r="AU41" i="14"/>
  <c r="AU47" i="14"/>
  <c r="AU44" i="14"/>
  <c r="AU99" i="14"/>
  <c r="AU69" i="14"/>
  <c r="AU58" i="14"/>
  <c r="AU91" i="14"/>
  <c r="AU82" i="14"/>
  <c r="AU79" i="14"/>
  <c r="AU42" i="14"/>
  <c r="AU61" i="14"/>
  <c r="AU52" i="14"/>
  <c r="AU90" i="14"/>
  <c r="AI79" i="14"/>
  <c r="AI56" i="14"/>
  <c r="AI37" i="14"/>
  <c r="AI72" i="14"/>
  <c r="AI86" i="14"/>
  <c r="AI64" i="14"/>
  <c r="AI69" i="14"/>
  <c r="AI34" i="14"/>
  <c r="AI57" i="14"/>
  <c r="AI50" i="14"/>
  <c r="AI67" i="14"/>
  <c r="AI40" i="14"/>
  <c r="AI83" i="14"/>
  <c r="AI39" i="14"/>
  <c r="AI84" i="14"/>
  <c r="AI58" i="14"/>
  <c r="AI80" i="14"/>
  <c r="AI51" i="14"/>
  <c r="AI63" i="14"/>
  <c r="AI60" i="14"/>
  <c r="AI30" i="14"/>
  <c r="AI33" i="14"/>
  <c r="AI78" i="14"/>
  <c r="AI47" i="14"/>
  <c r="AI48" i="14"/>
  <c r="AI32" i="14"/>
  <c r="AI29" i="14"/>
  <c r="AI61" i="14"/>
  <c r="AI75" i="14"/>
  <c r="AI52" i="14"/>
  <c r="AI65" i="14"/>
  <c r="AI55" i="14"/>
  <c r="AI42" i="14"/>
  <c r="AI59" i="14"/>
  <c r="AI88" i="14"/>
  <c r="AI49" i="14"/>
  <c r="AI62" i="14"/>
  <c r="AI85" i="14"/>
  <c r="AI68" i="14"/>
  <c r="AI35" i="14"/>
  <c r="AI76" i="14"/>
  <c r="AI73" i="14"/>
  <c r="AI45" i="14"/>
  <c r="AI82" i="14"/>
  <c r="AI54" i="14"/>
  <c r="AI44" i="14"/>
  <c r="AI74" i="14"/>
  <c r="AI77" i="14"/>
  <c r="AI81" i="14"/>
  <c r="AI38" i="14"/>
  <c r="AI43" i="14"/>
  <c r="AI53" i="14"/>
  <c r="AI87" i="14"/>
  <c r="AI41" i="14"/>
  <c r="AI66" i="14"/>
  <c r="AI71" i="14"/>
  <c r="AI46" i="14"/>
  <c r="AI36" i="14"/>
  <c r="AI31" i="14"/>
  <c r="AI70" i="14"/>
  <c r="CE95" i="14"/>
  <c r="CE117" i="14"/>
  <c r="CE80" i="14"/>
  <c r="CE134" i="14"/>
  <c r="CE86" i="14"/>
  <c r="CE97" i="14"/>
  <c r="CE114" i="14"/>
  <c r="CE127" i="14"/>
  <c r="CE102" i="14"/>
  <c r="CE133" i="14"/>
  <c r="CE130" i="14"/>
  <c r="CE126" i="14"/>
  <c r="CE118" i="14"/>
  <c r="CE129" i="14"/>
  <c r="CE92" i="14"/>
  <c r="CE120" i="14"/>
  <c r="CE107" i="14"/>
  <c r="CE135" i="14"/>
  <c r="CJ135" i="14" s="1"/>
  <c r="CE113" i="14"/>
  <c r="CE85" i="14"/>
  <c r="CE87" i="14"/>
  <c r="CE121" i="14"/>
  <c r="CE100" i="14"/>
  <c r="CE89" i="14"/>
  <c r="CE112" i="14"/>
  <c r="CE78" i="14"/>
  <c r="CE116" i="14"/>
  <c r="CE106" i="14"/>
  <c r="CE119" i="14"/>
  <c r="CE84" i="14"/>
  <c r="CE125" i="14"/>
  <c r="CE131" i="14"/>
  <c r="CE110" i="14"/>
  <c r="CE123" i="14"/>
  <c r="CE124" i="14"/>
  <c r="CE79" i="14"/>
  <c r="CE109" i="14"/>
  <c r="CE122" i="14"/>
  <c r="CE101" i="14"/>
  <c r="CE93" i="14"/>
  <c r="CE94" i="14"/>
  <c r="CE82" i="14"/>
  <c r="CE108" i="14"/>
  <c r="CE103" i="14"/>
  <c r="CE77" i="14"/>
  <c r="CE136" i="14"/>
  <c r="CE83" i="14"/>
  <c r="CE105" i="14"/>
  <c r="CE132" i="14"/>
  <c r="CE98" i="14"/>
  <c r="CE115" i="14"/>
  <c r="CE90" i="14"/>
  <c r="CE81" i="14"/>
  <c r="CE104" i="14"/>
  <c r="CE96" i="14"/>
  <c r="CE88" i="14"/>
  <c r="CE128" i="14"/>
  <c r="CE99" i="14"/>
  <c r="CE111" i="14"/>
  <c r="CE91" i="14"/>
  <c r="AI109" i="15"/>
  <c r="AI102" i="15"/>
  <c r="AI101" i="15"/>
  <c r="AI56" i="15"/>
  <c r="AI87" i="15"/>
  <c r="AI62" i="15"/>
  <c r="AI103" i="15"/>
  <c r="AI100" i="15"/>
  <c r="AI107" i="15"/>
  <c r="AI35" i="15"/>
  <c r="AI80" i="15"/>
  <c r="AI94" i="15"/>
  <c r="AI47" i="15"/>
  <c r="CD79" i="16"/>
  <c r="CD88" i="16"/>
  <c r="CD97" i="16"/>
  <c r="CD106" i="16"/>
  <c r="CD83" i="16"/>
  <c r="CD92" i="16"/>
  <c r="CD101" i="16"/>
  <c r="CD110" i="16"/>
  <c r="CC78" i="16"/>
  <c r="CC142" i="16"/>
  <c r="CC87" i="16"/>
  <c r="CC151" i="16"/>
  <c r="CC96" i="16"/>
  <c r="CC160" i="16"/>
  <c r="CC105" i="16"/>
  <c r="CC169" i="16"/>
  <c r="CC114" i="16"/>
  <c r="CC178" i="16"/>
  <c r="CC123" i="16"/>
  <c r="CC187" i="16"/>
  <c r="CC132" i="16"/>
  <c r="CC77" i="16"/>
  <c r="CC141" i="16"/>
  <c r="CJ136" i="14"/>
  <c r="N135" i="14"/>
  <c r="C10" i="15"/>
  <c r="AY148" i="16"/>
  <c r="AY155" i="16"/>
  <c r="AY77" i="16"/>
  <c r="AY162" i="16"/>
  <c r="AY97" i="16"/>
  <c r="AY66" i="16"/>
  <c r="AY91" i="16"/>
  <c r="AY134" i="16"/>
  <c r="AY61" i="16"/>
  <c r="AY51" i="16"/>
  <c r="AY104" i="16"/>
  <c r="AY103" i="16"/>
  <c r="AY152" i="16"/>
  <c r="AY63" i="16"/>
  <c r="AY71" i="16"/>
  <c r="AY65" i="16"/>
  <c r="AY112" i="16"/>
  <c r="AY62" i="16"/>
  <c r="AY49" i="16"/>
  <c r="AY60" i="16"/>
  <c r="AY161" i="16"/>
  <c r="AY59" i="16"/>
  <c r="AY114" i="16"/>
  <c r="AY94" i="16"/>
  <c r="AY75" i="16"/>
  <c r="AY115" i="16"/>
  <c r="AY130" i="16"/>
  <c r="AY67" i="16"/>
  <c r="AY53" i="16"/>
  <c r="AY64" i="16"/>
  <c r="AY128" i="16"/>
  <c r="AY88" i="16"/>
  <c r="AY120" i="16"/>
  <c r="AY140" i="16"/>
  <c r="AY158" i="16"/>
  <c r="AY47" i="16"/>
  <c r="AY72" i="16"/>
  <c r="AY113" i="16"/>
  <c r="AY73" i="16"/>
  <c r="AY157" i="16"/>
  <c r="AY83" i="16"/>
  <c r="AY121" i="16"/>
  <c r="AY69" i="16"/>
  <c r="AY127" i="16"/>
  <c r="AY101" i="16"/>
  <c r="AY98" i="16"/>
  <c r="AY154" i="16"/>
  <c r="AY106" i="16"/>
  <c r="AY149" i="16"/>
  <c r="AY85" i="16"/>
  <c r="AY96" i="16"/>
  <c r="AY139" i="16"/>
  <c r="AY55" i="16"/>
  <c r="AY131" i="16"/>
  <c r="AY141" i="16"/>
  <c r="AY151" i="16"/>
  <c r="AY138" i="16"/>
  <c r="AY143" i="16"/>
  <c r="AY156" i="16"/>
  <c r="AY122" i="16"/>
  <c r="Y51" i="16"/>
  <c r="Y54" i="16"/>
  <c r="Y70" i="16"/>
  <c r="Y72" i="16"/>
  <c r="Y88" i="16"/>
  <c r="Y128" i="16"/>
  <c r="Y127" i="16"/>
  <c r="Y29" i="16"/>
  <c r="Y133" i="16"/>
  <c r="Y121" i="16"/>
  <c r="Y77" i="16"/>
  <c r="Y40" i="16"/>
  <c r="Y48" i="16"/>
  <c r="Y44" i="16"/>
  <c r="Y115" i="16"/>
  <c r="Y91" i="16"/>
  <c r="Y123" i="16"/>
  <c r="Y63" i="16"/>
  <c r="Y68" i="16"/>
  <c r="Y120" i="16"/>
  <c r="Y94" i="16"/>
  <c r="Y85" i="16"/>
  <c r="Y103" i="16"/>
  <c r="Y28" i="16"/>
  <c r="Y101" i="16"/>
  <c r="Y129" i="16"/>
  <c r="Y38" i="16"/>
  <c r="Y53" i="16"/>
  <c r="Y130" i="16"/>
  <c r="Y78" i="16"/>
  <c r="Y119" i="16"/>
  <c r="Y112" i="16"/>
  <c r="Y135" i="16"/>
  <c r="Y64" i="16"/>
  <c r="Y100" i="16"/>
  <c r="Y56" i="16"/>
  <c r="Y97" i="16"/>
  <c r="Y89" i="16"/>
  <c r="Y114" i="16"/>
  <c r="Y80" i="16"/>
  <c r="Y125" i="16"/>
  <c r="Y50" i="16"/>
  <c r="Y46" i="16"/>
  <c r="Y124" i="16"/>
  <c r="Y75" i="16"/>
  <c r="Y23" i="16"/>
  <c r="Y33" i="16"/>
  <c r="Y24" i="16"/>
  <c r="Y66" i="16"/>
  <c r="Y39" i="16"/>
  <c r="Y104" i="16"/>
  <c r="Y106" i="16"/>
  <c r="Y87" i="16"/>
  <c r="Y109" i="16"/>
  <c r="Y136" i="16"/>
  <c r="Y116" i="16"/>
  <c r="Y55" i="16"/>
  <c r="Y71" i="16"/>
  <c r="Y73" i="16"/>
  <c r="Y79" i="16"/>
  <c r="BJ94" i="16"/>
  <c r="BJ135" i="16"/>
  <c r="BJ153" i="16"/>
  <c r="BJ65" i="16"/>
  <c r="BJ118" i="16"/>
  <c r="BJ140" i="16"/>
  <c r="BJ66" i="16"/>
  <c r="BJ165" i="16"/>
  <c r="BJ154" i="16"/>
  <c r="BJ157" i="16"/>
  <c r="BJ161" i="16"/>
  <c r="BJ108" i="16"/>
  <c r="BJ151" i="16"/>
  <c r="BJ93" i="16"/>
  <c r="BJ74" i="16"/>
  <c r="BJ169" i="16"/>
  <c r="BJ95" i="16"/>
  <c r="BJ149" i="16"/>
  <c r="BJ159" i="16"/>
  <c r="BJ71" i="16"/>
  <c r="BJ85" i="16"/>
  <c r="BJ133" i="16"/>
  <c r="BJ107" i="16"/>
  <c r="BJ139" i="16"/>
  <c r="BJ147" i="16"/>
  <c r="BJ98" i="16"/>
  <c r="BJ90" i="16"/>
  <c r="BJ70" i="16"/>
  <c r="BJ110" i="16"/>
  <c r="BJ68" i="16"/>
  <c r="BJ160" i="16"/>
  <c r="BJ121" i="16"/>
  <c r="BJ117" i="16"/>
  <c r="BJ137" i="16"/>
  <c r="BJ83" i="16"/>
  <c r="BJ79" i="16"/>
  <c r="BJ130" i="16"/>
  <c r="BJ173" i="16"/>
  <c r="BJ146" i="16"/>
  <c r="BJ168" i="16"/>
  <c r="BJ172" i="16"/>
  <c r="BJ120" i="16"/>
  <c r="BJ88" i="16"/>
  <c r="BJ109" i="16"/>
  <c r="BJ77" i="16"/>
  <c r="BJ62" i="16"/>
  <c r="BJ99" i="16"/>
  <c r="BJ76" i="16"/>
  <c r="BJ138" i="16"/>
  <c r="BJ163" i="16"/>
  <c r="BJ167" i="16"/>
  <c r="BJ78" i="16"/>
  <c r="BJ97" i="16"/>
  <c r="BJ122" i="16"/>
  <c r="BJ80" i="16"/>
  <c r="BJ101" i="16"/>
  <c r="BJ158" i="16"/>
  <c r="BJ174" i="16"/>
  <c r="BJ75" i="16"/>
  <c r="BJ129" i="16"/>
  <c r="BL176" i="16"/>
  <c r="BL111" i="16"/>
  <c r="BL90" i="16"/>
  <c r="BL171" i="16"/>
  <c r="BL152" i="16"/>
  <c r="BL174" i="16"/>
  <c r="BL155" i="16"/>
  <c r="BL130" i="16"/>
  <c r="BL62" i="16"/>
  <c r="BL76" i="16"/>
  <c r="BL106" i="16"/>
  <c r="BL124" i="16"/>
  <c r="BL137" i="16"/>
  <c r="BL83" i="16"/>
  <c r="BL82" i="16"/>
  <c r="BL148" i="16"/>
  <c r="BL153" i="16"/>
  <c r="BL71" i="16"/>
  <c r="BL108" i="16"/>
  <c r="BL168" i="16"/>
  <c r="BL102" i="16"/>
  <c r="BL73" i="16"/>
  <c r="BL120" i="16"/>
  <c r="BL165" i="16"/>
  <c r="BL66" i="16"/>
  <c r="BL134" i="16"/>
  <c r="BL59" i="16"/>
  <c r="BL101" i="16"/>
  <c r="BL175" i="16"/>
  <c r="BL103" i="16"/>
  <c r="BL122" i="16"/>
  <c r="BL70" i="16"/>
  <c r="BL107" i="16"/>
  <c r="BL86" i="16"/>
  <c r="BL72" i="16"/>
  <c r="BL158" i="16"/>
  <c r="BL133" i="16"/>
  <c r="BL65" i="16"/>
  <c r="BL92" i="16"/>
  <c r="BL154" i="16"/>
  <c r="BL88" i="16"/>
  <c r="BL126" i="16"/>
  <c r="BL119" i="16"/>
  <c r="BL162" i="16"/>
  <c r="BL75" i="16"/>
  <c r="BL100" i="16"/>
  <c r="BL95" i="16"/>
  <c r="BL58" i="16"/>
  <c r="BL63" i="16"/>
  <c r="BL170" i="16"/>
  <c r="BL79" i="16"/>
  <c r="BL94" i="16"/>
  <c r="BL149" i="16"/>
  <c r="BL64" i="16"/>
  <c r="BL121" i="16"/>
  <c r="BL118" i="16"/>
  <c r="BL113" i="16"/>
  <c r="BL172" i="16"/>
  <c r="BL177" i="16"/>
  <c r="BL80" i="16"/>
  <c r="BL93" i="16"/>
  <c r="BL131" i="16"/>
  <c r="BL129" i="16"/>
  <c r="BL61" i="16"/>
  <c r="BL164" i="16"/>
  <c r="BL128" i="16"/>
  <c r="BL125" i="16"/>
  <c r="BL69" i="16"/>
  <c r="BL157" i="16"/>
  <c r="BL87" i="16"/>
  <c r="BL146" i="16"/>
  <c r="BL74" i="16"/>
  <c r="BL135" i="16"/>
  <c r="BL77" i="16"/>
  <c r="BL97" i="16"/>
  <c r="BL68" i="16"/>
  <c r="BL115" i="16"/>
  <c r="BL147" i="16"/>
  <c r="BL89" i="16"/>
  <c r="BL114" i="16"/>
  <c r="BL161" i="16"/>
  <c r="BL144" i="16"/>
  <c r="BL140" i="16"/>
  <c r="BL84" i="16"/>
  <c r="BL136" i="16"/>
  <c r="BL117" i="16"/>
  <c r="BL116" i="16"/>
  <c r="BL167" i="16"/>
  <c r="BL99" i="16"/>
  <c r="BL169" i="16"/>
  <c r="BL96" i="16"/>
  <c r="BL166" i="16"/>
  <c r="BL60" i="16"/>
  <c r="BL142" i="16"/>
  <c r="BL105" i="16"/>
  <c r="BL91" i="16"/>
  <c r="BL85" i="16"/>
  <c r="BL139" i="16"/>
  <c r="BL138" i="16"/>
  <c r="BL141" i="16"/>
  <c r="BL150" i="16"/>
  <c r="BL67" i="16"/>
  <c r="BL81" i="16"/>
  <c r="BL123" i="16"/>
  <c r="BL163" i="16"/>
  <c r="BL109" i="16"/>
  <c r="BL159" i="16"/>
  <c r="BL127" i="16"/>
  <c r="BL110" i="16"/>
  <c r="BL112" i="16"/>
  <c r="BL156" i="16"/>
  <c r="BL132" i="16"/>
  <c r="BL151" i="16"/>
  <c r="BL145" i="16"/>
  <c r="BL160" i="16"/>
  <c r="BL78" i="16"/>
  <c r="BL173" i="16"/>
  <c r="BL104" i="16"/>
  <c r="BL98" i="16"/>
  <c r="BL143" i="16"/>
  <c r="BQ140" i="16"/>
  <c r="BQ97" i="16"/>
  <c r="BQ115" i="16"/>
  <c r="BQ165" i="16"/>
  <c r="BQ98" i="16"/>
  <c r="BQ76" i="16"/>
  <c r="BQ91" i="16"/>
  <c r="BQ79" i="16"/>
  <c r="BQ85" i="16"/>
  <c r="BQ139" i="16"/>
  <c r="BQ130" i="16"/>
  <c r="BQ88" i="16"/>
  <c r="BQ113" i="16"/>
  <c r="BQ70" i="16"/>
  <c r="BQ112" i="16"/>
  <c r="BQ151" i="16"/>
  <c r="BQ153" i="16"/>
  <c r="BQ142" i="16"/>
  <c r="BQ125" i="16"/>
  <c r="BQ102" i="16"/>
  <c r="BQ164" i="16"/>
  <c r="BQ103" i="16"/>
  <c r="BQ109" i="16"/>
  <c r="BQ170" i="16"/>
  <c r="BQ69" i="16"/>
  <c r="BQ71" i="16"/>
  <c r="BQ129" i="16"/>
  <c r="BQ114" i="16"/>
  <c r="BQ171" i="16"/>
  <c r="BQ86" i="16"/>
  <c r="BQ181" i="16"/>
  <c r="BQ180" i="16"/>
  <c r="BQ134" i="16"/>
  <c r="BQ67" i="16"/>
  <c r="BQ143" i="16"/>
  <c r="BQ141" i="16"/>
  <c r="BQ179" i="16"/>
  <c r="BQ169" i="16"/>
  <c r="BQ117" i="16"/>
  <c r="BQ135" i="16"/>
  <c r="BQ174" i="16"/>
  <c r="BQ119" i="16"/>
  <c r="BQ168" i="16"/>
  <c r="BQ147" i="16"/>
  <c r="BQ128" i="16"/>
  <c r="BQ154" i="16"/>
  <c r="BQ99" i="16"/>
  <c r="BQ127" i="16"/>
  <c r="BQ161" i="16"/>
  <c r="BQ126" i="16"/>
  <c r="BQ145" i="16"/>
  <c r="BQ159" i="16"/>
  <c r="BQ176" i="16"/>
  <c r="BQ146" i="16"/>
  <c r="BQ90" i="16"/>
  <c r="BQ177" i="16"/>
  <c r="BQ120" i="16"/>
  <c r="BQ64" i="16"/>
  <c r="BQ166" i="16"/>
  <c r="BQ182" i="16"/>
  <c r="BQ116" i="16"/>
  <c r="BQ148" i="16"/>
  <c r="BQ136" i="16"/>
  <c r="BQ178" i="16"/>
  <c r="BQ133" i="16"/>
  <c r="BQ77" i="16"/>
  <c r="BQ172" i="16"/>
  <c r="BQ96" i="16"/>
  <c r="BQ63" i="16"/>
  <c r="BQ158" i="16"/>
  <c r="BQ137" i="16"/>
  <c r="BQ122" i="16"/>
  <c r="BQ83" i="16"/>
  <c r="BQ68" i="16"/>
  <c r="BQ84" i="16"/>
  <c r="BQ156" i="16"/>
  <c r="BQ123" i="16"/>
  <c r="BQ81" i="16"/>
  <c r="BQ131" i="16"/>
  <c r="BQ152" i="16"/>
  <c r="BQ94" i="16"/>
  <c r="BQ78" i="16"/>
  <c r="BQ89" i="16"/>
  <c r="BQ72" i="16"/>
  <c r="BQ160" i="16"/>
  <c r="BQ132" i="16"/>
  <c r="BQ73" i="16"/>
  <c r="BQ175" i="16"/>
  <c r="BQ155" i="16"/>
  <c r="BQ108" i="16"/>
  <c r="BQ167" i="16"/>
  <c r="BQ121" i="16"/>
  <c r="BQ82" i="16"/>
  <c r="BQ65" i="16"/>
  <c r="BQ107" i="16"/>
  <c r="BQ149" i="16"/>
  <c r="BQ138" i="16"/>
  <c r="BQ105" i="16"/>
  <c r="BQ173" i="16"/>
  <c r="BQ87" i="16"/>
  <c r="BQ80" i="16"/>
  <c r="BQ100" i="16"/>
  <c r="BQ163" i="16"/>
  <c r="BQ111" i="16"/>
  <c r="BQ110" i="16"/>
  <c r="BQ162" i="16"/>
  <c r="BQ106" i="16"/>
  <c r="BQ75" i="16"/>
  <c r="BQ104" i="16"/>
  <c r="BQ66" i="16"/>
  <c r="BQ74" i="16"/>
  <c r="BQ93" i="16"/>
  <c r="BQ95" i="16"/>
  <c r="BQ92" i="16"/>
  <c r="BQ124" i="16"/>
  <c r="BQ144" i="16"/>
  <c r="BQ118" i="16"/>
  <c r="BQ157" i="16"/>
  <c r="BQ150" i="16"/>
  <c r="BQ101" i="16"/>
  <c r="L53" i="16"/>
  <c r="BM176" i="16"/>
  <c r="BM169" i="16"/>
  <c r="BM142" i="16"/>
  <c r="BM91" i="16"/>
  <c r="BM123" i="16"/>
  <c r="BM110" i="16"/>
  <c r="BM102" i="16"/>
  <c r="BM101" i="16"/>
  <c r="BM92" i="16"/>
  <c r="BM119" i="16"/>
  <c r="BM136" i="16"/>
  <c r="BM170" i="16"/>
  <c r="BM66" i="16"/>
  <c r="BM115" i="16"/>
  <c r="BM64" i="16"/>
  <c r="BM144" i="16"/>
  <c r="BM139" i="16"/>
  <c r="BM155" i="16"/>
  <c r="BM168" i="16"/>
  <c r="BM104" i="16"/>
  <c r="BM95" i="16"/>
  <c r="BM96" i="16"/>
  <c r="BM78" i="16"/>
  <c r="BM125" i="16"/>
  <c r="BM138" i="16"/>
  <c r="BM117" i="16"/>
  <c r="BM178" i="16"/>
  <c r="BM81" i="16"/>
  <c r="BM68" i="16"/>
  <c r="BM164" i="16"/>
  <c r="BM171" i="16"/>
  <c r="BM134" i="16"/>
  <c r="BM86" i="16"/>
  <c r="BM77" i="16"/>
  <c r="BM145" i="16"/>
  <c r="BM165" i="16"/>
  <c r="BM83" i="16"/>
  <c r="BM131" i="16"/>
  <c r="BM67" i="16"/>
  <c r="BM143" i="16"/>
  <c r="BM157" i="16"/>
  <c r="BM172" i="16"/>
  <c r="BM88" i="16"/>
  <c r="BM161" i="16"/>
  <c r="BM162" i="16"/>
  <c r="BM84" i="16"/>
  <c r="BM167" i="16"/>
  <c r="BM90" i="16"/>
  <c r="BM107" i="16"/>
  <c r="BM118" i="16"/>
  <c r="BM75" i="16"/>
  <c r="BM166" i="16"/>
  <c r="BM105" i="16"/>
  <c r="BM61" i="16"/>
  <c r="BM79" i="16"/>
  <c r="BM130" i="16"/>
  <c r="BM149" i="16"/>
  <c r="BM128" i="16"/>
  <c r="BM62" i="16"/>
  <c r="BM147" i="16"/>
  <c r="BX164" i="16"/>
  <c r="BX101" i="16"/>
  <c r="BX81" i="16"/>
  <c r="BX156" i="16"/>
  <c r="BX149" i="16"/>
  <c r="BX108" i="16"/>
  <c r="BX119" i="16"/>
  <c r="BX109" i="16"/>
  <c r="BX91" i="16"/>
  <c r="BX143" i="16"/>
  <c r="BX112" i="16"/>
  <c r="BX181" i="16"/>
  <c r="BX82" i="16"/>
  <c r="BX85" i="16"/>
  <c r="BX96" i="16"/>
  <c r="BX84" i="16"/>
  <c r="BX147" i="16"/>
  <c r="BX77" i="16"/>
  <c r="BX173" i="16"/>
  <c r="BX130" i="16"/>
  <c r="BX152" i="16"/>
  <c r="BX72" i="16"/>
  <c r="BX145" i="16"/>
  <c r="BX144" i="16"/>
  <c r="BX183" i="16"/>
  <c r="BX131" i="16"/>
  <c r="BX73" i="16"/>
  <c r="BX93" i="16"/>
  <c r="BX123" i="16"/>
  <c r="BX115" i="16"/>
  <c r="BX117" i="16"/>
  <c r="BX184" i="16"/>
  <c r="BX138" i="16"/>
  <c r="BX71" i="16"/>
  <c r="BX155" i="16"/>
  <c r="BX166" i="16"/>
  <c r="BX95" i="16"/>
  <c r="BX70" i="16"/>
  <c r="BX165" i="16"/>
  <c r="BX102" i="16"/>
  <c r="BX78" i="16"/>
  <c r="BX161" i="16"/>
  <c r="BX160" i="16"/>
  <c r="BX150" i="16"/>
  <c r="BX174" i="16"/>
  <c r="BX110" i="16"/>
  <c r="BX127" i="16"/>
  <c r="BX170" i="16"/>
  <c r="BX171" i="16"/>
  <c r="BX142" i="16"/>
  <c r="BX122" i="16"/>
  <c r="BX151" i="16"/>
  <c r="BX157" i="16"/>
  <c r="BX98" i="16"/>
  <c r="BX167" i="16"/>
  <c r="BX134" i="16"/>
  <c r="BX176" i="16"/>
  <c r="BX118" i="16"/>
  <c r="BX146" i="16"/>
  <c r="BX179" i="16"/>
  <c r="BX186" i="16"/>
  <c r="BX104" i="16"/>
  <c r="BX92" i="16"/>
  <c r="BX182" i="16"/>
  <c r="BX148" i="16"/>
  <c r="BX153" i="16"/>
  <c r="BX97" i="16"/>
  <c r="BX140" i="16"/>
  <c r="BX126" i="16"/>
  <c r="BX178" i="16"/>
  <c r="BX83" i="16"/>
  <c r="BX125" i="16"/>
  <c r="BX154" i="16"/>
  <c r="BX89" i="16"/>
  <c r="BX139" i="16"/>
  <c r="BX135" i="16"/>
  <c r="BX128" i="16"/>
  <c r="BX137" i="16"/>
  <c r="BX168" i="16"/>
  <c r="BX124" i="16"/>
  <c r="BX185" i="16"/>
  <c r="BX79" i="16"/>
  <c r="BX86" i="16"/>
  <c r="BX172" i="16"/>
  <c r="BX113" i="16"/>
  <c r="BX90" i="16"/>
  <c r="BX162" i="16"/>
  <c r="BX106" i="16"/>
  <c r="BX103" i="16"/>
  <c r="BX189" i="16"/>
  <c r="BX111" i="16"/>
  <c r="BX80" i="16"/>
  <c r="BX141" i="16"/>
  <c r="BX76" i="16"/>
  <c r="BX159" i="16"/>
  <c r="BX87" i="16"/>
  <c r="BX133" i="16"/>
  <c r="BX107" i="16"/>
  <c r="BX75" i="16"/>
  <c r="BX94" i="16"/>
  <c r="BX188" i="16"/>
  <c r="BX129" i="16"/>
  <c r="BX169" i="16"/>
  <c r="BX180" i="16"/>
  <c r="BX163" i="16"/>
  <c r="BX74" i="16"/>
  <c r="BX187" i="16"/>
  <c r="BX177" i="16"/>
  <c r="BX100" i="16"/>
  <c r="BX114" i="16"/>
  <c r="BX99" i="16"/>
  <c r="BX132" i="16"/>
  <c r="BX158" i="16"/>
  <c r="BX116" i="16"/>
  <c r="BX105" i="16"/>
  <c r="BX136" i="16"/>
  <c r="BX88" i="16"/>
  <c r="BX175" i="16"/>
  <c r="BX120" i="16"/>
  <c r="BX121" i="16"/>
  <c r="AA44" i="16"/>
  <c r="AA39" i="16"/>
  <c r="AA126" i="16"/>
  <c r="AA45" i="16"/>
  <c r="AA119" i="16"/>
  <c r="AA27" i="16"/>
  <c r="AA91" i="16"/>
  <c r="AA28" i="16"/>
  <c r="AA81" i="16"/>
  <c r="AA136" i="16"/>
  <c r="AA84" i="16"/>
  <c r="AA111" i="16"/>
  <c r="AA69" i="16"/>
  <c r="AA40" i="16"/>
  <c r="AA48" i="16"/>
  <c r="AA125" i="16"/>
  <c r="AA77" i="16"/>
  <c r="AA139" i="16"/>
  <c r="AA90" i="16"/>
  <c r="AA100" i="16"/>
  <c r="AA97" i="16"/>
  <c r="AA58" i="16"/>
  <c r="AA62" i="16"/>
  <c r="AA132" i="16"/>
  <c r="AA134" i="16"/>
  <c r="AA21" i="16"/>
  <c r="AA52" i="16"/>
  <c r="AA82" i="16"/>
  <c r="AA22" i="16"/>
  <c r="AA37" i="16"/>
  <c r="AA117" i="16"/>
  <c r="AA60" i="16"/>
  <c r="AA138" i="16"/>
  <c r="AA85" i="16"/>
  <c r="AA34" i="16"/>
  <c r="AA50" i="16"/>
  <c r="AA75" i="16"/>
  <c r="AA106" i="16"/>
  <c r="AA54" i="16"/>
  <c r="AA88" i="16"/>
  <c r="AA65" i="16"/>
  <c r="AA66" i="16"/>
  <c r="AA57" i="16"/>
  <c r="AA110" i="16"/>
  <c r="AA130" i="16"/>
  <c r="AA61" i="16"/>
  <c r="AA76" i="16"/>
  <c r="AA29" i="16"/>
  <c r="AA32" i="16"/>
  <c r="AA63" i="16"/>
  <c r="AA35" i="16"/>
  <c r="AA72" i="16"/>
  <c r="AA128" i="16"/>
  <c r="AA87" i="16"/>
  <c r="AA25" i="16"/>
  <c r="AA56" i="16"/>
  <c r="AA114" i="16"/>
  <c r="AA99" i="16"/>
  <c r="AA78" i="16"/>
  <c r="AA89" i="16"/>
  <c r="CB122" i="16"/>
  <c r="CB172" i="16"/>
  <c r="CB100" i="16"/>
  <c r="CB95" i="16"/>
  <c r="CB131" i="16"/>
  <c r="CB108" i="16"/>
  <c r="CB99" i="16"/>
  <c r="CB163" i="16"/>
  <c r="CB118" i="16"/>
  <c r="CB186" i="16"/>
  <c r="CB165" i="16"/>
  <c r="CB75" i="16"/>
  <c r="CB157" i="16"/>
  <c r="CB181" i="16"/>
  <c r="CB112" i="16"/>
  <c r="CB175" i="16"/>
  <c r="CB116" i="16"/>
  <c r="CB154" i="16"/>
  <c r="CB134" i="16"/>
  <c r="CB77" i="16"/>
  <c r="CB174" i="16"/>
  <c r="CB158" i="16"/>
  <c r="CB120" i="16"/>
  <c r="CB161" i="16"/>
  <c r="CB176" i="16"/>
  <c r="CB114" i="16"/>
  <c r="CB173" i="16"/>
  <c r="CB102" i="16"/>
  <c r="CB124" i="16"/>
  <c r="CB148" i="16"/>
  <c r="CB103" i="16"/>
  <c r="CB74" i="16"/>
  <c r="CB96" i="16"/>
  <c r="CB147" i="16"/>
  <c r="CB170" i="16"/>
  <c r="CB149" i="16"/>
  <c r="CB115" i="16"/>
  <c r="CB159" i="16"/>
  <c r="CB94" i="16"/>
  <c r="CB123" i="16"/>
  <c r="CB92" i="16"/>
  <c r="CB107" i="16"/>
  <c r="CB178" i="16"/>
  <c r="CB87" i="16"/>
  <c r="CB91" i="16"/>
  <c r="CB180" i="16"/>
  <c r="CB182" i="16"/>
  <c r="CB146" i="16"/>
  <c r="CB86" i="16"/>
  <c r="CB177" i="16"/>
  <c r="CB97" i="16"/>
  <c r="CB128" i="16"/>
  <c r="CB153" i="16"/>
  <c r="CB130" i="16"/>
  <c r="CB167" i="16"/>
  <c r="CB152" i="16"/>
  <c r="CB150" i="16"/>
  <c r="CB119" i="16"/>
  <c r="CB139" i="16"/>
  <c r="CB125" i="16"/>
  <c r="BB90" i="16"/>
  <c r="BB52" i="16"/>
  <c r="BB154" i="16"/>
  <c r="BB98" i="16"/>
  <c r="BB157" i="16"/>
  <c r="BB75" i="16"/>
  <c r="BB100" i="16"/>
  <c r="BB84" i="16"/>
  <c r="BB124" i="16"/>
  <c r="BB92" i="16"/>
  <c r="BB89" i="16"/>
  <c r="BB160" i="16"/>
  <c r="BB133" i="16"/>
  <c r="BB128" i="16"/>
  <c r="BB105" i="16"/>
  <c r="BB138" i="16"/>
  <c r="BB86" i="16"/>
  <c r="BB152" i="16"/>
  <c r="BB77" i="16"/>
  <c r="BB122" i="16"/>
  <c r="BB167" i="16"/>
  <c r="BB71" i="16"/>
  <c r="BB112" i="16"/>
  <c r="BB142" i="16"/>
  <c r="BB73" i="16"/>
  <c r="BB127" i="16"/>
  <c r="BB69" i="16"/>
  <c r="BB150" i="16"/>
  <c r="BB58" i="16"/>
  <c r="BB153" i="16"/>
  <c r="BB50" i="16"/>
  <c r="BB107" i="16"/>
  <c r="BB49" i="16"/>
  <c r="BB102" i="16"/>
  <c r="BB164" i="16"/>
  <c r="BB115" i="16"/>
  <c r="BB83" i="16"/>
  <c r="BB56" i="16"/>
  <c r="BB129" i="16"/>
  <c r="BB156" i="16"/>
  <c r="BB51" i="16"/>
  <c r="BB159" i="16"/>
  <c r="BB118" i="16"/>
  <c r="BB108" i="16"/>
  <c r="BB119" i="16"/>
  <c r="BB123" i="16"/>
  <c r="BB116" i="16"/>
  <c r="BB94" i="16"/>
  <c r="BB70" i="16"/>
  <c r="BB81" i="16"/>
  <c r="BB117" i="16"/>
  <c r="BB101" i="16"/>
  <c r="BB96" i="16"/>
  <c r="BB147" i="16"/>
  <c r="BB74" i="16"/>
  <c r="BB78" i="16"/>
  <c r="BB136" i="16"/>
  <c r="BB88" i="16"/>
  <c r="BB139" i="16"/>
  <c r="BB76" i="16"/>
  <c r="AN133" i="16"/>
  <c r="AN120" i="16"/>
  <c r="AN92" i="16"/>
  <c r="AN137" i="16"/>
  <c r="AN44" i="16"/>
  <c r="AN74" i="16"/>
  <c r="AN103" i="16"/>
  <c r="AN61" i="16"/>
  <c r="AN39" i="16"/>
  <c r="AN118" i="16"/>
  <c r="AN105" i="16"/>
  <c r="AN36" i="16"/>
  <c r="AN50" i="16"/>
  <c r="AN141" i="16"/>
  <c r="AN117" i="16"/>
  <c r="AN53" i="16"/>
  <c r="AN77" i="16"/>
  <c r="AN83" i="16"/>
  <c r="AN64" i="16"/>
  <c r="AN45" i="16"/>
  <c r="AN134" i="16"/>
  <c r="AN121" i="16"/>
  <c r="AN51" i="16"/>
  <c r="AN124" i="16"/>
  <c r="AN79" i="16"/>
  <c r="AN72" i="16"/>
  <c r="AN144" i="16"/>
  <c r="AN123" i="16"/>
  <c r="AN125" i="16"/>
  <c r="AN47" i="16"/>
  <c r="AN91" i="16"/>
  <c r="AN90" i="16"/>
  <c r="AN41" i="16"/>
  <c r="AN86" i="16"/>
  <c r="AN106" i="16"/>
  <c r="AN54" i="16"/>
  <c r="AN131" i="16"/>
  <c r="AN60" i="16"/>
  <c r="AN89" i="16"/>
  <c r="AN93" i="16"/>
  <c r="AN126" i="16"/>
  <c r="AN59" i="16"/>
  <c r="AN52" i="16"/>
  <c r="AN116" i="16"/>
  <c r="AN150" i="16"/>
  <c r="AN128" i="16"/>
  <c r="AN152" i="16"/>
  <c r="AN70" i="16"/>
  <c r="AN113" i="16"/>
  <c r="AN95" i="16"/>
  <c r="AN149" i="16"/>
  <c r="AN35" i="16"/>
  <c r="AN48" i="16"/>
  <c r="AN97" i="16"/>
  <c r="AN109" i="16"/>
  <c r="AN80" i="16"/>
  <c r="AN34" i="16"/>
  <c r="AN146" i="16"/>
  <c r="AN67" i="16"/>
  <c r="AN112" i="16"/>
  <c r="AN138" i="16"/>
  <c r="AN58" i="16"/>
  <c r="AN37" i="16"/>
  <c r="AN99" i="16"/>
  <c r="AN84" i="16"/>
  <c r="AN115" i="16"/>
  <c r="AN102" i="16"/>
  <c r="AN46" i="16"/>
  <c r="AN75" i="16"/>
  <c r="AN142" i="16"/>
  <c r="AN49" i="16"/>
  <c r="AN143" i="16"/>
  <c r="AN111" i="16"/>
  <c r="AN145" i="16"/>
  <c r="AN119" i="16"/>
  <c r="AN87" i="16"/>
  <c r="AN153" i="16"/>
  <c r="AN73" i="16"/>
  <c r="AN63" i="16"/>
  <c r="AN151" i="16"/>
  <c r="AN68" i="16"/>
  <c r="AN108" i="16"/>
  <c r="AN129" i="16"/>
  <c r="AN55" i="16"/>
  <c r="AN135" i="16"/>
  <c r="AN94" i="16"/>
  <c r="AN40" i="16"/>
  <c r="AN139" i="16"/>
  <c r="AN56" i="16"/>
  <c r="AN66" i="16"/>
  <c r="AN147" i="16"/>
  <c r="AN42" i="16"/>
  <c r="AN57" i="16"/>
  <c r="AN78" i="16"/>
  <c r="AN85" i="16"/>
  <c r="AN65" i="16"/>
  <c r="AN122" i="16"/>
  <c r="AN98" i="16"/>
  <c r="AN76" i="16"/>
  <c r="AN104" i="16"/>
  <c r="AN140" i="16"/>
  <c r="AN62" i="16"/>
  <c r="AN69" i="16"/>
  <c r="AN96" i="16"/>
  <c r="AN71" i="16"/>
  <c r="AN101" i="16"/>
  <c r="AN43" i="16"/>
  <c r="AN130" i="16"/>
  <c r="AN82" i="16"/>
  <c r="AN136" i="16"/>
  <c r="AN127" i="16"/>
  <c r="AN88" i="16"/>
  <c r="AN110" i="16"/>
  <c r="AN81" i="16"/>
  <c r="AN100" i="16"/>
  <c r="AN107" i="16"/>
  <c r="AN148" i="16"/>
  <c r="AN38" i="16"/>
  <c r="AN114" i="16"/>
  <c r="AN132" i="16"/>
  <c r="BI70" i="16"/>
  <c r="BI111" i="16"/>
  <c r="BI143" i="16"/>
  <c r="BI99" i="16"/>
  <c r="BI165" i="16"/>
  <c r="BI164" i="16"/>
  <c r="BI67" i="16"/>
  <c r="BI82" i="16"/>
  <c r="BI55" i="16"/>
  <c r="BI158" i="16"/>
  <c r="BI112" i="16"/>
  <c r="BI130" i="16"/>
  <c r="BI80" i="16"/>
  <c r="BI92" i="16"/>
  <c r="BI159" i="16"/>
  <c r="BI100" i="16"/>
  <c r="BI141" i="16"/>
  <c r="BI129" i="16"/>
  <c r="BI110" i="16"/>
  <c r="BI89" i="16"/>
  <c r="BI127" i="16"/>
  <c r="BI161" i="16"/>
  <c r="BI118" i="16"/>
  <c r="BI117" i="16"/>
  <c r="BI154" i="16"/>
  <c r="BI153" i="16"/>
  <c r="BI140" i="16"/>
  <c r="BI151" i="16"/>
  <c r="BI125" i="16"/>
  <c r="BI163" i="16"/>
  <c r="BI93" i="16"/>
  <c r="BI75" i="16"/>
  <c r="BI134" i="16"/>
  <c r="BI122" i="16"/>
  <c r="BI116" i="16"/>
  <c r="BI126" i="16"/>
  <c r="BI169" i="16"/>
  <c r="BI96" i="16"/>
  <c r="BI138" i="16"/>
  <c r="BI120" i="16"/>
  <c r="BI167" i="16"/>
  <c r="BI137" i="16"/>
  <c r="BI107" i="16"/>
  <c r="BI56" i="16"/>
  <c r="BI105" i="16"/>
  <c r="BI104" i="16"/>
  <c r="BI144" i="16"/>
  <c r="BI174" i="16"/>
  <c r="BI95" i="16"/>
  <c r="BI97" i="16"/>
  <c r="BI160" i="16"/>
  <c r="BI170" i="16"/>
  <c r="BI88" i="16"/>
  <c r="BI61" i="16"/>
  <c r="BI157" i="16"/>
  <c r="BI81" i="16"/>
  <c r="BI57" i="16"/>
  <c r="BI78" i="16"/>
  <c r="BI63" i="16"/>
  <c r="BI148" i="16"/>
  <c r="BI83" i="16"/>
  <c r="BI71" i="16"/>
  <c r="BI162" i="16"/>
  <c r="BI150" i="16"/>
  <c r="BI69" i="16"/>
  <c r="BI168" i="16"/>
  <c r="BI85" i="16"/>
  <c r="BI58" i="16"/>
  <c r="BI166" i="16"/>
  <c r="BI136" i="16"/>
  <c r="BI123" i="16"/>
  <c r="BI74" i="16"/>
  <c r="BI98" i="16"/>
  <c r="BI109" i="16"/>
  <c r="BI147" i="16"/>
  <c r="BI62" i="16"/>
  <c r="BI155" i="16"/>
  <c r="BI102" i="16"/>
  <c r="BI146" i="16"/>
  <c r="BI72" i="16"/>
  <c r="BI172" i="16"/>
  <c r="BI132" i="16"/>
  <c r="BI171" i="16"/>
  <c r="BI101" i="16"/>
  <c r="BI124" i="16"/>
  <c r="BI133" i="16"/>
  <c r="BI86" i="16"/>
  <c r="BI87" i="16"/>
  <c r="BI79" i="16"/>
  <c r="BI145" i="16"/>
  <c r="BI84" i="16"/>
  <c r="BI108" i="16"/>
  <c r="BI139" i="16"/>
  <c r="BI128" i="16"/>
  <c r="BI65" i="16"/>
  <c r="BI113" i="16"/>
  <c r="BI64" i="16"/>
  <c r="BI119" i="16"/>
  <c r="BI131" i="16"/>
  <c r="BI115" i="16"/>
  <c r="BI142" i="16"/>
  <c r="BI76" i="16"/>
  <c r="BI66" i="16"/>
  <c r="BI91" i="16"/>
  <c r="BI60" i="16"/>
  <c r="BI90" i="16"/>
  <c r="BI106" i="16"/>
  <c r="BI68" i="16"/>
  <c r="BI135" i="16"/>
  <c r="BI121" i="16"/>
  <c r="BI77" i="16"/>
  <c r="BI103" i="16"/>
  <c r="BI152" i="16"/>
  <c r="BI149" i="16"/>
  <c r="BI59" i="16"/>
  <c r="BI156" i="16"/>
  <c r="BI73" i="16"/>
  <c r="BI114" i="16"/>
  <c r="BI173" i="16"/>
  <c r="BI94" i="16"/>
  <c r="AQ106" i="16"/>
  <c r="AQ47" i="16"/>
  <c r="AQ141" i="16"/>
  <c r="AQ87" i="16"/>
  <c r="AQ104" i="16"/>
  <c r="AQ118" i="16"/>
  <c r="AQ53" i="16"/>
  <c r="AQ63" i="16"/>
  <c r="AQ126" i="16"/>
  <c r="AQ85" i="16"/>
  <c r="AQ137" i="16"/>
  <c r="AQ48" i="16"/>
  <c r="AQ42" i="16"/>
  <c r="AQ39" i="16"/>
  <c r="AQ131" i="16"/>
  <c r="AQ40" i="16"/>
  <c r="AQ67" i="16"/>
  <c r="AQ153" i="16"/>
  <c r="AQ54" i="16"/>
  <c r="AQ51" i="16"/>
  <c r="AQ70" i="16"/>
  <c r="AQ38" i="16"/>
  <c r="AQ110" i="16"/>
  <c r="AQ129" i="16"/>
  <c r="AQ79" i="16"/>
  <c r="AQ74" i="16"/>
  <c r="AQ139" i="16"/>
  <c r="AQ124" i="16"/>
  <c r="AQ66" i="16"/>
  <c r="AQ45" i="16"/>
  <c r="AQ133" i="16"/>
  <c r="AQ75" i="16"/>
  <c r="AQ62" i="16"/>
  <c r="AQ103" i="16"/>
  <c r="AQ98" i="16"/>
  <c r="AQ94" i="16"/>
  <c r="AQ72" i="16"/>
  <c r="AQ73" i="16"/>
  <c r="AQ116" i="16"/>
  <c r="AQ44" i="16"/>
  <c r="AQ43" i="16"/>
  <c r="AQ90" i="16"/>
  <c r="AQ107" i="16"/>
  <c r="AQ61" i="16"/>
  <c r="AQ49" i="16"/>
  <c r="AQ144" i="16"/>
  <c r="AQ152" i="16"/>
  <c r="AQ84" i="16"/>
  <c r="AQ128" i="16"/>
  <c r="AQ142" i="16"/>
  <c r="AQ96" i="16"/>
  <c r="AQ105" i="16"/>
  <c r="AQ156" i="16"/>
  <c r="AQ95" i="16"/>
  <c r="AQ65" i="16"/>
  <c r="AQ71" i="16"/>
  <c r="AQ136" i="16"/>
  <c r="AQ113" i="16"/>
  <c r="AQ93" i="16"/>
  <c r="AQ127" i="16"/>
  <c r="AQ78" i="16"/>
  <c r="AQ150" i="16"/>
  <c r="AQ155" i="16"/>
  <c r="AQ148" i="16"/>
  <c r="AQ109" i="16"/>
  <c r="AQ130" i="16"/>
  <c r="AQ97" i="16"/>
  <c r="AQ56" i="16"/>
  <c r="AQ143" i="16"/>
  <c r="AQ82" i="16"/>
  <c r="AQ91" i="16"/>
  <c r="AQ92" i="16"/>
  <c r="AQ154" i="16"/>
  <c r="AQ138" i="16"/>
  <c r="AQ140" i="16"/>
  <c r="AQ132" i="16"/>
  <c r="AQ117" i="16"/>
  <c r="AQ68" i="16"/>
  <c r="AQ119" i="16"/>
  <c r="AQ134" i="16"/>
  <c r="AQ123" i="16"/>
  <c r="AQ83" i="16"/>
  <c r="AQ59" i="16"/>
  <c r="AQ99" i="16"/>
  <c r="AQ114" i="16"/>
  <c r="AQ147" i="16"/>
  <c r="AQ115" i="16"/>
  <c r="AQ89" i="16"/>
  <c r="AQ50" i="16"/>
  <c r="AQ58" i="16"/>
  <c r="AQ81" i="16"/>
  <c r="AQ151" i="16"/>
  <c r="AQ145" i="16"/>
  <c r="AQ102" i="16"/>
  <c r="AQ76" i="16"/>
  <c r="AQ46" i="16"/>
  <c r="AQ112" i="16"/>
  <c r="AQ80" i="16"/>
  <c r="AQ57" i="16"/>
  <c r="AQ100" i="16"/>
  <c r="AQ88" i="16"/>
  <c r="AQ64" i="16"/>
  <c r="AQ41" i="16"/>
  <c r="AQ135" i="16"/>
  <c r="AQ86" i="16"/>
  <c r="AQ101" i="16"/>
  <c r="AQ52" i="16"/>
  <c r="AQ37" i="16"/>
  <c r="AQ55" i="16"/>
  <c r="AQ69" i="16"/>
  <c r="AQ111" i="16"/>
  <c r="AQ146" i="16"/>
  <c r="AQ122" i="16"/>
  <c r="AQ121" i="16"/>
  <c r="AQ60" i="16"/>
  <c r="AQ108" i="16"/>
  <c r="AQ77" i="16"/>
  <c r="AQ149" i="16"/>
  <c r="AQ120" i="16"/>
  <c r="AQ125" i="16"/>
  <c r="AW91" i="16"/>
  <c r="AW118" i="16"/>
  <c r="AW85" i="16"/>
  <c r="AW80" i="16"/>
  <c r="AW141" i="16"/>
  <c r="AW44" i="16"/>
  <c r="AW62" i="16"/>
  <c r="AW148" i="16"/>
  <c r="AW129" i="16"/>
  <c r="AW110" i="16"/>
  <c r="AW90" i="16"/>
  <c r="AW109" i="16"/>
  <c r="AW46" i="16"/>
  <c r="AW63" i="16"/>
  <c r="AW115" i="16"/>
  <c r="AW64" i="16"/>
  <c r="AW143" i="16"/>
  <c r="AW136" i="16"/>
  <c r="AW125" i="16"/>
  <c r="AW68" i="16"/>
  <c r="AW138" i="16"/>
  <c r="AW151" i="16"/>
  <c r="AW71" i="16"/>
  <c r="AW162" i="16"/>
  <c r="AW65" i="16"/>
  <c r="AW145" i="16"/>
  <c r="AW158" i="16"/>
  <c r="AW139" i="16"/>
  <c r="AW114" i="16"/>
  <c r="AW105" i="16"/>
  <c r="AW112" i="16"/>
  <c r="AW152" i="16"/>
  <c r="AW78" i="16"/>
  <c r="AW81" i="16"/>
  <c r="AW102" i="16"/>
  <c r="AW61" i="16"/>
  <c r="AW56" i="16"/>
  <c r="AW131" i="16"/>
  <c r="AW132" i="16"/>
  <c r="AW66" i="16"/>
  <c r="AW124" i="16"/>
  <c r="AW69" i="16"/>
  <c r="AW99" i="16"/>
  <c r="AW104" i="16"/>
  <c r="AW45" i="16"/>
  <c r="AW127" i="16"/>
  <c r="AW120" i="16"/>
  <c r="AW75" i="16"/>
  <c r="AW130" i="16"/>
  <c r="AW160" i="16"/>
  <c r="AW134" i="16"/>
  <c r="AW122" i="16"/>
  <c r="AW50" i="16"/>
  <c r="AW157" i="16"/>
  <c r="AW87" i="16"/>
  <c r="AW103" i="16"/>
  <c r="AW60" i="16"/>
  <c r="AW79" i="16"/>
  <c r="AW149" i="16"/>
  <c r="AW108" i="16"/>
  <c r="AW92" i="16"/>
  <c r="AW144" i="16"/>
  <c r="AW106" i="16"/>
  <c r="AW121" i="16"/>
  <c r="AW77" i="16"/>
  <c r="AW154" i="16"/>
  <c r="AW100" i="16"/>
  <c r="AW58" i="16"/>
  <c r="AW89" i="16"/>
  <c r="AW82" i="16"/>
  <c r="AW55" i="16"/>
  <c r="AW126" i="16"/>
  <c r="AW67" i="16"/>
  <c r="AW52" i="16"/>
  <c r="AW150" i="16"/>
  <c r="AW153" i="16"/>
  <c r="AW147" i="16"/>
  <c r="AW119" i="16"/>
  <c r="AW117" i="16"/>
  <c r="AW96" i="16"/>
  <c r="AW155" i="16"/>
  <c r="AW133" i="16"/>
  <c r="AW84" i="16"/>
  <c r="AW93" i="16"/>
  <c r="AW156" i="16"/>
  <c r="AW116" i="16"/>
  <c r="AW48" i="16"/>
  <c r="AW135" i="16"/>
  <c r="AW43" i="16"/>
  <c r="AW113" i="16"/>
  <c r="AW51" i="16"/>
  <c r="AW107" i="16"/>
  <c r="AW128" i="16"/>
  <c r="AW97" i="16"/>
  <c r="AW161" i="16"/>
  <c r="AW123" i="16"/>
  <c r="AW76" i="16"/>
  <c r="AW88" i="16"/>
  <c r="AW159" i="16"/>
  <c r="AW73" i="16"/>
  <c r="AW146" i="16"/>
  <c r="AW137" i="16"/>
  <c r="AW94" i="16"/>
  <c r="AW98" i="16"/>
  <c r="AW101" i="16"/>
  <c r="AW142" i="16"/>
  <c r="AW57" i="16"/>
  <c r="AW86" i="16"/>
  <c r="AW95" i="16"/>
  <c r="AW111" i="16"/>
  <c r="AW83" i="16"/>
  <c r="AW59" i="16"/>
  <c r="AW74" i="16"/>
  <c r="AW140" i="16"/>
  <c r="AW70" i="16"/>
  <c r="AW47" i="16"/>
  <c r="AW54" i="16"/>
  <c r="AW72" i="16"/>
  <c r="AW53" i="16"/>
  <c r="AW49" i="16"/>
  <c r="BP93" i="16"/>
  <c r="BP95" i="16"/>
  <c r="BP67" i="16"/>
  <c r="BP134" i="16"/>
  <c r="BP63" i="16"/>
  <c r="BP148" i="16"/>
  <c r="BP122" i="16"/>
  <c r="BP159" i="16"/>
  <c r="BP175" i="16"/>
  <c r="BP105" i="16"/>
  <c r="BP167" i="16"/>
  <c r="BP69" i="16"/>
  <c r="BP108" i="16"/>
  <c r="BP68" i="16"/>
  <c r="BP139" i="16"/>
  <c r="BP75" i="16"/>
  <c r="BP174" i="16"/>
  <c r="BP73" i="16"/>
  <c r="BP153" i="16"/>
  <c r="BP149" i="16"/>
  <c r="BP150" i="16"/>
  <c r="BP62" i="16"/>
  <c r="BP169" i="16"/>
  <c r="BP126" i="16"/>
  <c r="BP127" i="16"/>
  <c r="BP104" i="16"/>
  <c r="BP66" i="16"/>
  <c r="BP143" i="16"/>
  <c r="BP131" i="16"/>
  <c r="BP128" i="16"/>
  <c r="BN110" i="16"/>
  <c r="BN123" i="16"/>
  <c r="BN88" i="16"/>
  <c r="BN134" i="16"/>
  <c r="BN157" i="16"/>
  <c r="BN149" i="16"/>
  <c r="BN79" i="16"/>
  <c r="BN153" i="16"/>
  <c r="BN128" i="16"/>
  <c r="BN93" i="16"/>
  <c r="BN131" i="16"/>
  <c r="BN65" i="16"/>
  <c r="BN168" i="16"/>
  <c r="BN109" i="16"/>
  <c r="BN85" i="16"/>
  <c r="BN151" i="16"/>
  <c r="BN89" i="16"/>
  <c r="BN162" i="16"/>
  <c r="BN163" i="16"/>
  <c r="BN172" i="16"/>
  <c r="BN80" i="16"/>
  <c r="BN150" i="16"/>
  <c r="BN84" i="16"/>
  <c r="BN154" i="16"/>
  <c r="BN68" i="16"/>
  <c r="BN119" i="16"/>
  <c r="BN140" i="16"/>
  <c r="BN156" i="16"/>
  <c r="BN137" i="16"/>
  <c r="BN142" i="16"/>
  <c r="BN91" i="16"/>
  <c r="BN92" i="16"/>
  <c r="BN179" i="16"/>
  <c r="BN127" i="16"/>
  <c r="BN178" i="16"/>
  <c r="BN104" i="16"/>
  <c r="BN69" i="16"/>
  <c r="BN98" i="16"/>
  <c r="BN60" i="16"/>
  <c r="BN145" i="16"/>
  <c r="BN115" i="16"/>
  <c r="BN160" i="16"/>
  <c r="BN73" i="16"/>
  <c r="BN171" i="16"/>
  <c r="BN97" i="16"/>
  <c r="BN120" i="16"/>
  <c r="BN125" i="16"/>
  <c r="BN170" i="16"/>
  <c r="BN130" i="16"/>
  <c r="BN94" i="16"/>
  <c r="BN74" i="16"/>
  <c r="BN66" i="16"/>
  <c r="BN147" i="16"/>
  <c r="BN113" i="16"/>
  <c r="BN173" i="16"/>
  <c r="BN111" i="16"/>
  <c r="BN116" i="16"/>
  <c r="BN64" i="16"/>
  <c r="BN169" i="16"/>
  <c r="BN106" i="16"/>
  <c r="BN165" i="16"/>
  <c r="BN71" i="16"/>
  <c r="BN77" i="16"/>
  <c r="BN148" i="16"/>
  <c r="BN108" i="16"/>
  <c r="BN72" i="16"/>
  <c r="BN100" i="16"/>
  <c r="BN82" i="16"/>
  <c r="BN87" i="16"/>
  <c r="BN159" i="16"/>
  <c r="BN141" i="16"/>
  <c r="BN117" i="16"/>
  <c r="BN76" i="16"/>
  <c r="BN176" i="16"/>
  <c r="BN62" i="16"/>
  <c r="BN152" i="16"/>
  <c r="BN129" i="16"/>
  <c r="BN167" i="16"/>
  <c r="BN118" i="16"/>
  <c r="BN174" i="16"/>
  <c r="BN90" i="16"/>
  <c r="BN175" i="16"/>
  <c r="BN105" i="16"/>
  <c r="BN95" i="16"/>
  <c r="BN144" i="16"/>
  <c r="BN122" i="16"/>
  <c r="BN155" i="16"/>
  <c r="BN107" i="16"/>
  <c r="BN96" i="16"/>
  <c r="BN67" i="16"/>
  <c r="BN138" i="16"/>
  <c r="BN136" i="16"/>
  <c r="BN61" i="16"/>
  <c r="BN124" i="16"/>
  <c r="BN133" i="16"/>
  <c r="BN132" i="16"/>
  <c r="BN164" i="16"/>
  <c r="BN75" i="16"/>
  <c r="BN126" i="16"/>
  <c r="BN114" i="16"/>
  <c r="BN81" i="16"/>
  <c r="BN161" i="16"/>
  <c r="BN103" i="16"/>
  <c r="BN102" i="16"/>
  <c r="BN166" i="16"/>
  <c r="BN101" i="16"/>
  <c r="BN99" i="16"/>
  <c r="BN158" i="16"/>
  <c r="BN86" i="16"/>
  <c r="BN121" i="16"/>
  <c r="BN135" i="16"/>
  <c r="BN146" i="16"/>
  <c r="BN70" i="16"/>
  <c r="BN63" i="16"/>
  <c r="BN78" i="16"/>
  <c r="BN83" i="16"/>
  <c r="BN112" i="16"/>
  <c r="BN139" i="16"/>
  <c r="BN143" i="16"/>
  <c r="BN177" i="16"/>
  <c r="AV128" i="16"/>
  <c r="AV65" i="16"/>
  <c r="AV108" i="16"/>
  <c r="AV159" i="16"/>
  <c r="AV127" i="16"/>
  <c r="AV104" i="16"/>
  <c r="AV122" i="16"/>
  <c r="AV117" i="16"/>
  <c r="AV92" i="16"/>
  <c r="AV98" i="16"/>
  <c r="AV54" i="16"/>
  <c r="AV150" i="16"/>
  <c r="AV160" i="16"/>
  <c r="AV58" i="16"/>
  <c r="AV63" i="16"/>
  <c r="AV118" i="16"/>
  <c r="AV61" i="16"/>
  <c r="AV137" i="16"/>
  <c r="AV87" i="16"/>
  <c r="AV72" i="16"/>
  <c r="AV83" i="16"/>
  <c r="AV129" i="16"/>
  <c r="AV138" i="16"/>
  <c r="AV109" i="16"/>
  <c r="AV73" i="16"/>
  <c r="AV69" i="16"/>
  <c r="AV68" i="16"/>
  <c r="AV157" i="16"/>
  <c r="AV107" i="16"/>
  <c r="AV136" i="16"/>
  <c r="AV55" i="16"/>
  <c r="AV119" i="16"/>
  <c r="AV114" i="16"/>
  <c r="AV145" i="16"/>
  <c r="AV102" i="16"/>
  <c r="AV84" i="16"/>
  <c r="AV149" i="16"/>
  <c r="AV139" i="16"/>
  <c r="AV53" i="16"/>
  <c r="AV71" i="16"/>
  <c r="AV56" i="16"/>
  <c r="AV132" i="16"/>
  <c r="AV64" i="16"/>
  <c r="AV95" i="16"/>
  <c r="AV42" i="16"/>
  <c r="AV115" i="16"/>
  <c r="AV116" i="16"/>
  <c r="AV143" i="16"/>
  <c r="AV121" i="16"/>
  <c r="AV80" i="16"/>
  <c r="AV60" i="16"/>
  <c r="AV44" i="16"/>
  <c r="AV90" i="16"/>
  <c r="AV100" i="16"/>
  <c r="AV110" i="16"/>
  <c r="AV48" i="16"/>
  <c r="AV152" i="16"/>
  <c r="AV131" i="16"/>
  <c r="AV70" i="16"/>
  <c r="AV125" i="16"/>
  <c r="AV62" i="16"/>
  <c r="AV106" i="16"/>
  <c r="AV120" i="16"/>
  <c r="AV158" i="16"/>
  <c r="AV140" i="16"/>
  <c r="AV153" i="16"/>
  <c r="AV96" i="16"/>
  <c r="AV151" i="16"/>
  <c r="AV81" i="16"/>
  <c r="AV105" i="16"/>
  <c r="AV76" i="16"/>
  <c r="AV49" i="16"/>
  <c r="AV99" i="16"/>
  <c r="AV82" i="16"/>
  <c r="AV46" i="16"/>
  <c r="AV134" i="16"/>
  <c r="AV148" i="16"/>
  <c r="AV59" i="16"/>
  <c r="AV75" i="16"/>
  <c r="AV142" i="16"/>
  <c r="AV51" i="16"/>
  <c r="AV133" i="16"/>
  <c r="AV94" i="16"/>
  <c r="AV113" i="16"/>
  <c r="AV135" i="16"/>
  <c r="AV161" i="16"/>
  <c r="AV43" i="16"/>
  <c r="AV74" i="16"/>
  <c r="AV50" i="16"/>
  <c r="AV79" i="16"/>
  <c r="AV86" i="16"/>
  <c r="AV67" i="16"/>
  <c r="AV147" i="16"/>
  <c r="AV146" i="16"/>
  <c r="AV126" i="16"/>
  <c r="AV123" i="16"/>
  <c r="AV78" i="16"/>
  <c r="AV124" i="16"/>
  <c r="AV89" i="16"/>
  <c r="AV103" i="16"/>
  <c r="AV154" i="16"/>
  <c r="AV77" i="16"/>
  <c r="AV156" i="16"/>
  <c r="AV130" i="16"/>
  <c r="AV112" i="16"/>
  <c r="AV52" i="16"/>
  <c r="AV141" i="16"/>
  <c r="AV45" i="16"/>
  <c r="AV93" i="16"/>
  <c r="AV85" i="16"/>
  <c r="AV144" i="16"/>
  <c r="AV97" i="16"/>
  <c r="AV111" i="16"/>
  <c r="AV57" i="16"/>
  <c r="AV91" i="16"/>
  <c r="AV47" i="16"/>
  <c r="AV155" i="16"/>
  <c r="AV101" i="16"/>
  <c r="AV66" i="16"/>
  <c r="AV88" i="16"/>
  <c r="AT89" i="16"/>
  <c r="AT124" i="16"/>
  <c r="AT68" i="16"/>
  <c r="AT122" i="16"/>
  <c r="AT126" i="16"/>
  <c r="AT143" i="16"/>
  <c r="AT112" i="16"/>
  <c r="AT82" i="16"/>
  <c r="AT81" i="16"/>
  <c r="AT77" i="16"/>
  <c r="AT46" i="16"/>
  <c r="AT64" i="16"/>
  <c r="AT107" i="16"/>
  <c r="AT67" i="16"/>
  <c r="AT121" i="16"/>
  <c r="AT91" i="16"/>
  <c r="AT95" i="16"/>
  <c r="AT152" i="16"/>
  <c r="AT69" i="16"/>
  <c r="AT125" i="16"/>
  <c r="AT148" i="16"/>
  <c r="AT44" i="16"/>
  <c r="AT65" i="16"/>
  <c r="AT86" i="16"/>
  <c r="AT87" i="16"/>
  <c r="AT42" i="16"/>
  <c r="AT78" i="16"/>
  <c r="AT117" i="16"/>
  <c r="AT119" i="16"/>
  <c r="AT83" i="16"/>
  <c r="AT54" i="16"/>
  <c r="AT153" i="16"/>
  <c r="AT88" i="16"/>
  <c r="AT93" i="16"/>
  <c r="AT136" i="16"/>
  <c r="AT52" i="16"/>
  <c r="AT43" i="16"/>
  <c r="AT127" i="16"/>
  <c r="AT79" i="16"/>
  <c r="AT57" i="16"/>
  <c r="AT120" i="16"/>
  <c r="AT115" i="16"/>
  <c r="AT118" i="16"/>
  <c r="AT74" i="16"/>
  <c r="AT110" i="16"/>
  <c r="AT66" i="16"/>
  <c r="AT41" i="16"/>
  <c r="AT99" i="16"/>
  <c r="AT85" i="16"/>
  <c r="AT47" i="16"/>
  <c r="AT113" i="16"/>
  <c r="AT90" i="16"/>
  <c r="AT56" i="16"/>
  <c r="AT129" i="16"/>
  <c r="AT137" i="16"/>
  <c r="AT149" i="16"/>
  <c r="AT139" i="16"/>
  <c r="AT84" i="16"/>
  <c r="AT59" i="16"/>
  <c r="AT157" i="16"/>
  <c r="AT60" i="16"/>
  <c r="AT97" i="16"/>
  <c r="AT101" i="16"/>
  <c r="AT141" i="16"/>
  <c r="AT159" i="16"/>
  <c r="AT75" i="16"/>
  <c r="AT156" i="16"/>
  <c r="AT72" i="16"/>
  <c r="AT146" i="16"/>
  <c r="AT130" i="16"/>
  <c r="AT40" i="16"/>
  <c r="AT105" i="16"/>
  <c r="AT111" i="16"/>
  <c r="AT63" i="16"/>
  <c r="AT96" i="16"/>
  <c r="AT114" i="16"/>
  <c r="AT58" i="16"/>
  <c r="AT76" i="16"/>
  <c r="AT73" i="16"/>
  <c r="AT104" i="16"/>
  <c r="AT155" i="16"/>
  <c r="AT71" i="16"/>
  <c r="AT134" i="16"/>
  <c r="AT140" i="16"/>
  <c r="AT135" i="16"/>
  <c r="AT132" i="16"/>
  <c r="AT123" i="16"/>
  <c r="AT55" i="16"/>
  <c r="AT145" i="16"/>
  <c r="AT98" i="16"/>
  <c r="AT144" i="16"/>
  <c r="AT151" i="16"/>
  <c r="AT70" i="16"/>
  <c r="AT92" i="16"/>
  <c r="AT109" i="16"/>
  <c r="AT80" i="16"/>
  <c r="AT133" i="16"/>
  <c r="AT49" i="16"/>
  <c r="AT61" i="16"/>
  <c r="AT100" i="16"/>
  <c r="AT154" i="16"/>
  <c r="AT147" i="16"/>
  <c r="AT138" i="16"/>
  <c r="AT128" i="16"/>
  <c r="AT131" i="16"/>
  <c r="AT51" i="16"/>
  <c r="AT48" i="16"/>
  <c r="AT150" i="16"/>
  <c r="AT102" i="16"/>
  <c r="AT94" i="16"/>
  <c r="AT62" i="16"/>
  <c r="AT53" i="16"/>
  <c r="AT158" i="16"/>
  <c r="AT142" i="16"/>
  <c r="AT106" i="16"/>
  <c r="AT103" i="16"/>
  <c r="AT116" i="16"/>
  <c r="AT45" i="16"/>
  <c r="AT108" i="16"/>
  <c r="AT50" i="16"/>
  <c r="AF107" i="16"/>
  <c r="AF122" i="16"/>
  <c r="AF88" i="16"/>
  <c r="AF77" i="16"/>
  <c r="AF127" i="16"/>
  <c r="AF120" i="16"/>
  <c r="AF79" i="16"/>
  <c r="AF97" i="16"/>
  <c r="AF94" i="16"/>
  <c r="AF63" i="16"/>
  <c r="AF33" i="16"/>
  <c r="AF101" i="16"/>
  <c r="AF57" i="16"/>
  <c r="AF118" i="16"/>
  <c r="AF87" i="16"/>
  <c r="AF74" i="16"/>
  <c r="AF135" i="16"/>
  <c r="AF65" i="16"/>
  <c r="AF86" i="16"/>
  <c r="AF40" i="16"/>
  <c r="AF112" i="16"/>
  <c r="AF85" i="16"/>
  <c r="AF81" i="16"/>
  <c r="AF61" i="16"/>
  <c r="AF133" i="16"/>
  <c r="AF123" i="16"/>
  <c r="AF72" i="16"/>
  <c r="AF129" i="16"/>
  <c r="AF137" i="16"/>
  <c r="AF52" i="16"/>
  <c r="AF92" i="16"/>
  <c r="AF30" i="16"/>
  <c r="AF68" i="16"/>
  <c r="AF140" i="16"/>
  <c r="AF126" i="16"/>
  <c r="AF134" i="16"/>
  <c r="AF125" i="16"/>
  <c r="AF36" i="16"/>
  <c r="AF144" i="16"/>
  <c r="AF106" i="16"/>
  <c r="AF32" i="16"/>
  <c r="AF42" i="16"/>
  <c r="AF128" i="16"/>
  <c r="AF69" i="16"/>
  <c r="AF110" i="16"/>
  <c r="AF100" i="16"/>
  <c r="AF116" i="16"/>
  <c r="AF91" i="16"/>
  <c r="AF64" i="16"/>
  <c r="AF95" i="16"/>
  <c r="AF138" i="16"/>
  <c r="AF49" i="16"/>
  <c r="AF54" i="16"/>
  <c r="AF103" i="16"/>
  <c r="AF93" i="16"/>
  <c r="AF121" i="16"/>
  <c r="AF55" i="16"/>
  <c r="AF115" i="16"/>
  <c r="AF48" i="16"/>
  <c r="AF45" i="16"/>
  <c r="BA59" i="16"/>
  <c r="BA105" i="16"/>
  <c r="BA122" i="16"/>
  <c r="BA99" i="16"/>
  <c r="BA82" i="16"/>
  <c r="BA50" i="16"/>
  <c r="BA166" i="16"/>
  <c r="BA83" i="16"/>
  <c r="BA68" i="16"/>
  <c r="BA52" i="16"/>
  <c r="BA165" i="16"/>
  <c r="BA85" i="16"/>
  <c r="BA47" i="16"/>
  <c r="BA127" i="16"/>
  <c r="BA160" i="16"/>
  <c r="BA88" i="16"/>
  <c r="BA80" i="16"/>
  <c r="BA157" i="16"/>
  <c r="BA94" i="16"/>
  <c r="BA75" i="16"/>
  <c r="BA112" i="16"/>
  <c r="BA138" i="16"/>
  <c r="BA114" i="16"/>
  <c r="BA134" i="16"/>
  <c r="BA132" i="16"/>
  <c r="BA79" i="16"/>
  <c r="BA141" i="16"/>
  <c r="BA55" i="16"/>
  <c r="BA126" i="16"/>
  <c r="BA73" i="16"/>
  <c r="BA148" i="16"/>
  <c r="BA78" i="16"/>
  <c r="BA117" i="16"/>
  <c r="BA161" i="16"/>
  <c r="BA53" i="16"/>
  <c r="BA101" i="16"/>
  <c r="BA153" i="16"/>
  <c r="BA71" i="16"/>
  <c r="BA119" i="16"/>
  <c r="BA145" i="16"/>
  <c r="BA142" i="16"/>
  <c r="BA106" i="16"/>
  <c r="BA103" i="16"/>
  <c r="BA69" i="16"/>
  <c r="BA107" i="16"/>
  <c r="BA51" i="16"/>
  <c r="BA91" i="16"/>
  <c r="BA54" i="16"/>
  <c r="BA56" i="16"/>
  <c r="BA86" i="16"/>
  <c r="BA74" i="16"/>
  <c r="BA72" i="16"/>
  <c r="BA162" i="16"/>
  <c r="BA98" i="16"/>
  <c r="BA77" i="16"/>
  <c r="BA62" i="16"/>
  <c r="BA102" i="16"/>
  <c r="BA155" i="16"/>
  <c r="BA100" i="16"/>
  <c r="BA92" i="16"/>
  <c r="L29" i="16"/>
  <c r="BT161" i="16"/>
  <c r="BT79" i="16"/>
  <c r="BT104" i="16"/>
  <c r="BT181" i="16"/>
  <c r="BT100" i="16"/>
  <c r="BT66" i="16"/>
  <c r="BT129" i="16"/>
  <c r="BT158" i="16"/>
  <c r="BT152" i="16"/>
  <c r="BT126" i="16"/>
  <c r="BT75" i="16"/>
  <c r="BT177" i="16"/>
  <c r="BT111" i="16"/>
  <c r="BT179" i="16"/>
  <c r="BT165" i="16"/>
  <c r="BT91" i="16"/>
  <c r="BT72" i="16"/>
  <c r="BT120" i="16"/>
  <c r="BT159" i="16"/>
  <c r="BT89" i="16"/>
  <c r="BT119" i="16"/>
  <c r="BT160" i="16"/>
  <c r="BT172" i="16"/>
  <c r="BT86" i="16"/>
  <c r="BT118" i="16"/>
  <c r="BT136" i="16"/>
  <c r="BT156" i="16"/>
  <c r="BT82" i="16"/>
  <c r="BT170" i="16"/>
  <c r="BT151" i="16"/>
  <c r="BT96" i="16"/>
  <c r="BT155" i="16"/>
  <c r="BT123" i="16"/>
  <c r="BT134" i="16"/>
  <c r="BT139" i="16"/>
  <c r="BT135" i="16"/>
  <c r="BT110" i="16"/>
  <c r="BT132" i="16"/>
  <c r="BT180" i="16"/>
  <c r="BT185" i="16"/>
  <c r="BT97" i="16"/>
  <c r="BT171" i="16"/>
  <c r="BT182" i="16"/>
  <c r="BT108" i="16"/>
  <c r="BT146" i="16"/>
  <c r="BT140" i="16"/>
  <c r="BT71" i="16"/>
  <c r="BT94" i="16"/>
  <c r="BT81" i="16"/>
  <c r="BT150" i="16"/>
  <c r="BT74" i="16"/>
  <c r="BT105" i="16"/>
  <c r="BT77" i="16"/>
  <c r="BT145" i="16"/>
  <c r="BT167" i="16"/>
  <c r="BT131" i="16"/>
  <c r="BT124" i="16"/>
  <c r="BT183" i="16"/>
  <c r="BT138" i="16"/>
  <c r="BT73" i="16"/>
  <c r="BT122" i="16"/>
  <c r="BT87" i="16"/>
  <c r="BT103" i="16"/>
  <c r="BT88" i="16"/>
  <c r="BT99" i="16"/>
  <c r="BT95" i="16"/>
  <c r="BT184" i="16"/>
  <c r="BT153" i="16"/>
  <c r="BT164" i="16"/>
  <c r="BT69" i="16"/>
  <c r="BT117" i="16"/>
  <c r="BT109" i="16"/>
  <c r="BT102" i="16"/>
  <c r="BT163" i="16"/>
  <c r="BT113" i="16"/>
  <c r="BT115" i="16"/>
  <c r="BT162" i="16"/>
  <c r="BT112" i="16"/>
  <c r="BT168" i="16"/>
  <c r="BT174" i="16"/>
  <c r="BT78" i="16"/>
  <c r="BT67" i="16"/>
  <c r="BT137" i="16"/>
  <c r="BT114" i="16"/>
  <c r="BT76" i="16"/>
  <c r="BT68" i="16"/>
  <c r="BT125" i="16"/>
  <c r="BT116" i="16"/>
  <c r="BT84" i="16"/>
  <c r="BT154" i="16"/>
  <c r="BT157" i="16"/>
  <c r="BT142" i="16"/>
  <c r="BT98" i="16"/>
  <c r="BT107" i="16"/>
  <c r="BT83" i="16"/>
  <c r="BT176" i="16"/>
  <c r="BT173" i="16"/>
  <c r="BT148" i="16"/>
  <c r="BT70" i="16"/>
  <c r="BT121" i="16"/>
  <c r="BT92" i="16"/>
  <c r="BT144" i="16"/>
  <c r="BT178" i="16"/>
  <c r="BT128" i="16"/>
  <c r="BT149" i="16"/>
  <c r="BT90" i="16"/>
  <c r="BT101" i="16"/>
  <c r="BT106" i="16"/>
  <c r="BT169" i="16"/>
  <c r="BT80" i="16"/>
  <c r="BT85" i="16"/>
  <c r="BT93" i="16"/>
  <c r="BT133" i="16"/>
  <c r="BT175" i="16"/>
  <c r="BT166" i="16"/>
  <c r="BT130" i="16"/>
  <c r="BT143" i="16"/>
  <c r="BT147" i="16"/>
  <c r="BT127" i="16"/>
  <c r="BT141" i="16"/>
  <c r="BH93" i="16"/>
  <c r="BH56" i="16"/>
  <c r="BH122" i="16"/>
  <c r="BH54" i="16"/>
  <c r="BH66" i="16"/>
  <c r="BH101" i="16"/>
  <c r="BH165" i="16"/>
  <c r="BH110" i="16"/>
  <c r="BH58" i="16"/>
  <c r="BH164" i="16"/>
  <c r="BH138" i="16"/>
  <c r="BH114" i="16"/>
  <c r="BH67" i="16"/>
  <c r="BH57" i="16"/>
  <c r="BH73" i="16"/>
  <c r="BH89" i="16"/>
  <c r="BH125" i="16"/>
  <c r="BH142" i="16"/>
  <c r="BH113" i="16"/>
  <c r="BH163" i="16"/>
  <c r="BH128" i="16"/>
  <c r="BH81" i="16"/>
  <c r="BH55" i="16"/>
  <c r="BH77" i="16"/>
  <c r="BH170" i="16"/>
  <c r="BH94" i="16"/>
  <c r="BH104" i="16"/>
  <c r="BH157" i="16"/>
  <c r="BH64" i="16"/>
  <c r="BH143" i="16"/>
  <c r="BH123" i="16"/>
  <c r="BH79" i="16"/>
  <c r="BH124" i="16"/>
  <c r="BH130" i="16"/>
  <c r="BH92" i="16"/>
  <c r="BH153" i="16"/>
  <c r="BH151" i="16"/>
  <c r="BH158" i="16"/>
  <c r="BH63" i="16"/>
  <c r="BH144" i="16"/>
  <c r="BH160" i="16"/>
  <c r="BH68" i="16"/>
  <c r="BH168" i="16"/>
  <c r="BH100" i="16"/>
  <c r="BH131" i="16"/>
  <c r="BH117" i="16"/>
  <c r="BH161" i="16"/>
  <c r="BH60" i="16"/>
  <c r="BH98" i="16"/>
  <c r="BH106" i="16"/>
  <c r="BH126" i="16"/>
  <c r="BH171" i="16"/>
  <c r="BH119" i="16"/>
  <c r="BH121" i="16"/>
  <c r="BH109" i="16"/>
  <c r="BH72" i="16"/>
  <c r="BH83" i="16"/>
  <c r="BH149" i="16"/>
  <c r="BH105" i="16"/>
  <c r="BH74" i="16"/>
  <c r="BH173" i="16"/>
  <c r="BH76" i="16"/>
  <c r="BH132" i="16"/>
  <c r="BH152" i="16"/>
  <c r="BH146" i="16"/>
  <c r="BH95" i="16"/>
  <c r="BH139" i="16"/>
  <c r="BH108" i="16"/>
  <c r="BH88" i="16"/>
  <c r="BH145" i="16"/>
  <c r="BH137" i="16"/>
  <c r="BH147" i="16"/>
  <c r="BH154" i="16"/>
  <c r="BH87" i="16"/>
  <c r="BH75" i="16"/>
  <c r="BH85" i="16"/>
  <c r="BH99" i="16"/>
  <c r="BH59" i="16"/>
  <c r="BH112" i="16"/>
  <c r="BH71" i="16"/>
  <c r="BH166" i="16"/>
  <c r="BH96" i="16"/>
  <c r="BH141" i="16"/>
  <c r="BH115" i="16"/>
  <c r="BH155" i="16"/>
  <c r="BH140" i="16"/>
  <c r="BH111" i="16"/>
  <c r="BH84" i="16"/>
  <c r="BH150" i="16"/>
  <c r="BH107" i="16"/>
  <c r="BH97" i="16"/>
  <c r="BH156" i="16"/>
  <c r="BH159" i="16"/>
  <c r="BH162" i="16"/>
  <c r="BH172" i="16"/>
  <c r="BH61" i="16"/>
  <c r="BH169" i="16"/>
  <c r="BH134" i="16"/>
  <c r="BH129" i="16"/>
  <c r="BH82" i="16"/>
  <c r="BH91" i="16"/>
  <c r="BH127" i="16"/>
  <c r="BH120" i="16"/>
  <c r="BH102" i="16"/>
  <c r="BH70" i="16"/>
  <c r="BH80" i="16"/>
  <c r="BH148" i="16"/>
  <c r="BH133" i="16"/>
  <c r="BH65" i="16"/>
  <c r="BH78" i="16"/>
  <c r="BH69" i="16"/>
  <c r="BH86" i="16"/>
  <c r="BH136" i="16"/>
  <c r="BH135" i="16"/>
  <c r="BH103" i="16"/>
  <c r="BH167" i="16"/>
  <c r="BH118" i="16"/>
  <c r="BH116" i="16"/>
  <c r="BH62" i="16"/>
  <c r="BH90" i="16"/>
  <c r="AX46" i="16"/>
  <c r="AX56" i="16"/>
  <c r="AX44" i="16"/>
  <c r="AX79" i="16"/>
  <c r="AX136" i="16"/>
  <c r="AX140" i="16"/>
  <c r="AX94" i="16"/>
  <c r="AX66" i="16"/>
  <c r="AX123" i="16"/>
  <c r="AX145" i="16"/>
  <c r="AX52" i="16"/>
  <c r="AX141" i="16"/>
  <c r="AX158" i="16"/>
  <c r="AX142" i="16"/>
  <c r="AX161" i="16"/>
  <c r="AX49" i="16"/>
  <c r="AX51" i="16"/>
  <c r="AX85" i="16"/>
  <c r="AX63" i="16"/>
  <c r="AX71" i="16"/>
  <c r="AX150" i="16"/>
  <c r="AX160" i="16"/>
  <c r="AX132" i="16"/>
  <c r="AX59" i="16"/>
  <c r="AX152" i="16"/>
  <c r="AX128" i="16"/>
  <c r="AX116" i="16"/>
  <c r="AX146" i="16"/>
  <c r="AX127" i="16"/>
  <c r="AX144" i="16"/>
  <c r="AX131" i="16"/>
  <c r="AX151" i="16"/>
  <c r="AX81" i="16"/>
  <c r="AX86" i="16"/>
  <c r="AX102" i="16"/>
  <c r="AX72" i="16"/>
  <c r="AX162" i="16"/>
  <c r="AX129" i="16"/>
  <c r="AX120" i="16"/>
  <c r="AX110" i="16"/>
  <c r="AX156" i="16"/>
  <c r="AX134" i="16"/>
  <c r="AX98" i="16"/>
  <c r="AX62" i="16"/>
  <c r="AX101" i="16"/>
  <c r="AX163" i="16"/>
  <c r="AX124" i="16"/>
  <c r="AX148" i="16"/>
  <c r="AX69" i="16"/>
  <c r="AX119" i="16"/>
  <c r="AX143" i="16"/>
  <c r="AX80" i="16"/>
  <c r="AX147" i="16"/>
  <c r="AX47" i="16"/>
  <c r="AX65" i="16"/>
  <c r="AX99" i="16"/>
  <c r="AX93" i="16"/>
  <c r="AX106" i="16"/>
  <c r="AX109" i="16"/>
  <c r="AX57" i="16"/>
  <c r="AX84" i="16"/>
  <c r="AX96" i="16"/>
  <c r="AX74" i="16"/>
  <c r="AX153" i="16"/>
  <c r="AX137" i="16"/>
  <c r="AX50" i="16"/>
  <c r="AX55" i="16"/>
  <c r="AX95" i="16"/>
  <c r="AX90" i="16"/>
  <c r="AX157" i="16"/>
  <c r="AX53" i="16"/>
  <c r="AX97" i="16"/>
  <c r="AX107" i="16"/>
  <c r="AX139" i="16"/>
  <c r="AX87" i="16"/>
  <c r="AX100" i="16"/>
  <c r="AX60" i="16"/>
  <c r="AX138" i="16"/>
  <c r="AX76" i="16"/>
  <c r="AX159" i="16"/>
  <c r="AX61" i="16"/>
  <c r="AX149" i="16"/>
  <c r="AX130" i="16"/>
  <c r="AX45" i="16"/>
  <c r="AX82" i="16"/>
  <c r="AX105" i="16"/>
  <c r="AX68" i="16"/>
  <c r="AX126" i="16"/>
  <c r="AX154" i="16"/>
  <c r="AX108" i="16"/>
  <c r="AX113" i="16"/>
  <c r="AX121" i="16"/>
  <c r="AX92" i="16"/>
  <c r="AX89" i="16"/>
  <c r="AX58" i="16"/>
  <c r="AX122" i="16"/>
  <c r="AX73" i="16"/>
  <c r="AX54" i="16"/>
  <c r="AX48" i="16"/>
  <c r="AX111" i="16"/>
  <c r="AX70" i="16"/>
  <c r="AX117" i="16"/>
  <c r="AX115" i="16"/>
  <c r="AX67" i="16"/>
  <c r="AX125" i="16"/>
  <c r="AX77" i="16"/>
  <c r="AX118" i="16"/>
  <c r="AX155" i="16"/>
  <c r="AX104" i="16"/>
  <c r="AX91" i="16"/>
  <c r="AX64" i="16"/>
  <c r="AX88" i="16"/>
  <c r="AX135" i="16"/>
  <c r="AX133" i="16"/>
  <c r="AX114" i="16"/>
  <c r="AX112" i="16"/>
  <c r="AX78" i="16"/>
  <c r="AX103" i="16"/>
  <c r="AX75" i="16"/>
  <c r="AX83" i="16"/>
  <c r="CA84" i="16"/>
  <c r="CA185" i="16"/>
  <c r="CA107" i="16"/>
  <c r="CA106" i="16"/>
  <c r="CA142" i="16"/>
  <c r="CA165" i="16"/>
  <c r="CA145" i="16"/>
  <c r="CA164" i="16"/>
  <c r="CA146" i="16"/>
  <c r="CA98" i="16"/>
  <c r="CA180" i="16"/>
  <c r="CA184" i="16"/>
  <c r="CA161" i="16"/>
  <c r="CA192" i="16"/>
  <c r="CA158" i="16"/>
  <c r="CA149" i="16"/>
  <c r="CA137" i="16"/>
  <c r="CA76" i="16"/>
  <c r="CA129" i="16"/>
  <c r="CA95" i="16"/>
  <c r="CA116" i="16"/>
  <c r="CA96" i="16"/>
  <c r="CA150" i="16"/>
  <c r="CA88" i="16"/>
  <c r="CA168" i="16"/>
  <c r="CA112" i="16"/>
  <c r="CA94" i="16"/>
  <c r="CA176" i="16"/>
  <c r="CA117" i="16"/>
  <c r="CA111" i="16"/>
  <c r="CA125" i="16"/>
  <c r="CA141" i="16"/>
  <c r="CA189" i="16"/>
  <c r="CA81" i="16"/>
  <c r="CA122" i="16"/>
  <c r="CA104" i="16"/>
  <c r="CA179" i="16"/>
  <c r="CA175" i="16"/>
  <c r="CA126" i="16"/>
  <c r="CA109" i="16"/>
  <c r="CA177" i="16"/>
  <c r="CA89" i="16"/>
  <c r="CA143" i="16"/>
  <c r="CA80" i="16"/>
  <c r="CA154" i="16"/>
  <c r="CA85" i="16"/>
  <c r="CA139" i="16"/>
  <c r="CA78" i="16"/>
  <c r="CA74" i="16"/>
  <c r="CA127" i="16"/>
  <c r="CA174" i="16"/>
  <c r="CA182" i="16"/>
  <c r="CA157" i="16"/>
  <c r="CA121" i="16"/>
  <c r="CA136" i="16"/>
  <c r="CA167" i="16"/>
  <c r="CA191" i="16"/>
  <c r="CA97" i="16"/>
  <c r="CA183" i="16"/>
  <c r="CA124" i="16"/>
  <c r="CA188" i="16"/>
  <c r="CA92" i="16"/>
  <c r="CA173" i="16"/>
  <c r="CA144" i="16"/>
  <c r="CA101" i="16"/>
  <c r="CA132" i="16"/>
  <c r="CA159" i="16"/>
  <c r="CA153" i="16"/>
  <c r="CA163" i="16"/>
  <c r="CA83" i="16"/>
  <c r="CA75" i="16"/>
  <c r="CA135" i="16"/>
  <c r="CA186" i="16"/>
  <c r="CA103" i="16"/>
  <c r="CA181" i="16"/>
  <c r="CA148" i="16"/>
  <c r="CA108" i="16"/>
  <c r="CA156" i="16"/>
  <c r="CA169" i="16"/>
  <c r="CA93" i="16"/>
  <c r="CA100" i="16"/>
  <c r="CA79" i="16"/>
  <c r="CA171" i="16"/>
  <c r="CA119" i="16"/>
  <c r="CA114" i="16"/>
  <c r="CA131" i="16"/>
  <c r="CA170" i="16"/>
  <c r="CA82" i="16"/>
  <c r="CA87" i="16"/>
  <c r="CA99" i="16"/>
  <c r="CA115" i="16"/>
  <c r="CA73" i="16"/>
  <c r="CA90" i="16"/>
  <c r="CA155" i="16"/>
  <c r="CA147" i="16"/>
  <c r="CA123" i="16"/>
  <c r="CA160" i="16"/>
  <c r="CA134" i="16"/>
  <c r="CA172" i="16"/>
  <c r="CA113" i="16"/>
  <c r="CA128" i="16"/>
  <c r="CA102" i="16"/>
  <c r="CA77" i="16"/>
  <c r="CA120" i="16"/>
  <c r="CA130" i="16"/>
  <c r="CA91" i="16"/>
  <c r="CA162" i="16"/>
  <c r="CA190" i="16"/>
  <c r="CA138" i="16"/>
  <c r="CA105" i="16"/>
  <c r="CA140" i="16"/>
  <c r="CA118" i="16"/>
  <c r="CA151" i="16"/>
  <c r="CA133" i="16"/>
  <c r="CA178" i="16"/>
  <c r="CA187" i="16"/>
  <c r="CA110" i="16"/>
  <c r="CA166" i="16"/>
  <c r="CA86" i="16"/>
  <c r="CA152" i="16"/>
  <c r="AL32" i="16"/>
  <c r="AL41" i="16"/>
  <c r="AL81" i="16"/>
  <c r="AL99" i="16"/>
  <c r="AL141" i="16"/>
  <c r="AL88" i="16"/>
  <c r="AL146" i="16"/>
  <c r="AL62" i="16"/>
  <c r="AL66" i="16"/>
  <c r="AL40" i="16"/>
  <c r="AL135" i="16"/>
  <c r="AL121" i="16"/>
  <c r="AL51" i="16"/>
  <c r="AL86" i="16"/>
  <c r="AL76" i="16"/>
  <c r="AL116" i="16"/>
  <c r="AL147" i="16"/>
  <c r="AL70" i="16"/>
  <c r="AL74" i="16"/>
  <c r="AL57" i="16"/>
  <c r="AL36" i="16"/>
  <c r="AL79" i="16"/>
  <c r="AL52" i="16"/>
  <c r="AL137" i="16"/>
  <c r="AL64" i="16"/>
  <c r="AL49" i="16"/>
  <c r="AL113" i="16"/>
  <c r="AL115" i="16"/>
  <c r="AL45" i="16"/>
  <c r="AL140" i="16"/>
  <c r="AL35" i="16"/>
  <c r="AL148" i="16"/>
  <c r="AL69" i="16"/>
  <c r="AL114" i="16"/>
  <c r="AL98" i="16"/>
  <c r="AL33" i="16"/>
  <c r="AL77" i="16"/>
  <c r="AL131" i="16"/>
  <c r="AL54" i="16"/>
  <c r="AL39" i="16"/>
  <c r="AL100" i="16"/>
  <c r="AL104" i="16"/>
  <c r="AL138" i="16"/>
  <c r="AL78" i="16"/>
  <c r="AL53" i="16"/>
  <c r="AL85" i="16"/>
  <c r="AL132" i="16"/>
  <c r="AL87" i="16"/>
  <c r="AL151" i="16"/>
  <c r="AL144" i="16"/>
  <c r="AL112" i="16"/>
  <c r="AL67" i="16"/>
  <c r="AL75" i="16"/>
  <c r="AL123" i="16"/>
  <c r="AL128" i="16"/>
  <c r="AL94" i="16"/>
  <c r="AL134" i="16"/>
  <c r="AL44" i="16"/>
  <c r="AL65" i="16"/>
  <c r="AL143" i="16"/>
  <c r="AL129" i="16"/>
  <c r="AL38" i="16"/>
  <c r="AL46" i="16"/>
  <c r="AL101" i="16"/>
  <c r="AL60" i="16"/>
  <c r="AL125" i="16"/>
  <c r="AL83" i="16"/>
  <c r="AL118" i="16"/>
  <c r="AL105" i="16"/>
  <c r="AL139" i="16"/>
  <c r="AL43" i="16"/>
  <c r="AL37" i="16"/>
  <c r="AL63" i="16"/>
  <c r="AL80" i="16"/>
  <c r="AL71" i="16"/>
  <c r="AL136" i="16"/>
  <c r="AL90" i="16"/>
  <c r="AL142" i="16"/>
  <c r="AL92" i="16"/>
  <c r="AL50" i="16"/>
  <c r="AL56" i="16"/>
  <c r="AL110" i="16"/>
  <c r="AL145" i="16"/>
  <c r="AL58" i="16"/>
  <c r="AL84" i="16"/>
  <c r="AL96" i="16"/>
  <c r="AL103" i="16"/>
  <c r="AL119" i="16"/>
  <c r="AL107" i="16"/>
  <c r="AL72" i="16"/>
  <c r="AL82" i="16"/>
  <c r="AL111" i="16"/>
  <c r="AL124" i="16"/>
  <c r="AL34" i="16"/>
  <c r="AL55" i="16"/>
  <c r="AL97" i="16"/>
  <c r="AL120" i="16"/>
  <c r="AL48" i="16"/>
  <c r="AL130" i="16"/>
  <c r="AL122" i="16"/>
  <c r="AL117" i="16"/>
  <c r="AL109" i="16"/>
  <c r="AL68" i="16"/>
  <c r="AL61" i="16"/>
  <c r="AL95" i="16"/>
  <c r="AL73" i="16"/>
  <c r="AL106" i="16"/>
  <c r="AL127" i="16"/>
  <c r="AL93" i="16"/>
  <c r="AL133" i="16"/>
  <c r="AL89" i="16"/>
  <c r="AL42" i="16"/>
  <c r="AL59" i="16"/>
  <c r="AL102" i="16"/>
  <c r="AL47" i="16"/>
  <c r="AL91" i="16"/>
  <c r="AL150" i="16"/>
  <c r="AL126" i="16"/>
  <c r="AL108" i="16"/>
  <c r="AL149" i="16"/>
  <c r="X30" i="16"/>
  <c r="X20" i="16"/>
  <c r="X28" i="16"/>
  <c r="X113" i="16"/>
  <c r="X78" i="16"/>
  <c r="X35" i="16"/>
  <c r="X19" i="16"/>
  <c r="X72" i="16"/>
  <c r="X81" i="16"/>
  <c r="X27" i="16"/>
  <c r="X26" i="16"/>
  <c r="X76" i="16"/>
  <c r="X133" i="16"/>
  <c r="X107" i="16"/>
  <c r="X95" i="16"/>
  <c r="X23" i="16"/>
  <c r="X47" i="16"/>
  <c r="X43" i="16"/>
  <c r="X79" i="16"/>
  <c r="X46" i="16"/>
  <c r="X75" i="16"/>
  <c r="X93" i="16"/>
  <c r="X39" i="16"/>
  <c r="X61" i="16"/>
  <c r="X56" i="16"/>
  <c r="X69" i="16"/>
  <c r="X40" i="16"/>
  <c r="X55" i="16"/>
  <c r="X58" i="16"/>
  <c r="X66" i="16"/>
  <c r="X29" i="16"/>
  <c r="X90" i="16"/>
  <c r="X136" i="16"/>
  <c r="X74" i="16"/>
  <c r="X119" i="16"/>
  <c r="X57" i="16"/>
  <c r="X36" i="16"/>
  <c r="X53" i="16"/>
  <c r="X67" i="16"/>
  <c r="X60" i="16"/>
  <c r="X126" i="16"/>
  <c r="X73" i="16"/>
  <c r="X65" i="16"/>
  <c r="X64" i="16"/>
  <c r="X85" i="16"/>
  <c r="X24" i="16"/>
  <c r="X132" i="16"/>
  <c r="X103" i="16"/>
  <c r="X32" i="16"/>
  <c r="X37" i="16"/>
  <c r="X33" i="16"/>
  <c r="X110" i="16"/>
  <c r="X101" i="16"/>
  <c r="X42" i="16"/>
  <c r="X116" i="16"/>
  <c r="X49" i="16"/>
  <c r="X52" i="16"/>
  <c r="X71" i="16"/>
  <c r="X89" i="16"/>
  <c r="X54" i="16"/>
  <c r="X135" i="16"/>
  <c r="X22" i="16"/>
  <c r="X38" i="16"/>
  <c r="X130" i="16"/>
  <c r="X70" i="16"/>
  <c r="X128" i="16"/>
  <c r="X41" i="16"/>
  <c r="X124" i="16"/>
  <c r="X88" i="16"/>
  <c r="X25" i="16"/>
  <c r="X94" i="16"/>
  <c r="X122" i="16"/>
  <c r="X100" i="16"/>
  <c r="X44" i="16"/>
  <c r="X91" i="16"/>
  <c r="X87" i="16"/>
  <c r="X21" i="16"/>
  <c r="X31" i="16"/>
  <c r="X111" i="16"/>
  <c r="X105" i="16"/>
  <c r="X80" i="16"/>
  <c r="X125" i="16"/>
  <c r="X48" i="16"/>
  <c r="X51" i="16"/>
  <c r="X108" i="16"/>
  <c r="X97" i="16"/>
  <c r="X18" i="16"/>
  <c r="X109" i="16"/>
  <c r="X102" i="16"/>
  <c r="X104" i="16"/>
  <c r="X118" i="16"/>
  <c r="X34" i="16"/>
  <c r="X121" i="16"/>
  <c r="X92" i="16"/>
  <c r="X137" i="16"/>
  <c r="X82" i="16"/>
  <c r="X115" i="16"/>
  <c r="X114" i="16"/>
  <c r="X129" i="16"/>
  <c r="X63" i="16"/>
  <c r="X50" i="16"/>
  <c r="X134" i="16"/>
  <c r="X84" i="16"/>
  <c r="X77" i="16"/>
  <c r="X120" i="16"/>
  <c r="X123" i="16"/>
  <c r="X45" i="16"/>
  <c r="X98" i="16"/>
  <c r="X86" i="16"/>
  <c r="X96" i="16"/>
  <c r="X112" i="16"/>
  <c r="X127" i="16"/>
  <c r="X62" i="16"/>
  <c r="X99" i="16"/>
  <c r="X59" i="16"/>
  <c r="X106" i="16"/>
  <c r="X117" i="16"/>
  <c r="X131" i="16"/>
  <c r="X83" i="16"/>
  <c r="X68" i="16"/>
  <c r="AS104" i="16"/>
  <c r="AS108" i="16"/>
  <c r="AS156" i="16"/>
  <c r="AS73" i="16"/>
  <c r="AS55" i="16"/>
  <c r="AS151" i="16"/>
  <c r="AS130" i="16"/>
  <c r="AS61" i="16"/>
  <c r="AS141" i="16"/>
  <c r="AS115" i="16"/>
  <c r="AS111" i="16"/>
  <c r="AS118" i="16"/>
  <c r="AS132" i="16"/>
  <c r="AS109" i="16"/>
  <c r="AS76" i="16"/>
  <c r="AS86" i="16"/>
  <c r="AS133" i="16"/>
  <c r="AS75" i="16"/>
  <c r="AS58" i="16"/>
  <c r="AS80" i="16"/>
  <c r="AS121" i="16"/>
  <c r="AS146" i="16"/>
  <c r="AS123" i="16"/>
  <c r="AS68" i="16"/>
  <c r="AS116" i="16"/>
  <c r="AS124" i="16"/>
  <c r="AS134" i="16"/>
  <c r="AS88" i="16"/>
  <c r="AS107" i="16"/>
  <c r="AS144" i="16"/>
  <c r="AS131" i="16"/>
  <c r="AS127" i="16"/>
  <c r="AS63" i="16"/>
  <c r="AS91" i="16"/>
  <c r="AS147" i="16"/>
  <c r="AS105" i="16"/>
  <c r="AS140" i="16"/>
  <c r="AS49" i="16"/>
  <c r="AS135" i="16"/>
  <c r="AS72" i="16"/>
  <c r="AS158" i="16"/>
  <c r="AS96" i="16"/>
  <c r="AS122" i="16"/>
  <c r="AS155" i="16"/>
  <c r="AS157" i="16"/>
  <c r="AS113" i="16"/>
  <c r="AS48" i="16"/>
  <c r="AS62" i="16"/>
  <c r="AS128" i="16"/>
  <c r="AS67" i="16"/>
  <c r="AS74" i="16"/>
  <c r="AS41" i="16"/>
  <c r="AS50" i="16"/>
  <c r="AS87" i="16"/>
  <c r="AS138" i="16"/>
  <c r="AS125" i="16"/>
  <c r="AS77" i="16"/>
  <c r="AS51" i="16"/>
  <c r="AS93" i="16"/>
  <c r="AS71" i="16"/>
  <c r="AS94" i="16"/>
  <c r="AS83" i="16"/>
  <c r="AS152" i="16"/>
  <c r="AS101" i="16"/>
  <c r="AS117" i="16"/>
  <c r="AS42" i="16"/>
  <c r="AS79" i="16"/>
  <c r="AS40" i="16"/>
  <c r="AS119" i="16"/>
  <c r="AS47" i="16"/>
  <c r="AS120" i="16"/>
  <c r="AS129" i="16"/>
  <c r="AS99" i="16"/>
  <c r="AS78" i="16"/>
  <c r="AS45" i="16"/>
  <c r="AS145" i="16"/>
  <c r="AS60" i="16"/>
  <c r="AS153" i="16"/>
  <c r="AS139" i="16"/>
  <c r="AS143" i="16"/>
  <c r="AS154" i="16"/>
  <c r="AS85" i="16"/>
  <c r="AS102" i="16"/>
  <c r="AS100" i="16"/>
  <c r="AS150" i="16"/>
  <c r="AS98" i="16"/>
  <c r="AS43" i="16"/>
  <c r="AS65" i="16"/>
  <c r="AS106" i="16"/>
  <c r="AS97" i="16"/>
  <c r="AS149" i="16"/>
  <c r="AS69" i="16"/>
  <c r="AS142" i="16"/>
  <c r="AS59" i="16"/>
  <c r="AS52" i="16"/>
  <c r="AS136" i="16"/>
  <c r="AS70" i="16"/>
  <c r="AS66" i="16"/>
  <c r="AS114" i="16"/>
  <c r="AS44" i="16"/>
  <c r="AS112" i="16"/>
  <c r="AS53" i="16"/>
  <c r="AS84" i="16"/>
  <c r="AS89" i="16"/>
  <c r="AS46" i="16"/>
  <c r="AS90" i="16"/>
  <c r="AS81" i="16"/>
  <c r="AS103" i="16"/>
  <c r="AS82" i="16"/>
  <c r="AS39" i="16"/>
  <c r="AS54" i="16"/>
  <c r="AS56" i="16"/>
  <c r="AS148" i="16"/>
  <c r="AS126" i="16"/>
  <c r="AS92" i="16"/>
  <c r="AS110" i="16"/>
  <c r="AS57" i="16"/>
  <c r="AS64" i="16"/>
  <c r="AS95" i="16"/>
  <c r="AS137" i="16"/>
  <c r="BD139" i="16"/>
  <c r="BD134" i="16"/>
  <c r="BD143" i="16"/>
  <c r="BD166" i="16"/>
  <c r="BD59" i="16"/>
  <c r="BD115" i="16"/>
  <c r="BD77" i="16"/>
  <c r="BD142" i="16"/>
  <c r="BD112" i="16"/>
  <c r="BD120" i="16"/>
  <c r="BD130" i="16"/>
  <c r="BD83" i="16"/>
  <c r="BD94" i="16"/>
  <c r="BD156" i="16"/>
  <c r="BD52" i="16"/>
  <c r="BD63" i="16"/>
  <c r="BD92" i="16"/>
  <c r="BD88" i="16"/>
  <c r="BD79" i="16"/>
  <c r="BD86" i="16"/>
  <c r="BD107" i="16"/>
  <c r="BD150" i="16"/>
  <c r="BD55" i="16"/>
  <c r="BD161" i="16"/>
  <c r="BD152" i="16"/>
  <c r="BD108" i="16"/>
  <c r="BD111" i="16"/>
  <c r="BD84" i="16"/>
  <c r="BD58" i="16"/>
  <c r="BD141" i="16"/>
  <c r="AZ76" i="16"/>
  <c r="AZ110" i="16"/>
  <c r="AZ124" i="16"/>
  <c r="AZ111" i="16"/>
  <c r="AZ115" i="16"/>
  <c r="AZ49" i="16"/>
  <c r="AZ73" i="16"/>
  <c r="AZ140" i="16"/>
  <c r="AZ125" i="16"/>
  <c r="AZ126" i="16"/>
  <c r="AZ158" i="16"/>
  <c r="AZ105" i="16"/>
  <c r="AZ104" i="16"/>
  <c r="AZ159" i="16"/>
  <c r="AZ130" i="16"/>
  <c r="AZ59" i="16"/>
  <c r="AZ57" i="16"/>
  <c r="AZ161" i="16"/>
  <c r="AZ122" i="16"/>
  <c r="AZ64" i="16"/>
  <c r="AZ142" i="16"/>
  <c r="AZ132" i="16"/>
  <c r="AZ154" i="16"/>
  <c r="AZ60" i="16"/>
  <c r="AZ90" i="16"/>
  <c r="AZ135" i="16"/>
  <c r="AZ95" i="16"/>
  <c r="AZ137" i="16"/>
  <c r="AZ164" i="16"/>
  <c r="AZ48" i="16"/>
  <c r="AZ81" i="16"/>
  <c r="AZ98" i="16"/>
  <c r="AZ153" i="16"/>
  <c r="AZ118" i="16"/>
  <c r="AZ138" i="16"/>
  <c r="AZ53" i="16"/>
  <c r="AZ123" i="16"/>
  <c r="AZ78" i="16"/>
  <c r="AZ55" i="16"/>
  <c r="AZ109" i="16"/>
  <c r="AZ88" i="16"/>
  <c r="AZ61" i="16"/>
  <c r="AZ148" i="16"/>
  <c r="AZ92" i="16"/>
  <c r="AZ77" i="16"/>
  <c r="AZ145" i="16"/>
  <c r="AZ84" i="16"/>
  <c r="AZ139" i="16"/>
  <c r="AZ160" i="16"/>
  <c r="AZ79" i="16"/>
  <c r="AZ85" i="16"/>
  <c r="AZ47" i="16"/>
  <c r="AZ150" i="16"/>
  <c r="AZ54" i="16"/>
  <c r="AZ151" i="16"/>
  <c r="AZ82" i="16"/>
  <c r="AZ101" i="16"/>
  <c r="AZ128" i="16"/>
  <c r="AZ67" i="16"/>
  <c r="AZ127" i="16"/>
  <c r="AZ155" i="16"/>
  <c r="AZ68" i="16"/>
  <c r="AZ108" i="16"/>
  <c r="AZ106" i="16"/>
  <c r="AZ120" i="16"/>
  <c r="AZ93" i="16"/>
  <c r="AZ89" i="16"/>
  <c r="AZ75" i="16"/>
  <c r="AZ94" i="16"/>
  <c r="AZ70" i="16"/>
  <c r="AZ69" i="16"/>
  <c r="AZ152" i="16"/>
  <c r="AZ121" i="16"/>
  <c r="AZ65" i="16"/>
  <c r="AZ96" i="16"/>
  <c r="AZ141" i="16"/>
  <c r="AZ46" i="16"/>
  <c r="AZ131" i="16"/>
  <c r="AZ86" i="16"/>
  <c r="AZ165" i="16"/>
  <c r="AZ144" i="16"/>
  <c r="AZ147" i="16"/>
  <c r="AZ112" i="16"/>
  <c r="AZ74" i="16"/>
  <c r="AZ50" i="16"/>
  <c r="AZ71" i="16"/>
  <c r="AZ134" i="16"/>
  <c r="AZ91" i="16"/>
  <c r="AZ146" i="16"/>
  <c r="AZ143" i="16"/>
  <c r="AZ87" i="16"/>
  <c r="AZ157" i="16"/>
  <c r="AZ83" i="16"/>
  <c r="AZ52" i="16"/>
  <c r="AZ117" i="16"/>
  <c r="AZ103" i="16"/>
  <c r="AZ156" i="16"/>
  <c r="AZ100" i="16"/>
  <c r="AZ119" i="16"/>
  <c r="AZ63" i="16"/>
  <c r="AZ107" i="16"/>
  <c r="AZ66" i="16"/>
  <c r="AZ62" i="16"/>
  <c r="AZ58" i="16"/>
  <c r="AZ113" i="16"/>
  <c r="AZ102" i="16"/>
  <c r="AZ97" i="16"/>
  <c r="AZ114" i="16"/>
  <c r="AZ99" i="16"/>
  <c r="AZ51" i="16"/>
  <c r="AZ162" i="16"/>
  <c r="AZ72" i="16"/>
  <c r="AZ56" i="16"/>
  <c r="AZ80" i="16"/>
  <c r="AZ136" i="16"/>
  <c r="AZ116" i="16"/>
  <c r="AZ163" i="16"/>
  <c r="AZ133" i="16"/>
  <c r="AZ149" i="16"/>
  <c r="AZ129" i="16"/>
  <c r="BU123" i="16"/>
  <c r="BU159" i="16"/>
  <c r="BU84" i="16"/>
  <c r="BU162" i="16"/>
  <c r="BU106" i="16"/>
  <c r="BU92" i="16"/>
  <c r="BU95" i="16"/>
  <c r="BU89" i="16"/>
  <c r="BU132" i="16"/>
  <c r="BU173" i="16"/>
  <c r="BU107" i="16"/>
  <c r="BU69" i="16"/>
  <c r="BU184" i="16"/>
  <c r="BU100" i="16"/>
  <c r="BU97" i="16"/>
  <c r="BU155" i="16"/>
  <c r="BU149" i="16"/>
  <c r="BU151" i="16"/>
  <c r="BU182" i="16"/>
  <c r="BU178" i="16"/>
  <c r="BU172" i="16"/>
  <c r="BU70" i="16"/>
  <c r="BU74" i="16"/>
  <c r="BU160" i="16"/>
  <c r="BU78" i="16"/>
  <c r="BU93" i="16"/>
  <c r="BU102" i="16"/>
  <c r="BU71" i="16"/>
  <c r="BU135" i="16"/>
  <c r="BU83" i="16"/>
  <c r="BU145" i="16"/>
  <c r="BU76" i="16"/>
  <c r="BU142" i="16"/>
  <c r="BU88" i="16"/>
  <c r="BU99" i="16"/>
  <c r="BU177" i="16"/>
  <c r="BU124" i="16"/>
  <c r="BU137" i="16"/>
  <c r="BU86" i="16"/>
  <c r="BU153" i="16"/>
  <c r="BU152" i="16"/>
  <c r="BU118" i="16"/>
  <c r="BU158" i="16"/>
  <c r="BU81" i="16"/>
  <c r="BU110" i="16"/>
  <c r="BU150" i="16"/>
  <c r="BU122" i="16"/>
  <c r="BU176" i="16"/>
  <c r="BU127" i="16"/>
  <c r="BU166" i="16"/>
  <c r="BU175" i="16"/>
  <c r="BU121" i="16"/>
  <c r="BU180" i="16"/>
  <c r="BU141" i="16"/>
  <c r="BU143" i="16"/>
  <c r="BU96" i="16"/>
  <c r="BU67" i="16"/>
  <c r="BU171" i="16"/>
  <c r="BU113" i="16"/>
  <c r="BU112" i="16"/>
  <c r="BC76" i="16"/>
  <c r="BC139" i="16"/>
  <c r="BC145" i="16"/>
  <c r="BC151" i="16"/>
  <c r="BC125" i="16"/>
  <c r="BC111" i="16"/>
  <c r="BC140" i="16"/>
  <c r="BC93" i="16"/>
  <c r="BC167" i="16"/>
  <c r="BC84" i="16"/>
  <c r="BC121" i="16"/>
  <c r="BC142" i="16"/>
  <c r="BC70" i="16"/>
  <c r="BC158" i="16"/>
  <c r="BC101" i="16"/>
  <c r="BC87" i="16"/>
  <c r="BC65" i="16"/>
  <c r="BC117" i="16"/>
  <c r="BC66" i="16"/>
  <c r="BC168" i="16"/>
  <c r="BC104" i="16"/>
  <c r="BC118" i="16"/>
  <c r="BC75" i="16"/>
  <c r="BC110" i="16"/>
  <c r="BC95" i="16"/>
  <c r="BC131" i="16"/>
  <c r="BC78" i="16"/>
  <c r="BC154" i="16"/>
  <c r="BC106" i="16"/>
  <c r="BC90" i="16"/>
  <c r="BC64" i="16"/>
  <c r="BC81" i="16"/>
  <c r="BC155" i="16"/>
  <c r="BC63" i="16"/>
  <c r="BC79" i="16"/>
  <c r="BC136" i="16"/>
  <c r="BC119" i="16"/>
  <c r="BC163" i="16"/>
  <c r="BC73" i="16"/>
  <c r="BC165" i="16"/>
  <c r="BC71" i="16"/>
  <c r="BC102" i="16"/>
  <c r="BC61" i="16"/>
  <c r="BC56" i="16"/>
  <c r="BC128" i="16"/>
  <c r="BC130" i="16"/>
  <c r="BC51" i="16"/>
  <c r="BC134" i="16"/>
  <c r="BC166" i="16"/>
  <c r="BC123" i="16"/>
  <c r="BC100" i="16"/>
  <c r="BC108" i="16"/>
  <c r="BC68" i="16"/>
  <c r="BC113" i="16"/>
  <c r="BC146" i="16"/>
  <c r="BC72" i="16"/>
  <c r="BC127" i="16"/>
  <c r="BC58" i="16"/>
  <c r="BC74" i="16"/>
  <c r="BC156" i="16"/>
  <c r="AD117" i="16"/>
  <c r="AD24" i="16"/>
  <c r="AD93" i="16"/>
  <c r="AD69" i="16"/>
  <c r="AD119" i="16"/>
  <c r="AD58" i="16"/>
  <c r="AD75" i="16"/>
  <c r="AD54" i="16"/>
  <c r="AD28" i="16"/>
  <c r="AD112" i="16"/>
  <c r="AD107" i="16"/>
  <c r="AD123" i="16"/>
  <c r="AD60" i="16"/>
  <c r="AD46" i="16"/>
  <c r="AD36" i="16"/>
  <c r="AD87" i="16"/>
  <c r="AD76" i="16"/>
  <c r="AD64" i="16"/>
  <c r="AD79" i="16"/>
  <c r="AD130" i="16"/>
  <c r="AD52" i="16"/>
  <c r="AD77" i="16"/>
  <c r="AD62" i="16"/>
  <c r="AD44" i="16"/>
  <c r="AD128" i="16"/>
  <c r="AD97" i="16"/>
  <c r="AD42" i="16"/>
  <c r="AD120" i="16"/>
  <c r="AD143" i="16"/>
  <c r="AD72" i="16"/>
  <c r="AD131" i="16"/>
  <c r="AD127" i="16"/>
  <c r="AD108" i="16"/>
  <c r="AD33" i="16"/>
  <c r="AD92" i="16"/>
  <c r="AD110" i="16"/>
  <c r="AD65" i="16"/>
  <c r="AD67" i="16"/>
  <c r="AD102" i="16"/>
  <c r="AD135" i="16"/>
  <c r="AD137" i="16"/>
  <c r="AD88" i="16"/>
  <c r="AD81" i="16"/>
  <c r="AD40" i="16"/>
  <c r="AD103" i="16"/>
  <c r="AD133" i="16"/>
  <c r="AD39" i="16"/>
  <c r="AD31" i="16"/>
  <c r="AD98" i="16"/>
  <c r="AD48" i="16"/>
  <c r="AD129" i="16"/>
  <c r="AD118" i="16"/>
  <c r="AD91" i="16"/>
  <c r="AD68" i="16"/>
  <c r="AD105" i="16"/>
  <c r="AD73" i="16"/>
  <c r="AD142" i="16"/>
  <c r="AD132" i="16"/>
  <c r="AD61" i="16"/>
  <c r="AD90" i="16"/>
  <c r="AD99" i="16"/>
  <c r="AD86" i="16"/>
  <c r="AD85" i="16"/>
  <c r="AD59" i="16"/>
  <c r="AD25" i="16"/>
  <c r="AD66" i="16"/>
  <c r="AD53" i="16"/>
  <c r="AD109" i="16"/>
  <c r="AD94" i="16"/>
  <c r="AD136" i="16"/>
  <c r="AD95" i="16"/>
  <c r="AD125" i="16"/>
  <c r="AD80" i="16"/>
  <c r="AD71" i="16"/>
  <c r="AD124" i="16"/>
  <c r="AD101" i="16"/>
  <c r="AD55" i="16"/>
  <c r="AD84" i="16"/>
  <c r="AD38" i="16"/>
  <c r="AD83" i="16"/>
  <c r="AD134" i="16"/>
  <c r="AD114" i="16"/>
  <c r="AD82" i="16"/>
  <c r="AD141" i="16"/>
  <c r="AD89" i="16"/>
  <c r="AD32" i="16"/>
  <c r="AD116" i="16"/>
  <c r="AD138" i="16"/>
  <c r="AD122" i="16"/>
  <c r="AD63" i="16"/>
  <c r="AD27" i="16"/>
  <c r="AD47" i="16"/>
  <c r="AD35" i="16"/>
  <c r="AD50" i="16"/>
  <c r="AD140" i="16"/>
  <c r="AD74" i="16"/>
  <c r="AD96" i="16"/>
  <c r="AD49" i="16"/>
  <c r="AD70" i="16"/>
  <c r="AD111" i="16"/>
  <c r="AD57" i="16"/>
  <c r="AD45" i="16"/>
  <c r="AD26" i="16"/>
  <c r="AD30" i="16"/>
  <c r="AD78" i="16"/>
  <c r="AD139" i="16"/>
  <c r="AD100" i="16"/>
  <c r="AD34" i="16"/>
  <c r="AD106" i="16"/>
  <c r="AD113" i="16"/>
  <c r="AD41" i="16"/>
  <c r="AD115" i="16"/>
  <c r="AD37" i="16"/>
  <c r="AD43" i="16"/>
  <c r="AD56" i="16"/>
  <c r="AD104" i="16"/>
  <c r="AD126" i="16"/>
  <c r="AD51" i="16"/>
  <c r="AD121" i="16"/>
  <c r="AD29" i="16"/>
  <c r="BK124" i="16"/>
  <c r="BK142" i="16"/>
  <c r="BK117" i="16"/>
  <c r="BK91" i="16"/>
  <c r="BK95" i="16"/>
  <c r="BK84" i="16"/>
  <c r="BK164" i="16"/>
  <c r="BK101" i="16"/>
  <c r="BK79" i="16"/>
  <c r="BK128" i="16"/>
  <c r="BK58" i="16"/>
  <c r="BK159" i="16"/>
  <c r="BK167" i="16"/>
  <c r="BK86" i="16"/>
  <c r="BK99" i="16"/>
  <c r="BK145" i="16"/>
  <c r="BK170" i="16"/>
  <c r="BK102" i="16"/>
  <c r="BK137" i="16"/>
  <c r="BK140" i="16"/>
  <c r="BK74" i="16"/>
  <c r="BK72" i="16"/>
  <c r="BK78" i="16"/>
  <c r="BK123" i="16"/>
  <c r="BK70" i="16"/>
  <c r="BK66" i="16"/>
  <c r="BK113" i="16"/>
  <c r="BK106" i="16"/>
  <c r="BK87" i="16"/>
  <c r="BK114" i="16"/>
  <c r="BK127" i="16"/>
  <c r="BK147" i="16"/>
  <c r="BK119" i="16"/>
  <c r="BK154" i="16"/>
  <c r="BK166" i="16"/>
  <c r="BK80" i="16"/>
  <c r="BK171" i="16"/>
  <c r="BK60" i="16"/>
  <c r="BK156" i="16"/>
  <c r="BK116" i="16"/>
  <c r="BK71" i="16"/>
  <c r="BK108" i="16"/>
  <c r="BK175" i="16"/>
  <c r="BK133" i="16"/>
  <c r="BK153" i="16"/>
  <c r="BK126" i="16"/>
  <c r="BK155" i="16"/>
  <c r="BK158" i="16"/>
  <c r="BK172" i="16"/>
  <c r="BK148" i="16"/>
  <c r="BK157" i="16"/>
  <c r="BK125" i="16"/>
  <c r="BK136" i="16"/>
  <c r="BK139" i="16"/>
  <c r="BK151" i="16"/>
  <c r="BK75" i="16"/>
  <c r="BK129" i="16"/>
  <c r="BK144" i="16"/>
  <c r="BK62" i="16"/>
  <c r="BK81" i="16"/>
  <c r="BK111" i="16"/>
  <c r="BK85" i="16"/>
  <c r="BK59" i="16"/>
  <c r="BK130" i="16"/>
  <c r="BK134" i="16"/>
  <c r="BK67" i="16"/>
  <c r="BK118" i="16"/>
  <c r="BK61" i="16"/>
  <c r="BK65" i="16"/>
  <c r="BK82" i="16"/>
  <c r="BK163" i="16"/>
  <c r="BK169" i="16"/>
  <c r="BK138" i="16"/>
  <c r="BK131" i="16"/>
  <c r="BK105" i="16"/>
  <c r="BK121" i="16"/>
  <c r="BK165" i="16"/>
  <c r="BK93" i="16"/>
  <c r="BK173" i="16"/>
  <c r="BK100" i="16"/>
  <c r="BK90" i="16"/>
  <c r="BK146" i="16"/>
  <c r="BK160" i="16"/>
  <c r="BK143" i="16"/>
  <c r="BK98" i="16"/>
  <c r="BK69" i="16"/>
  <c r="BK150" i="16"/>
  <c r="BK89" i="16"/>
  <c r="BK110" i="16"/>
  <c r="BK92" i="16"/>
  <c r="BK63" i="16"/>
  <c r="BK83" i="16"/>
  <c r="BK112" i="16"/>
  <c r="BK109" i="16"/>
  <c r="BK88" i="16"/>
  <c r="BK176" i="16"/>
  <c r="BK120" i="16"/>
  <c r="BK104" i="16"/>
  <c r="BK76" i="16"/>
  <c r="BK96" i="16"/>
  <c r="BK77" i="16"/>
  <c r="BK161" i="16"/>
  <c r="BK168" i="16"/>
  <c r="BK107" i="16"/>
  <c r="BK162" i="16"/>
  <c r="BK68" i="16"/>
  <c r="BK132" i="16"/>
  <c r="BK122" i="16"/>
  <c r="BK174" i="16"/>
  <c r="BK149" i="16"/>
  <c r="BK115" i="16"/>
  <c r="BK64" i="16"/>
  <c r="BK97" i="16"/>
  <c r="BK57" i="16"/>
  <c r="BK73" i="16"/>
  <c r="BK135" i="16"/>
  <c r="BK103" i="16"/>
  <c r="BK152" i="16"/>
  <c r="BK141" i="16"/>
  <c r="BK94" i="16"/>
  <c r="AK107" i="16"/>
  <c r="AK130" i="16"/>
  <c r="AK141" i="16"/>
  <c r="AK55" i="16"/>
  <c r="AK84" i="16"/>
  <c r="AK137" i="16"/>
  <c r="AK85" i="16"/>
  <c r="AK86" i="16"/>
  <c r="AK150" i="16"/>
  <c r="AK63" i="16"/>
  <c r="AK35" i="16"/>
  <c r="AK80" i="16"/>
  <c r="AK41" i="16"/>
  <c r="AK78" i="16"/>
  <c r="AK138" i="16"/>
  <c r="AK36" i="16"/>
  <c r="AK79" i="16"/>
  <c r="AK100" i="16"/>
  <c r="AK115" i="16"/>
  <c r="AK110" i="16"/>
  <c r="AK149" i="16"/>
  <c r="AK82" i="16"/>
  <c r="AK93" i="16"/>
  <c r="AK119" i="16"/>
  <c r="AK134" i="16"/>
  <c r="AK77" i="16"/>
  <c r="AK42" i="16"/>
  <c r="AK117" i="16"/>
  <c r="AK101" i="16"/>
  <c r="AK148" i="16"/>
  <c r="AK66" i="16"/>
  <c r="AK51" i="16"/>
  <c r="AK67" i="16"/>
  <c r="AK40" i="16"/>
  <c r="AK88" i="16"/>
  <c r="AK50" i="16"/>
  <c r="AK106" i="16"/>
  <c r="AK103" i="16"/>
  <c r="AK147" i="16"/>
  <c r="AK95" i="16"/>
  <c r="AK139" i="16"/>
  <c r="AK136" i="16"/>
  <c r="AK111" i="16"/>
  <c r="AK142" i="16"/>
  <c r="AK37" i="16"/>
  <c r="AK140" i="16"/>
  <c r="AK39" i="16"/>
  <c r="AK131" i="16"/>
  <c r="AK62" i="16"/>
  <c r="AK120" i="16"/>
  <c r="AK126" i="16"/>
  <c r="AK109" i="16"/>
  <c r="AK98" i="16"/>
  <c r="AK64" i="16"/>
  <c r="AK38" i="16"/>
  <c r="AK58" i="16"/>
  <c r="AK122" i="16"/>
  <c r="AK132" i="16"/>
  <c r="AK45" i="16"/>
  <c r="AK70" i="16"/>
  <c r="AK90" i="16"/>
  <c r="AK127" i="16"/>
  <c r="AK129" i="16"/>
  <c r="AK133" i="16"/>
  <c r="AK59" i="16"/>
  <c r="AK113" i="16"/>
  <c r="AK76" i="16"/>
  <c r="AK97" i="16"/>
  <c r="AK68" i="16"/>
  <c r="AK52" i="16"/>
  <c r="AK146" i="16"/>
  <c r="AK69" i="16"/>
  <c r="AK44" i="16"/>
  <c r="AK46" i="16"/>
  <c r="AK32" i="16"/>
  <c r="AK128" i="16"/>
  <c r="AK31" i="16"/>
  <c r="AK74" i="16"/>
  <c r="AK73" i="16"/>
  <c r="AK105" i="16"/>
  <c r="AK125" i="16"/>
  <c r="AK72" i="16"/>
  <c r="AK47" i="16"/>
  <c r="AK99" i="16"/>
  <c r="AK71" i="16"/>
  <c r="AK56" i="16"/>
  <c r="AK91" i="16"/>
  <c r="AK65" i="16"/>
  <c r="AK43" i="16"/>
  <c r="AK57" i="16"/>
  <c r="AK143" i="16"/>
  <c r="AK75" i="16"/>
  <c r="AK135" i="16"/>
  <c r="AK114" i="16"/>
  <c r="AK121" i="16"/>
  <c r="AK112" i="16"/>
  <c r="AK108" i="16"/>
  <c r="AK61" i="16"/>
  <c r="AK60" i="16"/>
  <c r="AK116" i="16"/>
  <c r="AK81" i="16"/>
  <c r="AK48" i="16"/>
  <c r="AK83" i="16"/>
  <c r="AK104" i="16"/>
  <c r="AK123" i="16"/>
  <c r="AK53" i="16"/>
  <c r="AK87" i="16"/>
  <c r="AK49" i="16"/>
  <c r="AK34" i="16"/>
  <c r="AK33" i="16"/>
  <c r="AK96" i="16"/>
  <c r="AK54" i="16"/>
  <c r="AK94" i="16"/>
  <c r="AK145" i="16"/>
  <c r="AK124" i="16"/>
  <c r="AK89" i="16"/>
  <c r="AK118" i="16"/>
  <c r="AK144" i="16"/>
  <c r="AK102" i="16"/>
  <c r="AK92" i="16"/>
  <c r="BF87" i="16"/>
  <c r="BF65" i="16"/>
  <c r="BF81" i="16"/>
  <c r="BF130" i="16"/>
  <c r="BF135" i="16"/>
  <c r="BF167" i="16"/>
  <c r="BF163" i="16"/>
  <c r="BF72" i="16"/>
  <c r="BF133" i="16"/>
  <c r="BF102" i="16"/>
  <c r="BF158" i="16"/>
  <c r="BF110" i="16"/>
  <c r="BF121" i="16"/>
  <c r="BF157" i="16"/>
  <c r="BF144" i="16"/>
  <c r="BF89" i="16"/>
  <c r="BF115" i="16"/>
  <c r="BF142" i="16"/>
  <c r="BF127" i="16"/>
  <c r="BF61" i="16"/>
  <c r="BF64" i="16"/>
  <c r="BF58" i="16"/>
  <c r="BF139" i="16"/>
  <c r="BF96" i="16"/>
  <c r="BF145" i="16"/>
  <c r="BF62" i="16"/>
  <c r="BF92" i="16"/>
  <c r="BF101" i="16"/>
  <c r="BF105" i="16"/>
  <c r="BF73" i="16"/>
  <c r="BF83" i="16"/>
  <c r="BF70" i="16"/>
  <c r="BF168" i="16"/>
  <c r="BF151" i="16"/>
  <c r="BF169" i="16"/>
  <c r="BF111" i="16"/>
  <c r="BF117" i="16"/>
  <c r="BF161" i="16"/>
  <c r="BF55" i="16"/>
  <c r="BF118" i="16"/>
  <c r="BF54" i="16"/>
  <c r="BF148" i="16"/>
  <c r="BF85" i="16"/>
  <c r="BF166" i="16"/>
  <c r="BF98" i="16"/>
  <c r="BF57" i="16"/>
  <c r="BF119" i="16"/>
  <c r="BF150" i="16"/>
  <c r="BF84" i="16"/>
  <c r="BF56" i="16"/>
  <c r="BF114" i="16"/>
  <c r="BF124" i="16"/>
  <c r="BF80" i="16"/>
  <c r="BF59" i="16"/>
  <c r="BF162" i="16"/>
  <c r="BF60" i="16"/>
  <c r="BF159" i="16"/>
  <c r="BF112" i="16"/>
  <c r="BF128" i="16"/>
  <c r="BF109" i="16"/>
  <c r="BF107" i="16"/>
  <c r="BF156" i="16"/>
  <c r="BF125" i="16"/>
  <c r="BF94" i="16"/>
  <c r="BF75" i="16"/>
  <c r="BF136" i="16"/>
  <c r="BF88" i="16"/>
  <c r="BF67" i="16"/>
  <c r="BF93" i="16"/>
  <c r="BF116" i="16"/>
  <c r="BF154" i="16"/>
  <c r="BF113" i="16"/>
  <c r="BF91" i="16"/>
  <c r="BF141" i="16"/>
  <c r="BF134" i="16"/>
  <c r="BF164" i="16"/>
  <c r="BF140" i="16"/>
  <c r="BF132" i="16"/>
  <c r="BF76" i="16"/>
  <c r="BF68" i="16"/>
  <c r="BF104" i="16"/>
  <c r="BF152" i="16"/>
  <c r="BF137" i="16"/>
  <c r="BF165" i="16"/>
  <c r="BF106" i="16"/>
  <c r="BF122" i="16"/>
  <c r="BF53" i="16"/>
  <c r="BF143" i="16"/>
  <c r="BF95" i="16"/>
  <c r="BF171" i="16"/>
  <c r="BF155" i="16"/>
  <c r="BF63" i="16"/>
  <c r="BF129" i="16"/>
  <c r="BF99" i="16"/>
  <c r="BF120" i="16"/>
  <c r="BF90" i="16"/>
  <c r="BF123" i="16"/>
  <c r="BF131" i="16"/>
  <c r="BF97" i="16"/>
  <c r="BF78" i="16"/>
  <c r="BF100" i="16"/>
  <c r="BF153" i="16"/>
  <c r="BF69" i="16"/>
  <c r="BF82" i="16"/>
  <c r="BF86" i="16"/>
  <c r="BF170" i="16"/>
  <c r="BF108" i="16"/>
  <c r="BF79" i="16"/>
  <c r="BF52" i="16"/>
  <c r="BF77" i="16"/>
  <c r="BF149" i="16"/>
  <c r="BF66" i="16"/>
  <c r="BF103" i="16"/>
  <c r="BF147" i="16"/>
  <c r="BF74" i="16"/>
  <c r="BF126" i="16"/>
  <c r="BF146" i="16"/>
  <c r="BF71" i="16"/>
  <c r="BF138" i="16"/>
  <c r="BF160" i="16"/>
  <c r="L65" i="16"/>
  <c r="AR73" i="16"/>
  <c r="AR39" i="16"/>
  <c r="AR57" i="16"/>
  <c r="AR126" i="16"/>
  <c r="AR147" i="16"/>
  <c r="AR49" i="16"/>
  <c r="AR150" i="16"/>
  <c r="AR93" i="16"/>
  <c r="AR99" i="16"/>
  <c r="AR75" i="16"/>
  <c r="AR90" i="16"/>
  <c r="AR145" i="16"/>
  <c r="AR52" i="16"/>
  <c r="AR143" i="16"/>
  <c r="AR66" i="16"/>
  <c r="AR67" i="16"/>
  <c r="AR134" i="16"/>
  <c r="AR121" i="16"/>
  <c r="AR42" i="16"/>
  <c r="AR41" i="16"/>
  <c r="AR136" i="16"/>
  <c r="AR146" i="16"/>
  <c r="AR55" i="16"/>
  <c r="AR97" i="16"/>
  <c r="AR112" i="16"/>
  <c r="AR40" i="16"/>
  <c r="AR38" i="16"/>
  <c r="AR120" i="16"/>
  <c r="AR118" i="16"/>
  <c r="AR80" i="16"/>
  <c r="AR77" i="16"/>
  <c r="AR78" i="16"/>
  <c r="AR122" i="16"/>
  <c r="AR74" i="16"/>
  <c r="AR105" i="16"/>
  <c r="AR153" i="16"/>
  <c r="AR96" i="16"/>
  <c r="AR81" i="16"/>
  <c r="AR110" i="16"/>
  <c r="AR62" i="16"/>
  <c r="AR113" i="16"/>
  <c r="AR94" i="16"/>
  <c r="AR98" i="16"/>
  <c r="AR101" i="16"/>
  <c r="AR148" i="16"/>
  <c r="AR140" i="16"/>
  <c r="AR64" i="16"/>
  <c r="AR61" i="16"/>
  <c r="AR157" i="16"/>
  <c r="AR69" i="16"/>
  <c r="AR51" i="16"/>
  <c r="AR116" i="16"/>
  <c r="AR58" i="16"/>
  <c r="AR129" i="16"/>
  <c r="AR135" i="16"/>
  <c r="AR63" i="16"/>
  <c r="AR154" i="16"/>
  <c r="AR53" i="16"/>
  <c r="AR128" i="16"/>
  <c r="AR111" i="16"/>
  <c r="AR142" i="16"/>
  <c r="AR59" i="16"/>
  <c r="AR106" i="16"/>
  <c r="AR83" i="16"/>
  <c r="AR65" i="16"/>
  <c r="AR127" i="16"/>
  <c r="AR155" i="16"/>
  <c r="AR152" i="16"/>
  <c r="AR87" i="16"/>
  <c r="AR123" i="16"/>
  <c r="AR95" i="16"/>
  <c r="AR104" i="16"/>
  <c r="AR89" i="16"/>
  <c r="AR100" i="16"/>
  <c r="AR91" i="16"/>
  <c r="AR43" i="16"/>
  <c r="AR70" i="16"/>
  <c r="AR102" i="16"/>
  <c r="AR107" i="16"/>
  <c r="AR72" i="16"/>
  <c r="AR79" i="16"/>
  <c r="AR45" i="16"/>
  <c r="AR86" i="16"/>
  <c r="AR44" i="16"/>
  <c r="AR48" i="16"/>
  <c r="AR114" i="16"/>
  <c r="AR124" i="16"/>
  <c r="AR85" i="16"/>
  <c r="AR119" i="16"/>
  <c r="AR60" i="16"/>
  <c r="AR76" i="16"/>
  <c r="AR56" i="16"/>
  <c r="AR84" i="16"/>
  <c r="AR47" i="16"/>
  <c r="AR68" i="16"/>
  <c r="AR149" i="16"/>
  <c r="AR125" i="16"/>
  <c r="AR151" i="16"/>
  <c r="AR108" i="16"/>
  <c r="AR139" i="16"/>
  <c r="AR103" i="16"/>
  <c r="AR137" i="16"/>
  <c r="AR88" i="16"/>
  <c r="AR46" i="16"/>
  <c r="AR50" i="16"/>
  <c r="AR54" i="16"/>
  <c r="AR156" i="16"/>
  <c r="AR92" i="16"/>
  <c r="AR117" i="16"/>
  <c r="AR130" i="16"/>
  <c r="AR131" i="16"/>
  <c r="AR82" i="16"/>
  <c r="AR133" i="16"/>
  <c r="AR144" i="16"/>
  <c r="AR141" i="16"/>
  <c r="AR115" i="16"/>
  <c r="AR71" i="16"/>
  <c r="AR132" i="16"/>
  <c r="AR109" i="16"/>
  <c r="AR138" i="16"/>
  <c r="BE126" i="16"/>
  <c r="BE102" i="16"/>
  <c r="BE70" i="16"/>
  <c r="BE132" i="16"/>
  <c r="BE79" i="16"/>
  <c r="BE105" i="16"/>
  <c r="BE116" i="16"/>
  <c r="BE121" i="16"/>
  <c r="BE148" i="16"/>
  <c r="BE108" i="16"/>
  <c r="BE71" i="16"/>
  <c r="BE147" i="16"/>
  <c r="BE125" i="16"/>
  <c r="BE138" i="16"/>
  <c r="BE109" i="16"/>
  <c r="BE154" i="16"/>
  <c r="BE60" i="16"/>
  <c r="BE72" i="16"/>
  <c r="BE54" i="16"/>
  <c r="BE101" i="16"/>
  <c r="BE155" i="16"/>
  <c r="BE146" i="16"/>
  <c r="BE123" i="16"/>
  <c r="BE53" i="16"/>
  <c r="BE81" i="16"/>
  <c r="BE92" i="16"/>
  <c r="BE97" i="16"/>
  <c r="BE68" i="16"/>
  <c r="BE153" i="16"/>
  <c r="BE104" i="16"/>
  <c r="BE124" i="16"/>
  <c r="BE161" i="16"/>
  <c r="BE137" i="16"/>
  <c r="BE62" i="16"/>
  <c r="BE87" i="16"/>
  <c r="BE142" i="16"/>
  <c r="BE74" i="16"/>
  <c r="BE133" i="16"/>
  <c r="BE91" i="16"/>
  <c r="BE156" i="16"/>
  <c r="BE149" i="16"/>
  <c r="BE55" i="16"/>
  <c r="BE93" i="16"/>
  <c r="BE150" i="16"/>
  <c r="BE141" i="16"/>
  <c r="BE162" i="16"/>
  <c r="BE58" i="16"/>
  <c r="BE88" i="16"/>
  <c r="BE163" i="16"/>
  <c r="BE127" i="16"/>
  <c r="BE115" i="16"/>
  <c r="BE57" i="16"/>
  <c r="BE59" i="16"/>
  <c r="BE106" i="16"/>
  <c r="BE90" i="16"/>
  <c r="BE52" i="16"/>
  <c r="BE89" i="16"/>
  <c r="BE78" i="16"/>
  <c r="BE95" i="16"/>
  <c r="BE98" i="16"/>
  <c r="BE66" i="16"/>
  <c r="BE110" i="16"/>
  <c r="BE61" i="16"/>
  <c r="BE158" i="16"/>
  <c r="BE122" i="16"/>
  <c r="BE119" i="16"/>
  <c r="BE75" i="16"/>
  <c r="BE151" i="16"/>
  <c r="BE131" i="16"/>
  <c r="BE169" i="16"/>
  <c r="BE94" i="16"/>
  <c r="BE166" i="16"/>
  <c r="BE130" i="16"/>
  <c r="BE73" i="16"/>
  <c r="BE145" i="16"/>
  <c r="BE140" i="16"/>
  <c r="BE67" i="16"/>
  <c r="BE160" i="16"/>
  <c r="BE164" i="16"/>
  <c r="BE117" i="16"/>
  <c r="BE77" i="16"/>
  <c r="BE69" i="16"/>
  <c r="BE157" i="16"/>
  <c r="BE107" i="16"/>
  <c r="BE139" i="16"/>
  <c r="BE118" i="16"/>
  <c r="BE136" i="16"/>
  <c r="BE135" i="16"/>
  <c r="BE114" i="16"/>
  <c r="BE84" i="16"/>
  <c r="BE103" i="16"/>
  <c r="BE128" i="16"/>
  <c r="BE152" i="16"/>
  <c r="BE134" i="16"/>
  <c r="BE112" i="16"/>
  <c r="BE96" i="16"/>
  <c r="BE170" i="16"/>
  <c r="BE56" i="16"/>
  <c r="BE159" i="16"/>
  <c r="BE100" i="16"/>
  <c r="BE76" i="16"/>
  <c r="BE86" i="16"/>
  <c r="BE82" i="16"/>
  <c r="BE99" i="16"/>
  <c r="BE85" i="16"/>
  <c r="BE65" i="16"/>
  <c r="BE111" i="16"/>
  <c r="BE51" i="16"/>
  <c r="BE144" i="16"/>
  <c r="BE63" i="16"/>
  <c r="BE113" i="16"/>
  <c r="BE83" i="16"/>
  <c r="BE168" i="16"/>
  <c r="BE64" i="16"/>
  <c r="BE129" i="16"/>
  <c r="BE143" i="16"/>
  <c r="BE167" i="16"/>
  <c r="BE80" i="16"/>
  <c r="BE120" i="16"/>
  <c r="BE165" i="16"/>
  <c r="W121" i="16"/>
  <c r="W134" i="16"/>
  <c r="W129" i="16"/>
  <c r="W106" i="16"/>
  <c r="W104" i="16"/>
  <c r="W86" i="16"/>
  <c r="W94" i="16"/>
  <c r="W76" i="16"/>
  <c r="W80" i="16"/>
  <c r="W87" i="16"/>
  <c r="W84" i="16"/>
  <c r="W91" i="16"/>
  <c r="W135" i="16"/>
  <c r="W39" i="16"/>
  <c r="W22" i="16"/>
  <c r="W124" i="16"/>
  <c r="W31" i="16"/>
  <c r="W131" i="16"/>
  <c r="W118" i="16"/>
  <c r="W83" i="16"/>
  <c r="W132" i="16"/>
  <c r="W103" i="16"/>
  <c r="W102" i="16"/>
  <c r="W110" i="16"/>
  <c r="W125" i="16"/>
  <c r="W47" i="16"/>
  <c r="W88" i="16"/>
  <c r="W68" i="16"/>
  <c r="W95" i="16"/>
  <c r="W133" i="16"/>
  <c r="W69" i="16"/>
  <c r="W100" i="16"/>
  <c r="W58" i="16"/>
  <c r="W32" i="16"/>
  <c r="W114" i="16"/>
  <c r="W17" i="16"/>
  <c r="W73" i="16"/>
  <c r="W38" i="16"/>
  <c r="W43" i="16"/>
  <c r="W117" i="16"/>
  <c r="W63" i="16"/>
  <c r="W50" i="16"/>
  <c r="W18" i="16"/>
  <c r="W60" i="16"/>
  <c r="W75" i="16"/>
  <c r="W81" i="16"/>
  <c r="W64" i="16"/>
  <c r="W108" i="16"/>
  <c r="W56" i="16"/>
  <c r="W136" i="16"/>
  <c r="W34" i="16"/>
  <c r="W23" i="16"/>
  <c r="W109" i="16"/>
  <c r="W122" i="16"/>
  <c r="W26" i="16"/>
  <c r="W59" i="16"/>
  <c r="W45" i="16"/>
  <c r="W116" i="16"/>
  <c r="W82" i="16"/>
  <c r="W67" i="16"/>
  <c r="W28" i="16"/>
  <c r="W57" i="16"/>
  <c r="W61" i="16"/>
  <c r="W35" i="16"/>
  <c r="W126" i="16"/>
  <c r="W52" i="16"/>
  <c r="W36" i="16"/>
  <c r="W112" i="16"/>
  <c r="W72" i="16"/>
  <c r="W74" i="16"/>
  <c r="W96" i="16"/>
  <c r="W48" i="16"/>
  <c r="W37" i="16"/>
  <c r="W53" i="16"/>
  <c r="W115" i="16"/>
  <c r="W89" i="16"/>
  <c r="W33" i="16"/>
  <c r="W123" i="16"/>
  <c r="W21" i="16"/>
  <c r="W90" i="16"/>
  <c r="W92" i="16"/>
  <c r="W113" i="16"/>
  <c r="W66" i="16"/>
  <c r="W46" i="16"/>
  <c r="W42" i="16"/>
  <c r="W111" i="16"/>
  <c r="W25" i="16"/>
  <c r="W97" i="16"/>
  <c r="W120" i="16"/>
  <c r="W19" i="16"/>
  <c r="W77" i="16"/>
  <c r="W27" i="16"/>
  <c r="W55" i="16"/>
  <c r="W51" i="16"/>
  <c r="W30" i="16"/>
  <c r="W85" i="16"/>
  <c r="W105" i="16"/>
  <c r="W49" i="16"/>
  <c r="W41" i="16"/>
  <c r="W29" i="16"/>
  <c r="W78" i="16"/>
  <c r="W62" i="16"/>
  <c r="W99" i="16"/>
  <c r="W98" i="16"/>
  <c r="W24" i="16"/>
  <c r="W107" i="16"/>
  <c r="W40" i="16"/>
  <c r="W54" i="16"/>
  <c r="W79" i="16"/>
  <c r="W70" i="16"/>
  <c r="W71" i="16"/>
  <c r="W128" i="16"/>
  <c r="W127" i="16"/>
  <c r="W93" i="16"/>
  <c r="W101" i="16"/>
  <c r="W65" i="16"/>
  <c r="W44" i="16"/>
  <c r="W130" i="16"/>
  <c r="W20" i="16"/>
  <c r="W119" i="16"/>
  <c r="V18" i="16"/>
  <c r="V63" i="16"/>
  <c r="V70" i="16"/>
  <c r="V35" i="16"/>
  <c r="V120" i="16"/>
  <c r="V16" i="16"/>
  <c r="V124" i="16"/>
  <c r="V118" i="16"/>
  <c r="V100" i="16"/>
  <c r="V91" i="16"/>
  <c r="V88" i="16"/>
  <c r="V39" i="16"/>
  <c r="V121" i="16"/>
  <c r="V86" i="16"/>
  <c r="V22" i="16"/>
  <c r="V37" i="16"/>
  <c r="V61" i="16"/>
  <c r="V78" i="16"/>
  <c r="V25" i="16"/>
  <c r="V74" i="16"/>
  <c r="V62" i="16"/>
  <c r="V83" i="16"/>
  <c r="V123" i="16"/>
  <c r="V43" i="16"/>
  <c r="V133" i="16"/>
  <c r="V68" i="16"/>
  <c r="V26" i="16"/>
  <c r="V55" i="16"/>
  <c r="V48" i="16"/>
  <c r="V54" i="16"/>
  <c r="V82" i="16"/>
  <c r="V73" i="16"/>
  <c r="V97" i="16"/>
  <c r="V80" i="16"/>
  <c r="V75" i="16"/>
  <c r="V102" i="16"/>
  <c r="V132" i="16"/>
  <c r="V87" i="16"/>
  <c r="V127" i="16"/>
  <c r="V99" i="16"/>
  <c r="V81" i="16"/>
  <c r="V111" i="16"/>
  <c r="V114" i="16"/>
  <c r="V36" i="16"/>
  <c r="V96" i="16"/>
  <c r="V104" i="16"/>
  <c r="V85" i="16"/>
  <c r="V135" i="16"/>
  <c r="V58" i="16"/>
  <c r="V119" i="16"/>
  <c r="V122" i="16"/>
  <c r="V89" i="16"/>
  <c r="V128" i="16"/>
  <c r="V107" i="16"/>
  <c r="V108" i="16"/>
  <c r="V23" i="16"/>
  <c r="V45" i="16"/>
  <c r="V126" i="16"/>
  <c r="V113" i="16"/>
  <c r="V92" i="16"/>
  <c r="V67" i="16"/>
  <c r="V51" i="16"/>
  <c r="V69" i="16"/>
  <c r="V84" i="16"/>
  <c r="V95" i="16"/>
  <c r="V33" i="16"/>
  <c r="V101" i="16"/>
  <c r="V103" i="16"/>
  <c r="V105" i="16"/>
  <c r="V71" i="16"/>
  <c r="V98" i="16"/>
  <c r="V134" i="16"/>
  <c r="V72" i="16"/>
  <c r="V31" i="16"/>
  <c r="V20" i="16"/>
  <c r="V66" i="16"/>
  <c r="V117" i="16"/>
  <c r="V46" i="16"/>
  <c r="V34" i="16"/>
  <c r="V90" i="16"/>
  <c r="V116" i="16"/>
  <c r="V131" i="16"/>
  <c r="V52" i="16"/>
  <c r="V53" i="16"/>
  <c r="V41" i="16"/>
  <c r="V28" i="16"/>
  <c r="V40" i="16"/>
  <c r="V21" i="16"/>
  <c r="V49" i="16"/>
  <c r="V27" i="16"/>
  <c r="V64" i="16"/>
  <c r="V129" i="16"/>
  <c r="V76" i="16"/>
  <c r="V125" i="16"/>
  <c r="V24" i="16"/>
  <c r="V94" i="16"/>
  <c r="V60" i="16"/>
  <c r="V38" i="16"/>
  <c r="V130" i="16"/>
  <c r="V50" i="16"/>
  <c r="V47" i="16"/>
  <c r="V110" i="16"/>
  <c r="V115" i="16"/>
  <c r="V44" i="16"/>
  <c r="V42" i="16"/>
  <c r="V112" i="16"/>
  <c r="V109" i="16"/>
  <c r="V30" i="16"/>
  <c r="V32" i="16"/>
  <c r="V19" i="16"/>
  <c r="V65" i="16"/>
  <c r="V79" i="16"/>
  <c r="V17" i="16"/>
  <c r="V93" i="16"/>
  <c r="V29" i="16"/>
  <c r="V77" i="16"/>
  <c r="V57" i="16"/>
  <c r="V59" i="16"/>
  <c r="V106" i="16"/>
  <c r="V56" i="16"/>
  <c r="AM96" i="16"/>
  <c r="AM146" i="16"/>
  <c r="AM98" i="16"/>
  <c r="AM92" i="16"/>
  <c r="AM119" i="16"/>
  <c r="AM133" i="16"/>
  <c r="AM136" i="16"/>
  <c r="AM69" i="16"/>
  <c r="AM145" i="16"/>
  <c r="AM80" i="16"/>
  <c r="AM118" i="16"/>
  <c r="AM105" i="16"/>
  <c r="AM124" i="16"/>
  <c r="AM78" i="16"/>
  <c r="AM85" i="16"/>
  <c r="AM59" i="16"/>
  <c r="AM55" i="16"/>
  <c r="AM142" i="16"/>
  <c r="AM84" i="16"/>
  <c r="AM112" i="16"/>
  <c r="AM44" i="16"/>
  <c r="AM107" i="16"/>
  <c r="AM148" i="16"/>
  <c r="AM45" i="16"/>
  <c r="AM99" i="16"/>
  <c r="AM62" i="16"/>
  <c r="AM43" i="16"/>
  <c r="AM93" i="16"/>
  <c r="AM106" i="16"/>
  <c r="AM57" i="16"/>
  <c r="AM52" i="16"/>
  <c r="AM60" i="16"/>
  <c r="AM113" i="16"/>
  <c r="AM103" i="16"/>
  <c r="AM132" i="16"/>
  <c r="AM74" i="16"/>
  <c r="AM131" i="16"/>
  <c r="AM151" i="16"/>
  <c r="AM122" i="16"/>
  <c r="AM41" i="16"/>
  <c r="AM125" i="16"/>
  <c r="AM126" i="16"/>
  <c r="AM67" i="16"/>
  <c r="AM70" i="16"/>
  <c r="AM38" i="16"/>
  <c r="AM129" i="16"/>
  <c r="AM141" i="16"/>
  <c r="AM108" i="16"/>
  <c r="AM147" i="16"/>
  <c r="AM53" i="16"/>
  <c r="AM83" i="16"/>
  <c r="AM72" i="16"/>
  <c r="AM117" i="16"/>
  <c r="AM123" i="16"/>
  <c r="AM66" i="16"/>
  <c r="AM76" i="16"/>
  <c r="AM39" i="16"/>
  <c r="AM137" i="16"/>
  <c r="AM47" i="16"/>
  <c r="AM152" i="16"/>
  <c r="AM102" i="16"/>
  <c r="AM34" i="16"/>
  <c r="AM90" i="16"/>
  <c r="AM86" i="16"/>
  <c r="AM127" i="16"/>
  <c r="AM54" i="16"/>
  <c r="AM56" i="16"/>
  <c r="AM58" i="16"/>
  <c r="AM68" i="16"/>
  <c r="AM143" i="16"/>
  <c r="AM73" i="16"/>
  <c r="AM94" i="16"/>
  <c r="AM48" i="16"/>
  <c r="AM115" i="16"/>
  <c r="AM49" i="16"/>
  <c r="AM88" i="16"/>
  <c r="AM97" i="16"/>
  <c r="AM33" i="16"/>
  <c r="AM81" i="16"/>
  <c r="AM36" i="16"/>
  <c r="AM42" i="16"/>
  <c r="AM140" i="16"/>
  <c r="AM64" i="16"/>
  <c r="AM37" i="16"/>
  <c r="AM120" i="16"/>
  <c r="AM104" i="16"/>
  <c r="AM35" i="16"/>
  <c r="AM135" i="16"/>
  <c r="AM101" i="16"/>
  <c r="AM65" i="16"/>
  <c r="AM138" i="16"/>
  <c r="AM75" i="16"/>
  <c r="AM144" i="16"/>
  <c r="AM100" i="16"/>
  <c r="AM128" i="16"/>
  <c r="AM50" i="16"/>
  <c r="AM87" i="16"/>
  <c r="AM134" i="16"/>
  <c r="AM111" i="16"/>
  <c r="AM110" i="16"/>
  <c r="AM114" i="16"/>
  <c r="AM61" i="16"/>
  <c r="AM51" i="16"/>
  <c r="AM130" i="16"/>
  <c r="AM109" i="16"/>
  <c r="AM91" i="16"/>
  <c r="AM149" i="16"/>
  <c r="AM116" i="16"/>
  <c r="AM71" i="16"/>
  <c r="AM79" i="16"/>
  <c r="AM40" i="16"/>
  <c r="AM121" i="16"/>
  <c r="AM82" i="16"/>
  <c r="AM46" i="16"/>
  <c r="AM89" i="16"/>
  <c r="AM139" i="16"/>
  <c r="AM95" i="16"/>
  <c r="AM150" i="16"/>
  <c r="AM63" i="16"/>
  <c r="AM77" i="16"/>
  <c r="AC68" i="16"/>
  <c r="AC130" i="16"/>
  <c r="AC75" i="16"/>
  <c r="AC86" i="16"/>
  <c r="AC40" i="16"/>
  <c r="AC49" i="16"/>
  <c r="AC29" i="16"/>
  <c r="AC26" i="16"/>
  <c r="AC32" i="16"/>
  <c r="AC98" i="16"/>
  <c r="AC142" i="16"/>
  <c r="AC120" i="16"/>
  <c r="AC94" i="16"/>
  <c r="AC125" i="16"/>
  <c r="AC69" i="16"/>
  <c r="AC115" i="16"/>
  <c r="AC50" i="16"/>
  <c r="AC64" i="16"/>
  <c r="AC74" i="16"/>
  <c r="AC30" i="16"/>
  <c r="AC131" i="16"/>
  <c r="AC128" i="16"/>
  <c r="AC48" i="16"/>
  <c r="AC105" i="16"/>
  <c r="AC60" i="16"/>
  <c r="AC137" i="16"/>
  <c r="AC126" i="16"/>
  <c r="AC25" i="16"/>
  <c r="AC82" i="16"/>
  <c r="AC116" i="16"/>
  <c r="AC76" i="16"/>
  <c r="AC59" i="16"/>
  <c r="AC113" i="16"/>
  <c r="AC33" i="16"/>
  <c r="AC31" i="16"/>
  <c r="AC110" i="16"/>
  <c r="AC56" i="16"/>
  <c r="AC136" i="16"/>
  <c r="AC87" i="16"/>
  <c r="AC38" i="16"/>
  <c r="AC78" i="16"/>
  <c r="AC129" i="16"/>
  <c r="AC92" i="16"/>
  <c r="AC47" i="16"/>
  <c r="AC108" i="16"/>
  <c r="AC97" i="16"/>
  <c r="AC102" i="16"/>
  <c r="AC127" i="16"/>
  <c r="AC43" i="16"/>
  <c r="AC67" i="16"/>
  <c r="AC36" i="16"/>
  <c r="AC123" i="16"/>
  <c r="AC88" i="16"/>
  <c r="AC104" i="16"/>
  <c r="AC79" i="16"/>
  <c r="AC55" i="16"/>
  <c r="AC83" i="16"/>
  <c r="AC134" i="16"/>
  <c r="AC46" i="16"/>
  <c r="AC70" i="16"/>
  <c r="AH43" i="16"/>
  <c r="AH79" i="16"/>
  <c r="AH83" i="16"/>
  <c r="AH49" i="16"/>
  <c r="AH63" i="16"/>
  <c r="AH30" i="16"/>
  <c r="AH136" i="16"/>
  <c r="AH40" i="16"/>
  <c r="AH67" i="16"/>
  <c r="AH96" i="16"/>
  <c r="AH104" i="16"/>
  <c r="AH118" i="16"/>
  <c r="AH61" i="16"/>
  <c r="AH127" i="16"/>
  <c r="AH147" i="16"/>
  <c r="AH109" i="16"/>
  <c r="AH89" i="16"/>
  <c r="AH84" i="16"/>
  <c r="AH132" i="16"/>
  <c r="AH120" i="16"/>
  <c r="AH35" i="16"/>
  <c r="AH107" i="16"/>
  <c r="AH117" i="16"/>
  <c r="AH60" i="16"/>
  <c r="AH33" i="16"/>
  <c r="AH76" i="16"/>
  <c r="AH121" i="16"/>
  <c r="AH44" i="16"/>
  <c r="AH71" i="16"/>
  <c r="AH56" i="16"/>
  <c r="AH87" i="16"/>
  <c r="AH70" i="16"/>
  <c r="AH92" i="16"/>
  <c r="AH34" i="16"/>
  <c r="AH130" i="16"/>
  <c r="AH94" i="16"/>
  <c r="AH85" i="16"/>
  <c r="AH58" i="16"/>
  <c r="AH32" i="16"/>
  <c r="AH131" i="16"/>
  <c r="AH135" i="16"/>
  <c r="AH143" i="16"/>
  <c r="AH31" i="16"/>
  <c r="AH144" i="16"/>
  <c r="AH65" i="16"/>
  <c r="AH51" i="16"/>
  <c r="AH91" i="16"/>
  <c r="AH54" i="16"/>
  <c r="AH111" i="16"/>
  <c r="AH68" i="16"/>
  <c r="AH86" i="16"/>
  <c r="AH103" i="16"/>
  <c r="AH100" i="16"/>
  <c r="AH57" i="16"/>
  <c r="AH81" i="16"/>
  <c r="AH128" i="16"/>
  <c r="AH113" i="16"/>
  <c r="AH45" i="16"/>
  <c r="AH66" i="16"/>
  <c r="AH64" i="16"/>
  <c r="AH101" i="16"/>
  <c r="AH125" i="16"/>
  <c r="AH97" i="16"/>
  <c r="AH110" i="16"/>
  <c r="AH88" i="16"/>
  <c r="AH82" i="16"/>
  <c r="AH124" i="16"/>
  <c r="AH77" i="16"/>
  <c r="AH75" i="16"/>
  <c r="AH139" i="16"/>
  <c r="AH119" i="16"/>
  <c r="AH140" i="16"/>
  <c r="AH37" i="16"/>
  <c r="AH99" i="16"/>
  <c r="AH80" i="16"/>
  <c r="AH28" i="16"/>
  <c r="AH53" i="16"/>
  <c r="AH29" i="16"/>
  <c r="AH122" i="16"/>
  <c r="AH133" i="16"/>
  <c r="AH93" i="16"/>
  <c r="AH39" i="16"/>
  <c r="AH38" i="16"/>
  <c r="AH59" i="16"/>
  <c r="AH142" i="16"/>
  <c r="AH73" i="16"/>
  <c r="AH108" i="16"/>
  <c r="AH146" i="16"/>
  <c r="AH114" i="16"/>
  <c r="AH145" i="16"/>
  <c r="AH48" i="16"/>
  <c r="AH90" i="16"/>
  <c r="AH46" i="16"/>
  <c r="AH74" i="16"/>
  <c r="AH62" i="16"/>
  <c r="AH69" i="16"/>
  <c r="AH116" i="16"/>
  <c r="AH95" i="16"/>
  <c r="AH115" i="16"/>
  <c r="AH42" i="16"/>
  <c r="AH126" i="16"/>
  <c r="AH98" i="16"/>
  <c r="AH105" i="16"/>
  <c r="AH112" i="16"/>
  <c r="AH129" i="16"/>
  <c r="AH72" i="16"/>
  <c r="AH47" i="16"/>
  <c r="AH123" i="16"/>
  <c r="AH102" i="16"/>
  <c r="AH41" i="16"/>
  <c r="AH36" i="16"/>
  <c r="AH52" i="16"/>
  <c r="AH50" i="16"/>
  <c r="AH141" i="16"/>
  <c r="AH138" i="16"/>
  <c r="AH137" i="16"/>
  <c r="AH55" i="16"/>
  <c r="AH134" i="16"/>
  <c r="AH78" i="16"/>
  <c r="AH106" i="16"/>
  <c r="L41" i="16"/>
  <c r="AJ81" i="16"/>
  <c r="AJ121" i="16"/>
  <c r="AJ38" i="16"/>
  <c r="AJ120" i="16"/>
  <c r="AJ122" i="16"/>
  <c r="AJ39" i="16"/>
  <c r="AJ62" i="16"/>
  <c r="AJ33" i="16"/>
  <c r="AJ101" i="16"/>
  <c r="AJ57" i="16"/>
  <c r="AJ149" i="16"/>
  <c r="AJ92" i="16"/>
  <c r="AJ45" i="16"/>
  <c r="AJ146" i="16"/>
  <c r="AJ133" i="16"/>
  <c r="AJ82" i="16"/>
  <c r="AJ85" i="16"/>
  <c r="AJ100" i="16"/>
  <c r="AJ144" i="16"/>
  <c r="AJ88" i="16"/>
  <c r="AJ95" i="16"/>
  <c r="AJ99" i="16"/>
  <c r="AJ69" i="16"/>
  <c r="AJ42" i="16"/>
  <c r="AJ80" i="16"/>
  <c r="AJ58" i="16"/>
  <c r="AJ102" i="16"/>
  <c r="AJ60" i="16"/>
  <c r="AJ41" i="16"/>
  <c r="AJ105" i="16"/>
  <c r="AJ129" i="16"/>
  <c r="AJ139" i="16"/>
  <c r="AJ59" i="16"/>
  <c r="AJ49" i="16"/>
  <c r="AJ136" i="16"/>
  <c r="AJ124" i="16"/>
  <c r="AJ117" i="16"/>
  <c r="AJ55" i="16"/>
  <c r="AJ77" i="16"/>
  <c r="AJ90" i="16"/>
  <c r="AJ125" i="16"/>
  <c r="AJ131" i="16"/>
  <c r="AJ31" i="16"/>
  <c r="AJ70" i="16"/>
  <c r="AJ106" i="16"/>
  <c r="AJ30" i="16"/>
  <c r="AJ138" i="16"/>
  <c r="AJ132" i="16"/>
  <c r="AJ87" i="16"/>
  <c r="AJ134" i="16"/>
  <c r="AJ143" i="16"/>
  <c r="AJ67" i="16"/>
  <c r="AJ72" i="16"/>
  <c r="AJ115" i="16"/>
  <c r="AJ113" i="16"/>
  <c r="AJ74" i="16"/>
  <c r="AJ96" i="16"/>
  <c r="AJ89" i="16"/>
  <c r="AJ91" i="16"/>
  <c r="AJ140" i="16"/>
  <c r="L77" i="16"/>
  <c r="AO73" i="16"/>
  <c r="AO40" i="16"/>
  <c r="AO71" i="16"/>
  <c r="AO142" i="16"/>
  <c r="AO46" i="16"/>
  <c r="AO63" i="16"/>
  <c r="AO56" i="16"/>
  <c r="AO68" i="16"/>
  <c r="AO55" i="16"/>
  <c r="AO119" i="16"/>
  <c r="AO93" i="16"/>
  <c r="AO129" i="16"/>
  <c r="AO141" i="16"/>
  <c r="AO104" i="16"/>
  <c r="AO147" i="16"/>
  <c r="AO137" i="16"/>
  <c r="AO52" i="16"/>
  <c r="AO61" i="16"/>
  <c r="AO114" i="16"/>
  <c r="AO111" i="16"/>
  <c r="AO57" i="16"/>
  <c r="AO43" i="16"/>
  <c r="AO88" i="16"/>
  <c r="AO94" i="16"/>
  <c r="AO117" i="16"/>
  <c r="AO102" i="16"/>
  <c r="AO99" i="16"/>
  <c r="AO50" i="16"/>
  <c r="AO149" i="16"/>
  <c r="AO118" i="16"/>
  <c r="AO97" i="16"/>
  <c r="AO69" i="16"/>
  <c r="AO67" i="16"/>
  <c r="AO75" i="16"/>
  <c r="AO144" i="16"/>
  <c r="AO121" i="16"/>
  <c r="AO126" i="16"/>
  <c r="AO84" i="16"/>
  <c r="AO59" i="16"/>
  <c r="AO74" i="16"/>
  <c r="AO70" i="16"/>
  <c r="AO98" i="16"/>
  <c r="AO37" i="16"/>
  <c r="AO106" i="16"/>
  <c r="AO80" i="16"/>
  <c r="AO122" i="16"/>
  <c r="AO112" i="16"/>
  <c r="AO62" i="16"/>
  <c r="AO125" i="16"/>
  <c r="AO120" i="16"/>
  <c r="AO150" i="16"/>
  <c r="AO47" i="16"/>
  <c r="AO151" i="16"/>
  <c r="AO48" i="16"/>
  <c r="AO140" i="16"/>
  <c r="AO105" i="16"/>
  <c r="AO65" i="16"/>
  <c r="AO87" i="16"/>
  <c r="AO143" i="16"/>
  <c r="AO116" i="16"/>
  <c r="AO92" i="16"/>
  <c r="AO134" i="16"/>
  <c r="AO127" i="16"/>
  <c r="AO138" i="16"/>
  <c r="AO89" i="16"/>
  <c r="AO86" i="16"/>
  <c r="AO51" i="16"/>
  <c r="AO132" i="16"/>
  <c r="AO45" i="16"/>
  <c r="AO108" i="16"/>
  <c r="AO96" i="16"/>
  <c r="AO131" i="16"/>
  <c r="AO53" i="16"/>
  <c r="AO139" i="16"/>
  <c r="AO38" i="16"/>
  <c r="AO64" i="16"/>
  <c r="AO135" i="16"/>
  <c r="AO76" i="16"/>
  <c r="AO42" i="16"/>
  <c r="AO95" i="16"/>
  <c r="AO60" i="16"/>
  <c r="AO123" i="16"/>
  <c r="AO36" i="16"/>
  <c r="AO136" i="16"/>
  <c r="AO113" i="16"/>
  <c r="AO154" i="16"/>
  <c r="AO82" i="16"/>
  <c r="AO79" i="16"/>
  <c r="AO44" i="16"/>
  <c r="AO58" i="16"/>
  <c r="AO148" i="16"/>
  <c r="AO146" i="16"/>
  <c r="AO49" i="16"/>
  <c r="AO81" i="16"/>
  <c r="AO109" i="16"/>
  <c r="AO152" i="16"/>
  <c r="AO54" i="16"/>
  <c r="AO39" i="16"/>
  <c r="AO124" i="16"/>
  <c r="AO103" i="16"/>
  <c r="AO153" i="16"/>
  <c r="AO115" i="16"/>
  <c r="AO91" i="16"/>
  <c r="AO107" i="16"/>
  <c r="AO83" i="16"/>
  <c r="AO133" i="16"/>
  <c r="AO66" i="16"/>
  <c r="AO101" i="16"/>
  <c r="AO72" i="16"/>
  <c r="AO35" i="16"/>
  <c r="AO128" i="16"/>
  <c r="AO77" i="16"/>
  <c r="AO90" i="16"/>
  <c r="AO41" i="16"/>
  <c r="AO110" i="16"/>
  <c r="AO85" i="16"/>
  <c r="AO78" i="16"/>
  <c r="AO145" i="16"/>
  <c r="AO130" i="16"/>
  <c r="AO100" i="16"/>
  <c r="BZ156" i="16"/>
  <c r="BZ89" i="16"/>
  <c r="BZ108" i="16"/>
  <c r="BZ136" i="16"/>
  <c r="BZ119" i="16"/>
  <c r="BZ158" i="16"/>
  <c r="BZ188" i="16"/>
  <c r="BZ122" i="16"/>
  <c r="BZ107" i="16"/>
  <c r="BZ124" i="16"/>
  <c r="BZ162" i="16"/>
  <c r="BZ141" i="16"/>
  <c r="BZ170" i="16"/>
  <c r="BZ151" i="16"/>
  <c r="BZ105" i="16"/>
  <c r="BZ88" i="16"/>
  <c r="BZ83" i="16"/>
  <c r="BZ130" i="16"/>
  <c r="BZ140" i="16"/>
  <c r="BZ160" i="16"/>
  <c r="BZ125" i="16"/>
  <c r="BZ93" i="16"/>
  <c r="BZ102" i="16"/>
  <c r="BZ182" i="16"/>
  <c r="BZ86" i="16"/>
  <c r="BZ166" i="16"/>
  <c r="BZ150" i="16"/>
  <c r="BZ84" i="16"/>
  <c r="BZ148" i="16"/>
  <c r="BZ110" i="16"/>
  <c r="BZ72" i="16"/>
  <c r="BZ128" i="16"/>
  <c r="BZ189" i="16"/>
  <c r="BZ115" i="16"/>
  <c r="BZ132" i="16"/>
  <c r="BZ135" i="16"/>
  <c r="BZ146" i="16"/>
  <c r="BZ133" i="16"/>
  <c r="BZ184" i="16"/>
  <c r="BZ112" i="16"/>
  <c r="BZ127" i="16"/>
  <c r="BZ91" i="16"/>
  <c r="BZ96" i="16"/>
  <c r="BZ111" i="16"/>
  <c r="BZ114" i="16"/>
  <c r="BZ159" i="16"/>
  <c r="BZ116" i="16"/>
  <c r="BZ179" i="16"/>
  <c r="BZ168" i="16"/>
  <c r="BZ173" i="16"/>
  <c r="BZ181" i="16"/>
  <c r="BZ92" i="16"/>
  <c r="BZ187" i="16"/>
  <c r="BZ149" i="16"/>
  <c r="BZ77" i="16"/>
  <c r="BZ186" i="16"/>
  <c r="BZ97" i="16"/>
  <c r="BZ180" i="16"/>
  <c r="BZ172" i="16"/>
  <c r="BZ171" i="16"/>
  <c r="BZ163" i="16"/>
  <c r="BZ79" i="16"/>
  <c r="BZ73" i="16"/>
  <c r="BZ95" i="16"/>
  <c r="BZ103" i="16"/>
  <c r="BZ123" i="16"/>
  <c r="BZ153" i="16"/>
  <c r="BZ81" i="16"/>
  <c r="BZ80" i="16"/>
  <c r="BZ176" i="16"/>
  <c r="BZ104" i="16"/>
  <c r="BZ101" i="16"/>
  <c r="BZ177" i="16"/>
  <c r="BZ143" i="16"/>
  <c r="BZ138" i="16"/>
  <c r="BZ147" i="16"/>
  <c r="BZ85" i="16"/>
  <c r="BZ155" i="16"/>
  <c r="BZ76" i="16"/>
  <c r="BZ169" i="16"/>
  <c r="BZ165" i="16"/>
  <c r="BZ75" i="16"/>
  <c r="BZ139" i="16"/>
  <c r="BZ175" i="16"/>
  <c r="BZ90" i="16"/>
  <c r="BZ74" i="16"/>
  <c r="BZ118" i="16"/>
  <c r="BZ113" i="16"/>
  <c r="BZ87" i="16"/>
  <c r="BZ78" i="16"/>
  <c r="BZ185" i="16"/>
  <c r="BZ144" i="16"/>
  <c r="BZ190" i="16"/>
  <c r="BZ183" i="16"/>
  <c r="BZ121" i="16"/>
  <c r="BZ142" i="16"/>
  <c r="BZ134" i="16"/>
  <c r="BZ117" i="16"/>
  <c r="BZ167" i="16"/>
  <c r="BZ129" i="16"/>
  <c r="BZ98" i="16"/>
  <c r="BZ131" i="16"/>
  <c r="BZ120" i="16"/>
  <c r="BZ161" i="16"/>
  <c r="BZ99" i="16"/>
  <c r="BZ178" i="16"/>
  <c r="BZ174" i="16"/>
  <c r="BZ109" i="16"/>
  <c r="BZ191" i="16"/>
  <c r="BZ82" i="16"/>
  <c r="BZ106" i="16"/>
  <c r="BZ157" i="16"/>
  <c r="BZ164" i="16"/>
  <c r="BZ126" i="16"/>
  <c r="BZ137" i="16"/>
  <c r="BZ100" i="16"/>
  <c r="BZ94" i="16"/>
  <c r="BZ145" i="16"/>
  <c r="BZ152" i="16"/>
  <c r="BZ154" i="16"/>
  <c r="BV124" i="16"/>
  <c r="BV79" i="16"/>
  <c r="BV150" i="16"/>
  <c r="BV146" i="16"/>
  <c r="BV143" i="16"/>
  <c r="BV121" i="16"/>
  <c r="BV112" i="16"/>
  <c r="BV169" i="16"/>
  <c r="BV125" i="16"/>
  <c r="BV152" i="16"/>
  <c r="BV82" i="16"/>
  <c r="BV81" i="16"/>
  <c r="BV141" i="16"/>
  <c r="BV87" i="16"/>
  <c r="BV180" i="16"/>
  <c r="BV99" i="16"/>
  <c r="BV115" i="16"/>
  <c r="BV90" i="16"/>
  <c r="BV184" i="16"/>
  <c r="BV103" i="16"/>
  <c r="BV165" i="16"/>
  <c r="BV160" i="16"/>
  <c r="BV105" i="16"/>
  <c r="BV138" i="16"/>
  <c r="BV126" i="16"/>
  <c r="BV172" i="16"/>
  <c r="BV133" i="16"/>
  <c r="BV97" i="16"/>
  <c r="BV185" i="16"/>
  <c r="BV120" i="16"/>
  <c r="BV157" i="16"/>
  <c r="BV168" i="16"/>
  <c r="BV110" i="16"/>
  <c r="BV164" i="16"/>
  <c r="BV159" i="16"/>
  <c r="BV102" i="16"/>
  <c r="BV91" i="16"/>
  <c r="BV161" i="16"/>
  <c r="BV144" i="16"/>
  <c r="BV137" i="16"/>
  <c r="BV77" i="16"/>
  <c r="BV68" i="16"/>
  <c r="BV111" i="16"/>
  <c r="BV145" i="16"/>
  <c r="BV158" i="16"/>
  <c r="BV136" i="16"/>
  <c r="BV98" i="16"/>
  <c r="BV73" i="16"/>
  <c r="BV116" i="16"/>
  <c r="BV109" i="16"/>
  <c r="BV129" i="16"/>
  <c r="BV113" i="16"/>
  <c r="BV117" i="16"/>
  <c r="BV163" i="16"/>
  <c r="BV154" i="16"/>
  <c r="BV88" i="16"/>
  <c r="BV175" i="16"/>
  <c r="BV131" i="16"/>
  <c r="BV107" i="16"/>
  <c r="BV118" i="16"/>
  <c r="BV173" i="16"/>
  <c r="BV142" i="16"/>
  <c r="BV83" i="16"/>
  <c r="BV71" i="16"/>
  <c r="BV75" i="16"/>
  <c r="BV148" i="16"/>
  <c r="BV128" i="16"/>
  <c r="BV85" i="16"/>
  <c r="BV119" i="16"/>
  <c r="BV181" i="16"/>
  <c r="BV70" i="16"/>
  <c r="BV93" i="16"/>
  <c r="BV78" i="16"/>
  <c r="BV74" i="16"/>
  <c r="BV162" i="16"/>
  <c r="BV176" i="16"/>
  <c r="BV166" i="16"/>
  <c r="BV140" i="16"/>
  <c r="BV130" i="16"/>
  <c r="BV132" i="16"/>
  <c r="BV139" i="16"/>
  <c r="BV76" i="16"/>
  <c r="BV95" i="16"/>
  <c r="BV122" i="16"/>
  <c r="BV155" i="16"/>
  <c r="BV114" i="16"/>
  <c r="BV147" i="16"/>
  <c r="BV72" i="16"/>
  <c r="BV96" i="16"/>
  <c r="BV151" i="16"/>
  <c r="BV100" i="16"/>
  <c r="BV84" i="16"/>
  <c r="BV94" i="16"/>
  <c r="BV108" i="16"/>
  <c r="BV101" i="16"/>
  <c r="BV106" i="16"/>
  <c r="BV187" i="16"/>
  <c r="BV186" i="16"/>
  <c r="BV135" i="16"/>
  <c r="BV179" i="16"/>
  <c r="BV89" i="16"/>
  <c r="BV92" i="16"/>
  <c r="BV69" i="16"/>
  <c r="BV149" i="16"/>
  <c r="BV167" i="16"/>
  <c r="BV177" i="16"/>
  <c r="BV86" i="16"/>
  <c r="BV153" i="16"/>
  <c r="BV182" i="16"/>
  <c r="BV127" i="16"/>
  <c r="BV123" i="16"/>
  <c r="BV134" i="16"/>
  <c r="BV170" i="16"/>
  <c r="BV178" i="16"/>
  <c r="BV104" i="16"/>
  <c r="BV174" i="16"/>
  <c r="BV80" i="16"/>
  <c r="BV171" i="16"/>
  <c r="BV156" i="16"/>
  <c r="BV183" i="16"/>
  <c r="U69" i="16"/>
  <c r="U31" i="16"/>
  <c r="U18" i="16"/>
  <c r="U106" i="16"/>
  <c r="U79" i="16"/>
  <c r="U78" i="16"/>
  <c r="U61" i="16"/>
  <c r="U81" i="16"/>
  <c r="U92" i="16"/>
  <c r="U23" i="16"/>
  <c r="U132" i="16"/>
  <c r="U46" i="16"/>
  <c r="U82" i="16"/>
  <c r="U83" i="16"/>
  <c r="U47" i="16"/>
  <c r="U30" i="16"/>
  <c r="U17" i="16"/>
  <c r="U94" i="16"/>
  <c r="U53" i="16"/>
  <c r="U131" i="16"/>
  <c r="U62" i="16"/>
  <c r="U71" i="16"/>
  <c r="U84" i="16"/>
  <c r="U63" i="16"/>
  <c r="U41" i="16"/>
  <c r="U88" i="16"/>
  <c r="U37" i="16"/>
  <c r="U102" i="16"/>
  <c r="U130" i="16"/>
  <c r="U67" i="16"/>
  <c r="U85" i="16"/>
  <c r="U111" i="16"/>
  <c r="U50" i="16"/>
  <c r="U86" i="16"/>
  <c r="U56" i="16"/>
  <c r="U24" i="16"/>
  <c r="U101" i="16"/>
  <c r="U33" i="16"/>
  <c r="U100" i="16"/>
  <c r="U120" i="16"/>
  <c r="U52" i="16"/>
  <c r="U70" i="16"/>
  <c r="U21" i="16"/>
  <c r="U42" i="16"/>
  <c r="U29" i="16"/>
  <c r="U123" i="16"/>
  <c r="U59" i="16"/>
  <c r="U36" i="16"/>
  <c r="U73" i="16"/>
  <c r="U113" i="16"/>
  <c r="U125" i="16"/>
  <c r="U68" i="16"/>
  <c r="U117" i="16"/>
  <c r="U40" i="16"/>
  <c r="U49" i="16"/>
  <c r="U15" i="16"/>
  <c r="U116" i="16"/>
  <c r="U28" i="16"/>
  <c r="U108" i="16"/>
  <c r="U27" i="16"/>
  <c r="U110" i="16"/>
  <c r="U105" i="16"/>
  <c r="U72" i="16"/>
  <c r="U103" i="16"/>
  <c r="U104" i="16"/>
  <c r="U64" i="16"/>
  <c r="U22" i="16"/>
  <c r="U25" i="16"/>
  <c r="U97" i="16"/>
  <c r="U51" i="16"/>
  <c r="U118" i="16"/>
  <c r="U121" i="16"/>
  <c r="U76" i="16"/>
  <c r="U114" i="16"/>
  <c r="U87" i="16"/>
  <c r="U66" i="16"/>
  <c r="U20" i="16"/>
  <c r="U74" i="16"/>
  <c r="U35" i="16"/>
  <c r="U54" i="16"/>
  <c r="U32" i="16"/>
  <c r="U75" i="16"/>
  <c r="U38" i="16"/>
  <c r="U58" i="16"/>
  <c r="U16" i="16"/>
  <c r="U98" i="16"/>
  <c r="U109" i="16"/>
  <c r="U107" i="16"/>
  <c r="U95" i="16"/>
  <c r="U39" i="16"/>
  <c r="U115" i="16"/>
  <c r="U124" i="16"/>
  <c r="U48" i="16"/>
  <c r="U133" i="16"/>
  <c r="U91" i="16"/>
  <c r="U45" i="16"/>
  <c r="U126" i="16"/>
  <c r="U134" i="16"/>
  <c r="U26" i="16"/>
  <c r="U128" i="16"/>
  <c r="U89" i="16"/>
  <c r="U122" i="16"/>
  <c r="U112" i="16"/>
  <c r="U55" i="16"/>
  <c r="U60" i="16"/>
  <c r="U119" i="16"/>
  <c r="U80" i="16"/>
  <c r="U77" i="16"/>
  <c r="U96" i="16"/>
  <c r="U43" i="16"/>
  <c r="U34" i="16"/>
  <c r="U90" i="16"/>
  <c r="U93" i="16"/>
  <c r="U129" i="16"/>
  <c r="U127" i="16"/>
  <c r="U44" i="16"/>
  <c r="U19" i="16"/>
  <c r="U57" i="16"/>
  <c r="U65" i="16"/>
  <c r="U99" i="16"/>
  <c r="Z20" i="16"/>
  <c r="Z43" i="16"/>
  <c r="Z60" i="16"/>
  <c r="Z39" i="16"/>
  <c r="Z116" i="16"/>
  <c r="Z135" i="16"/>
  <c r="Z26" i="16"/>
  <c r="Z97" i="16"/>
  <c r="Z77" i="16"/>
  <c r="Z87" i="16"/>
  <c r="Z115" i="16"/>
  <c r="Z68" i="16"/>
  <c r="Z118" i="16"/>
  <c r="Z111" i="16"/>
  <c r="Z59" i="16"/>
  <c r="Z137" i="16"/>
  <c r="Z65" i="16"/>
  <c r="Z61" i="16"/>
  <c r="Z95" i="16"/>
  <c r="Z41" i="16"/>
  <c r="Z104" i="16"/>
  <c r="Z94" i="16"/>
  <c r="Z55" i="16"/>
  <c r="Z71" i="16"/>
  <c r="Z93" i="16"/>
  <c r="Z139" i="16"/>
  <c r="Z89" i="16"/>
  <c r="Z124" i="16"/>
  <c r="Z130" i="16"/>
  <c r="Z62" i="16"/>
  <c r="Z42" i="16"/>
  <c r="Z21" i="16"/>
  <c r="Z79" i="16"/>
  <c r="Z23" i="16"/>
  <c r="Z110" i="16"/>
  <c r="Z132" i="16"/>
  <c r="Z102" i="16"/>
  <c r="Z86" i="16"/>
  <c r="Z90" i="16"/>
  <c r="Z114" i="16"/>
  <c r="Z54" i="16"/>
  <c r="Z47" i="16"/>
  <c r="Z76" i="16"/>
  <c r="Z112" i="16"/>
  <c r="Z129" i="16"/>
  <c r="Z36" i="16"/>
  <c r="Z96" i="16"/>
  <c r="Z48" i="16"/>
  <c r="Z108" i="16"/>
  <c r="Z91" i="16"/>
  <c r="Z37" i="16"/>
  <c r="Z99" i="16"/>
  <c r="Z75" i="16"/>
  <c r="Z40" i="16"/>
  <c r="Z64" i="16"/>
  <c r="Z27" i="16"/>
  <c r="Z53" i="16"/>
  <c r="Z88" i="16"/>
  <c r="Z83" i="16"/>
  <c r="Z34" i="16"/>
  <c r="Z56" i="16"/>
  <c r="Z28" i="16"/>
  <c r="Z85" i="16"/>
  <c r="Z50" i="16"/>
  <c r="Z113" i="16"/>
  <c r="Z81" i="16"/>
  <c r="Z72" i="16"/>
  <c r="Z128" i="16"/>
  <c r="Z52" i="16"/>
  <c r="Z25" i="16"/>
  <c r="Z120" i="16"/>
  <c r="Z106" i="16"/>
  <c r="Z80" i="16"/>
  <c r="Z58" i="16"/>
  <c r="Z45" i="16"/>
  <c r="Z119" i="16"/>
  <c r="Z125" i="16"/>
  <c r="Z57" i="16"/>
  <c r="Z29" i="16"/>
  <c r="Z133" i="16"/>
  <c r="Z24" i="16"/>
  <c r="Z49" i="16"/>
  <c r="Z134" i="16"/>
  <c r="Z31" i="16"/>
  <c r="Z32" i="16"/>
  <c r="Z103" i="16"/>
  <c r="Z92" i="16"/>
  <c r="Z100" i="16"/>
  <c r="Z70" i="16"/>
  <c r="Z123" i="16"/>
  <c r="Z121" i="16"/>
  <c r="Z98" i="16"/>
  <c r="Z67" i="16"/>
  <c r="Z35" i="16"/>
  <c r="Z109" i="16"/>
  <c r="Z131" i="16"/>
  <c r="Z78" i="16"/>
  <c r="Z82" i="16"/>
  <c r="Z46" i="16"/>
  <c r="Z74" i="16"/>
  <c r="Z101" i="16"/>
  <c r="Z126" i="16"/>
  <c r="Z117" i="16"/>
  <c r="Z30" i="16"/>
  <c r="Z66" i="16"/>
  <c r="Z22" i="16"/>
  <c r="Z84" i="16"/>
  <c r="Z73" i="16"/>
  <c r="Z33" i="16"/>
  <c r="Z63" i="16"/>
  <c r="Z44" i="16"/>
  <c r="Z105" i="16"/>
  <c r="Z38" i="16"/>
  <c r="Z122" i="16"/>
  <c r="Z51" i="16"/>
  <c r="Z136" i="16"/>
  <c r="Z127" i="16"/>
  <c r="Z69" i="16"/>
  <c r="Z107" i="16"/>
  <c r="Z138" i="16"/>
  <c r="AE84" i="16"/>
  <c r="AE106" i="16"/>
  <c r="AE96" i="16"/>
  <c r="AE93" i="16"/>
  <c r="AE53" i="16"/>
  <c r="AE36" i="16"/>
  <c r="AE119" i="16"/>
  <c r="AE131" i="16"/>
  <c r="AE83" i="16"/>
  <c r="AE125" i="16"/>
  <c r="AE144" i="16"/>
  <c r="AE136" i="16"/>
  <c r="AE76" i="16"/>
  <c r="AE92" i="16"/>
  <c r="AE98" i="16"/>
  <c r="AE45" i="16"/>
  <c r="AE87" i="16"/>
  <c r="AE121" i="16"/>
  <c r="AE70" i="16"/>
  <c r="AE85" i="16"/>
  <c r="AE67" i="16"/>
  <c r="AE102" i="16"/>
  <c r="AE138" i="16"/>
  <c r="AE63" i="16"/>
  <c r="AE120" i="16"/>
  <c r="AE88" i="16"/>
  <c r="AE141" i="16"/>
  <c r="AE74" i="16"/>
  <c r="AE89" i="16"/>
  <c r="AE100" i="16"/>
  <c r="AB32" i="16"/>
  <c r="AB122" i="16"/>
  <c r="AB72" i="16"/>
  <c r="AB86" i="16"/>
  <c r="AB84" i="16"/>
  <c r="AB47" i="16"/>
  <c r="AB101" i="16"/>
  <c r="AB137" i="16"/>
  <c r="AB73" i="16"/>
  <c r="AB75" i="16"/>
  <c r="AB59" i="16"/>
  <c r="AB139" i="16"/>
  <c r="AB125" i="16"/>
  <c r="AB71" i="16"/>
  <c r="AB136" i="16"/>
  <c r="AB123" i="16"/>
  <c r="AB126" i="16"/>
  <c r="AB120" i="16"/>
  <c r="AB110" i="16"/>
  <c r="AB132" i="16"/>
  <c r="AB28" i="16"/>
  <c r="AB54" i="16"/>
  <c r="AB138" i="16"/>
  <c r="AB62" i="16"/>
  <c r="AB82" i="16"/>
  <c r="AB109" i="16"/>
  <c r="AB134" i="16"/>
  <c r="AB39" i="16"/>
  <c r="AB48" i="16"/>
  <c r="AB128" i="16"/>
  <c r="AB55" i="16"/>
  <c r="AB56" i="16"/>
  <c r="AB104" i="16"/>
  <c r="AB141" i="16"/>
  <c r="AB108" i="16"/>
  <c r="AB57" i="16"/>
  <c r="AB96" i="16"/>
  <c r="AB91" i="16"/>
  <c r="AB42" i="16"/>
  <c r="AB52" i="16"/>
  <c r="AB85" i="16"/>
  <c r="AB58" i="16"/>
  <c r="AB22" i="16"/>
  <c r="AB25" i="16"/>
  <c r="AB127" i="16"/>
  <c r="AB131" i="16"/>
  <c r="AB36" i="16"/>
  <c r="AB44" i="16"/>
  <c r="AB102" i="16"/>
  <c r="AB33" i="16"/>
  <c r="AB79" i="16"/>
  <c r="AB98" i="16"/>
  <c r="AB103" i="16"/>
  <c r="AB67" i="16"/>
  <c r="AB121" i="16"/>
  <c r="AB129" i="16"/>
  <c r="AB29" i="16"/>
  <c r="AB40" i="16"/>
  <c r="AB92" i="16"/>
  <c r="AB45" i="16"/>
  <c r="AB35" i="16"/>
  <c r="AB34" i="16"/>
  <c r="AB90" i="16"/>
  <c r="AB38" i="16"/>
  <c r="AB46" i="16"/>
  <c r="AB50" i="16"/>
  <c r="AB93" i="16"/>
  <c r="AB117" i="16"/>
  <c r="AB68" i="16"/>
  <c r="AB31" i="16"/>
  <c r="AB53" i="16"/>
  <c r="AB99" i="16"/>
  <c r="AB95" i="16"/>
  <c r="AB133" i="16"/>
  <c r="AB63" i="16"/>
  <c r="AB26" i="16"/>
  <c r="AB51" i="16"/>
  <c r="AB112" i="16"/>
  <c r="AB81" i="16"/>
  <c r="AB130" i="16"/>
  <c r="AB65" i="16"/>
  <c r="AB87" i="16"/>
  <c r="AB24" i="16"/>
  <c r="AB74" i="16"/>
  <c r="AB61" i="16"/>
  <c r="AB80" i="16"/>
  <c r="AB66" i="16"/>
  <c r="AB106" i="16"/>
  <c r="AB116" i="16"/>
  <c r="AB88" i="16"/>
  <c r="AB43" i="16"/>
  <c r="AB77" i="16"/>
  <c r="AB89" i="16"/>
  <c r="AB37" i="16"/>
  <c r="AB69" i="16"/>
  <c r="AB118" i="16"/>
  <c r="AB124" i="16"/>
  <c r="AB105" i="16"/>
  <c r="AB83" i="16"/>
  <c r="AB114" i="16"/>
  <c r="AB113" i="16"/>
  <c r="AB49" i="16"/>
  <c r="AB27" i="16"/>
  <c r="AB78" i="16"/>
  <c r="AB119" i="16"/>
  <c r="AB135" i="16"/>
  <c r="AB64" i="16"/>
  <c r="AB140" i="16"/>
  <c r="AB115" i="16"/>
  <c r="AB76" i="16"/>
  <c r="AB70" i="16"/>
  <c r="AB23" i="16"/>
  <c r="AB111" i="16"/>
  <c r="AB100" i="16"/>
  <c r="AB60" i="16"/>
  <c r="AB30" i="16"/>
  <c r="AB94" i="16"/>
  <c r="AB107" i="16"/>
  <c r="AB41" i="16"/>
  <c r="AB97" i="16"/>
  <c r="BO169" i="16"/>
  <c r="BO125" i="16"/>
  <c r="BO103" i="16"/>
  <c r="BO100" i="16"/>
  <c r="BO92" i="16"/>
  <c r="BO96" i="16"/>
  <c r="BO153" i="16"/>
  <c r="BO162" i="16"/>
  <c r="BO84" i="16"/>
  <c r="BO93" i="16"/>
  <c r="BO158" i="16"/>
  <c r="BO122" i="16"/>
  <c r="BO77" i="16"/>
  <c r="BO115" i="16"/>
  <c r="BO142" i="16"/>
  <c r="BO82" i="16"/>
  <c r="BO117" i="16"/>
  <c r="BO135" i="16"/>
  <c r="BO141" i="16"/>
  <c r="BO177" i="16"/>
  <c r="BO137" i="16"/>
  <c r="BO163" i="16"/>
  <c r="BO178" i="16"/>
  <c r="BO149" i="16"/>
  <c r="BO87" i="16"/>
  <c r="BO139" i="16"/>
  <c r="BO99" i="16"/>
  <c r="BO101" i="16"/>
  <c r="BO127" i="16"/>
  <c r="BO109" i="16"/>
  <c r="BO159" i="16"/>
  <c r="BO138" i="16"/>
  <c r="BO62" i="16"/>
  <c r="BO67" i="16"/>
  <c r="BO76" i="16"/>
  <c r="BO118" i="16"/>
  <c r="BO152" i="16"/>
  <c r="BO90" i="16"/>
  <c r="BO124" i="16"/>
  <c r="BO73" i="16"/>
  <c r="BO89" i="16"/>
  <c r="BO146" i="16"/>
  <c r="BO164" i="16"/>
  <c r="BO130" i="16"/>
  <c r="BO123" i="16"/>
  <c r="BO102" i="16"/>
  <c r="BO134" i="16"/>
  <c r="BO165" i="16"/>
  <c r="BO104" i="16"/>
  <c r="BO148" i="16"/>
  <c r="BO119" i="16"/>
  <c r="BO121" i="16"/>
  <c r="BO106" i="16"/>
  <c r="BO95" i="16"/>
  <c r="BO161" i="16"/>
  <c r="BO131" i="16"/>
  <c r="BO171" i="16"/>
  <c r="BO154" i="16"/>
  <c r="BO180" i="16"/>
  <c r="BO97" i="16"/>
  <c r="BO160" i="16"/>
  <c r="BO113" i="16"/>
  <c r="BO72" i="16"/>
  <c r="BO143" i="16"/>
  <c r="BO61" i="16"/>
  <c r="BO132" i="16"/>
  <c r="BO88" i="16"/>
  <c r="BO105" i="16"/>
  <c r="BO136" i="16"/>
  <c r="BO79" i="16"/>
  <c r="BO172" i="16"/>
  <c r="BO86" i="16"/>
  <c r="BO144" i="16"/>
  <c r="BO111" i="16"/>
  <c r="BO167" i="16"/>
  <c r="BO150" i="16"/>
  <c r="BO179" i="16"/>
  <c r="BO145" i="16"/>
  <c r="BO98" i="16"/>
  <c r="BO63" i="16"/>
  <c r="BO74" i="16"/>
  <c r="BO114" i="16"/>
  <c r="BO156" i="16"/>
  <c r="BO75" i="16"/>
  <c r="BO175" i="16"/>
  <c r="BO151" i="16"/>
  <c r="BO128" i="16"/>
  <c r="BO140" i="16"/>
  <c r="BO147" i="16"/>
  <c r="BO133" i="16"/>
  <c r="BO126" i="16"/>
  <c r="BO108" i="16"/>
  <c r="BO168" i="16"/>
  <c r="BO85" i="16"/>
  <c r="BO66" i="16"/>
  <c r="BO94" i="16"/>
  <c r="BO157" i="16"/>
  <c r="BO174" i="16"/>
  <c r="BO173" i="16"/>
  <c r="BO176" i="16"/>
  <c r="BO65" i="16"/>
  <c r="BO64" i="16"/>
  <c r="BO110" i="16"/>
  <c r="BO170" i="16"/>
  <c r="BO71" i="16"/>
  <c r="BO116" i="16"/>
  <c r="BO68" i="16"/>
  <c r="BO80" i="16"/>
  <c r="BO107" i="16"/>
  <c r="BO120" i="16"/>
  <c r="BO83" i="16"/>
  <c r="BO78" i="16"/>
  <c r="BO155" i="16"/>
  <c r="BO69" i="16"/>
  <c r="BO70" i="16"/>
  <c r="BO166" i="16"/>
  <c r="BO129" i="16"/>
  <c r="BO91" i="16"/>
  <c r="BO81" i="16"/>
  <c r="BO112" i="16"/>
  <c r="AG35" i="16"/>
  <c r="AG107" i="16"/>
  <c r="AG46" i="16"/>
  <c r="AG82" i="16"/>
  <c r="AG102" i="16"/>
  <c r="AG131" i="16"/>
  <c r="AG52" i="16"/>
  <c r="AG117" i="16"/>
  <c r="AG50" i="16"/>
  <c r="AG126" i="16"/>
  <c r="AG142" i="16"/>
  <c r="AG34" i="16"/>
  <c r="AG39" i="16"/>
  <c r="AG101" i="16"/>
  <c r="AG73" i="16"/>
  <c r="AG100" i="16"/>
  <c r="AG44" i="16"/>
  <c r="AG83" i="16"/>
  <c r="AG28" i="16"/>
  <c r="AG66" i="16"/>
  <c r="AG62" i="16"/>
  <c r="AG130" i="16"/>
  <c r="AG32" i="16"/>
  <c r="AG60" i="16"/>
  <c r="AG29" i="16"/>
  <c r="AG53" i="16"/>
  <c r="AG124" i="16"/>
  <c r="AG105" i="16"/>
  <c r="AG65" i="16"/>
  <c r="AG55" i="16"/>
  <c r="AG78" i="16"/>
  <c r="AG42" i="16"/>
  <c r="AG51" i="16"/>
  <c r="AG116" i="16"/>
  <c r="AG94" i="16"/>
  <c r="AG84" i="16"/>
  <c r="AG86" i="16"/>
  <c r="AG114" i="16"/>
  <c r="AG127" i="16"/>
  <c r="AG121" i="16"/>
  <c r="AG43" i="16"/>
  <c r="AG112" i="16"/>
  <c r="AG88" i="16"/>
  <c r="AG80" i="16"/>
  <c r="AG54" i="16"/>
  <c r="AG61" i="16"/>
  <c r="AG122" i="16"/>
  <c r="AG81" i="16"/>
  <c r="AG144" i="16"/>
  <c r="AG143" i="16"/>
  <c r="AG38" i="16"/>
  <c r="AG120" i="16"/>
  <c r="AG68" i="16"/>
  <c r="AG71" i="16"/>
  <c r="AG89" i="16"/>
  <c r="AG96" i="16"/>
  <c r="AG77" i="16"/>
  <c r="AG103" i="16"/>
  <c r="AG36" i="16"/>
  <c r="AG109" i="16"/>
  <c r="AG115" i="16"/>
  <c r="AG134" i="16"/>
  <c r="AG104" i="16"/>
  <c r="AG93" i="16"/>
  <c r="AG135" i="16"/>
  <c r="AG137" i="16"/>
  <c r="AG110" i="16"/>
  <c r="AG123" i="16"/>
  <c r="AG69" i="16"/>
  <c r="AG138" i="16"/>
  <c r="AG90" i="16"/>
  <c r="AG87" i="16"/>
  <c r="AG79" i="16"/>
  <c r="AG57" i="16"/>
  <c r="AG132" i="16"/>
  <c r="AG125" i="16"/>
  <c r="AG64" i="16"/>
  <c r="AG85" i="16"/>
  <c r="AG118" i="16"/>
  <c r="AG49" i="16"/>
  <c r="AG47" i="16"/>
  <c r="AG108" i="16"/>
  <c r="AG133" i="16"/>
  <c r="AG30" i="16"/>
  <c r="AG99" i="16"/>
  <c r="AG48" i="16"/>
  <c r="AG59" i="16"/>
  <c r="AG31" i="16"/>
  <c r="AG91" i="16"/>
  <c r="AG111" i="16"/>
  <c r="AG72" i="16"/>
  <c r="AG45" i="16"/>
  <c r="AG119" i="16"/>
  <c r="AG141" i="16"/>
  <c r="AG113" i="16"/>
  <c r="AG67" i="16"/>
  <c r="AG76" i="16"/>
  <c r="AG74" i="16"/>
  <c r="AG139" i="16"/>
  <c r="AG98" i="16"/>
  <c r="AG106" i="16"/>
  <c r="AG146" i="16"/>
  <c r="AG70" i="16"/>
  <c r="AG41" i="16"/>
  <c r="AG129" i="16"/>
  <c r="AG63" i="16"/>
  <c r="AG75" i="16"/>
  <c r="AG145" i="16"/>
  <c r="AG140" i="16"/>
  <c r="AG128" i="16"/>
  <c r="AG37" i="16"/>
  <c r="AG27" i="16"/>
  <c r="AG56" i="16"/>
  <c r="AG97" i="16"/>
  <c r="AG92" i="16"/>
  <c r="AG95" i="16"/>
  <c r="AG136" i="16"/>
  <c r="AG40" i="16"/>
  <c r="AG58" i="16"/>
  <c r="AG33" i="16"/>
  <c r="BR117" i="16"/>
  <c r="BR76" i="16"/>
  <c r="BR153" i="16"/>
  <c r="BR161" i="16"/>
  <c r="BR69" i="16"/>
  <c r="BR85" i="16"/>
  <c r="BR143" i="16"/>
  <c r="BR127" i="16"/>
  <c r="BR111" i="16"/>
  <c r="BR80" i="16"/>
  <c r="BR181" i="16"/>
  <c r="BR116" i="16"/>
  <c r="BR86" i="16"/>
  <c r="BR115" i="16"/>
  <c r="BR162" i="16"/>
  <c r="BR134" i="16"/>
  <c r="BR140" i="16"/>
  <c r="BR73" i="16"/>
  <c r="BR65" i="16"/>
  <c r="BR177" i="16"/>
  <c r="BR93" i="16"/>
  <c r="BR75" i="16"/>
  <c r="BR168" i="16"/>
  <c r="BR180" i="16"/>
  <c r="BR147" i="16"/>
  <c r="BR72" i="16"/>
  <c r="BR112" i="16"/>
  <c r="BR101" i="16"/>
  <c r="BR106" i="16"/>
  <c r="BR167" i="16"/>
  <c r="BR155" i="16"/>
  <c r="BR67" i="16"/>
  <c r="BR97" i="16"/>
  <c r="BR129" i="16"/>
  <c r="BR164" i="16"/>
  <c r="BR158" i="16"/>
  <c r="BR141" i="16"/>
  <c r="BR138" i="16"/>
  <c r="BR88" i="16"/>
  <c r="BR169" i="16"/>
  <c r="BR150" i="16"/>
  <c r="BR133" i="16"/>
  <c r="BR178" i="16"/>
  <c r="BR68" i="16"/>
  <c r="BR172" i="16"/>
  <c r="BR148" i="16"/>
  <c r="BR124" i="16"/>
  <c r="BR77" i="16"/>
  <c r="BR102" i="16"/>
  <c r="BR71" i="16"/>
  <c r="BR175" i="16"/>
  <c r="BR104" i="16"/>
  <c r="BR64" i="16"/>
  <c r="BR183" i="16"/>
  <c r="BR146" i="16"/>
  <c r="BR103" i="16"/>
  <c r="BR182" i="16"/>
  <c r="BR123" i="16"/>
  <c r="BR120" i="16"/>
  <c r="BR179" i="16"/>
  <c r="BR151" i="16"/>
  <c r="BR78" i="16"/>
  <c r="BR131" i="16"/>
  <c r="BR89" i="16"/>
  <c r="BR145" i="16"/>
  <c r="BR144" i="16"/>
  <c r="BR105" i="16"/>
  <c r="BR94" i="16"/>
  <c r="BR125" i="16"/>
  <c r="BR121" i="16"/>
  <c r="BR99" i="16"/>
  <c r="BR91" i="16"/>
  <c r="BR119" i="16"/>
  <c r="BR149" i="16"/>
  <c r="BR157" i="16"/>
  <c r="BR122" i="16"/>
  <c r="BR152" i="16"/>
  <c r="BR109" i="16"/>
  <c r="BR165" i="16"/>
  <c r="BR159" i="16"/>
  <c r="BR100" i="16"/>
  <c r="BR176" i="16"/>
  <c r="BR160" i="16"/>
  <c r="BR98" i="16"/>
  <c r="BR107" i="16"/>
  <c r="BR83" i="16"/>
  <c r="BR74" i="16"/>
  <c r="BR130" i="16"/>
  <c r="BR170" i="16"/>
  <c r="BR110" i="16"/>
  <c r="BR90" i="16"/>
  <c r="BR139" i="16"/>
  <c r="BR126" i="16"/>
  <c r="BR70" i="16"/>
  <c r="BR166" i="16"/>
  <c r="BR87" i="16"/>
  <c r="BR135" i="16"/>
  <c r="BR136" i="16"/>
  <c r="BR163" i="16"/>
  <c r="BR84" i="16"/>
  <c r="BR174" i="16"/>
  <c r="BR114" i="16"/>
  <c r="BR113" i="16"/>
  <c r="BR156" i="16"/>
  <c r="BR66" i="16"/>
  <c r="BR118" i="16"/>
  <c r="BR171" i="16"/>
  <c r="BR82" i="16"/>
  <c r="BR173" i="16"/>
  <c r="BR128" i="16"/>
  <c r="BR96" i="16"/>
  <c r="BR81" i="16"/>
  <c r="BR79" i="16"/>
  <c r="BR132" i="16"/>
  <c r="BR142" i="16"/>
  <c r="BR137" i="16"/>
  <c r="BR95" i="16"/>
  <c r="BR108" i="16"/>
  <c r="BR92" i="16"/>
  <c r="BR154" i="16"/>
  <c r="AP66" i="16"/>
  <c r="AP131" i="16"/>
  <c r="AP113" i="16"/>
  <c r="AP50" i="16"/>
  <c r="AP101" i="16"/>
  <c r="AP145" i="16"/>
  <c r="AP110" i="16"/>
  <c r="AP115" i="16"/>
  <c r="AP112" i="16"/>
  <c r="AP121" i="16"/>
  <c r="AP116" i="16"/>
  <c r="AP139" i="16"/>
  <c r="AP95" i="16"/>
  <c r="AP142" i="16"/>
  <c r="AP137" i="16"/>
  <c r="AP83" i="16"/>
  <c r="AP129" i="16"/>
  <c r="AP90" i="16"/>
  <c r="AP153" i="16"/>
  <c r="AP40" i="16"/>
  <c r="AP120" i="16"/>
  <c r="AP122" i="16"/>
  <c r="AP87" i="16"/>
  <c r="AP91" i="16"/>
  <c r="AP55" i="16"/>
  <c r="AP148" i="16"/>
  <c r="AP39" i="16"/>
  <c r="AP51" i="16"/>
  <c r="AP114" i="16"/>
  <c r="AP133" i="16"/>
  <c r="AP107" i="16"/>
  <c r="AP52" i="16"/>
  <c r="AP72" i="16"/>
  <c r="AP119" i="16"/>
  <c r="AP135" i="16"/>
  <c r="AP60" i="16"/>
  <c r="AP154" i="16"/>
  <c r="AP108" i="16"/>
  <c r="AP111" i="16"/>
  <c r="AP130" i="16"/>
  <c r="AP49" i="16"/>
  <c r="AP146" i="16"/>
  <c r="AP150" i="16"/>
  <c r="AP69" i="16"/>
  <c r="AP138" i="16"/>
  <c r="AP42" i="16"/>
  <c r="AP89" i="16"/>
  <c r="AP61" i="16"/>
  <c r="AP68" i="16"/>
  <c r="AP117" i="16"/>
  <c r="AP76" i="16"/>
  <c r="AP92" i="16"/>
  <c r="AP106" i="16"/>
  <c r="AP86" i="16"/>
  <c r="AP124" i="16"/>
  <c r="AP140" i="16"/>
  <c r="AP70" i="16"/>
  <c r="AP126" i="16"/>
  <c r="AP43" i="16"/>
  <c r="AP151" i="16"/>
  <c r="AP134" i="16"/>
  <c r="AP136" i="16"/>
  <c r="AP67" i="16"/>
  <c r="AP37" i="16"/>
  <c r="AP57" i="16"/>
  <c r="AP97" i="16"/>
  <c r="AP78" i="16"/>
  <c r="AP38" i="16"/>
  <c r="AP56" i="16"/>
  <c r="AP44" i="16"/>
  <c r="AP149" i="16"/>
  <c r="AP125" i="16"/>
  <c r="AP64" i="16"/>
  <c r="AP81" i="16"/>
  <c r="AP41" i="16"/>
  <c r="AP144" i="16"/>
  <c r="AP75" i="16"/>
  <c r="AP100" i="16"/>
  <c r="AP93" i="16"/>
  <c r="AP80" i="16"/>
  <c r="AP94" i="16"/>
  <c r="AP48" i="16"/>
  <c r="AP103" i="16"/>
  <c r="AP96" i="16"/>
  <c r="AP98" i="16"/>
  <c r="AP88" i="16"/>
  <c r="AP53" i="16"/>
  <c r="AP143" i="16"/>
  <c r="AP59" i="16"/>
  <c r="AP82" i="16"/>
  <c r="AP65" i="16"/>
  <c r="AP99" i="16"/>
  <c r="AP127" i="16"/>
  <c r="AP77" i="16"/>
  <c r="AP102" i="16"/>
  <c r="AP62" i="16"/>
  <c r="AP84" i="16"/>
  <c r="AP141" i="16"/>
  <c r="AP74" i="16"/>
  <c r="AP54" i="16"/>
  <c r="AP45" i="16"/>
  <c r="AP123" i="16"/>
  <c r="AP109" i="16"/>
  <c r="AP47" i="16"/>
  <c r="AP79" i="16"/>
  <c r="AP147" i="16"/>
  <c r="AP152" i="16"/>
  <c r="AP71" i="16"/>
  <c r="AP105" i="16"/>
  <c r="AP132" i="16"/>
  <c r="AP73" i="16"/>
  <c r="AP104" i="16"/>
  <c r="AP46" i="16"/>
  <c r="AP128" i="16"/>
  <c r="AP58" i="16"/>
  <c r="AP36" i="16"/>
  <c r="AP85" i="16"/>
  <c r="AP155" i="16"/>
  <c r="AP118" i="16"/>
  <c r="AP63" i="16"/>
  <c r="BY126" i="16"/>
  <c r="BY99" i="16"/>
  <c r="BY159" i="16"/>
  <c r="BY93" i="16"/>
  <c r="BY81" i="16"/>
  <c r="BY146" i="16"/>
  <c r="BY180" i="16"/>
  <c r="BY132" i="16"/>
  <c r="BY183" i="16"/>
  <c r="BY139" i="16"/>
  <c r="BY102" i="16"/>
  <c r="BY88" i="16"/>
  <c r="BY84" i="16"/>
  <c r="BY171" i="16"/>
  <c r="BY71" i="16"/>
  <c r="BY91" i="16"/>
  <c r="BY116" i="16"/>
  <c r="BY77" i="16"/>
  <c r="BY151" i="16"/>
  <c r="BY96" i="16"/>
  <c r="BY100" i="16"/>
  <c r="BY133" i="16"/>
  <c r="BY89" i="16"/>
  <c r="BY131" i="16"/>
  <c r="BY142" i="16"/>
  <c r="BY120" i="16"/>
  <c r="BY150" i="16"/>
  <c r="BY117" i="16"/>
  <c r="BY177" i="16"/>
  <c r="BY166" i="16"/>
  <c r="BY162" i="16"/>
  <c r="BY125" i="16"/>
  <c r="BY124" i="16"/>
  <c r="BY140" i="16"/>
  <c r="BY123" i="16"/>
  <c r="BY94" i="16"/>
  <c r="BY152" i="16"/>
  <c r="BY86" i="16"/>
  <c r="BY165" i="16"/>
  <c r="BY148" i="16"/>
  <c r="BY172" i="16"/>
  <c r="BY80" i="16"/>
  <c r="BY103" i="16"/>
  <c r="BY129" i="16"/>
  <c r="BY98" i="16"/>
  <c r="BY79" i="16"/>
  <c r="BY78" i="16"/>
  <c r="BY128" i="16"/>
  <c r="BY82" i="16"/>
  <c r="BY144" i="16"/>
  <c r="BY118" i="16"/>
  <c r="BY73" i="16"/>
  <c r="BY105" i="16"/>
  <c r="BY182" i="16"/>
  <c r="BY136" i="16"/>
  <c r="BY178" i="16"/>
  <c r="BY181" i="16"/>
  <c r="BY97" i="16"/>
  <c r="BY158" i="16"/>
  <c r="BY155" i="16"/>
  <c r="BY189" i="16"/>
  <c r="BY72" i="16"/>
  <c r="BY168" i="16"/>
  <c r="BY135" i="16"/>
  <c r="BY187" i="16"/>
  <c r="BY154" i="16"/>
  <c r="BY175" i="16"/>
  <c r="BY114" i="16"/>
  <c r="BY167" i="16"/>
  <c r="BY153" i="16"/>
  <c r="BY106" i="16"/>
  <c r="BY134" i="16"/>
  <c r="BY108" i="16"/>
  <c r="BY75" i="16"/>
  <c r="BY119" i="16"/>
  <c r="BY76" i="16"/>
  <c r="BY138" i="16"/>
  <c r="BY185" i="16"/>
  <c r="BY157" i="16"/>
  <c r="BY161" i="16"/>
  <c r="BY113" i="16"/>
  <c r="BY112" i="16"/>
  <c r="BY170" i="16"/>
  <c r="BY174" i="16"/>
  <c r="BY95" i="16"/>
  <c r="BY87" i="16"/>
  <c r="BY164" i="16"/>
  <c r="BY145" i="16"/>
  <c r="BY109" i="16"/>
  <c r="BY169" i="16"/>
  <c r="BY83" i="16"/>
  <c r="BY137" i="16"/>
  <c r="BY104" i="16"/>
  <c r="BY173" i="16"/>
  <c r="BY121" i="16"/>
  <c r="BY141" i="16"/>
  <c r="BY160" i="16"/>
  <c r="BY115" i="16"/>
  <c r="BY188" i="16"/>
  <c r="BY101" i="16"/>
  <c r="BY130" i="16"/>
  <c r="BY190" i="16"/>
  <c r="BY127" i="16"/>
  <c r="BY111" i="16"/>
  <c r="BY74" i="16"/>
  <c r="BY90" i="16"/>
  <c r="BY92" i="16"/>
  <c r="BY149" i="16"/>
  <c r="BY176" i="16"/>
  <c r="BY156" i="16"/>
  <c r="BY110" i="16"/>
  <c r="BY107" i="16"/>
  <c r="BY179" i="16"/>
  <c r="BY184" i="16"/>
  <c r="BY147" i="16"/>
  <c r="BY186" i="16"/>
  <c r="BY122" i="16"/>
  <c r="BY85" i="16"/>
  <c r="BY163" i="16"/>
  <c r="BY143" i="16"/>
  <c r="BW185" i="16"/>
  <c r="BW183" i="16"/>
  <c r="BW184" i="16"/>
  <c r="BW89" i="16"/>
  <c r="BW170" i="16"/>
  <c r="BW172" i="16"/>
  <c r="BW130" i="16"/>
  <c r="BW177" i="16"/>
  <c r="BW146" i="16"/>
  <c r="BW86" i="16"/>
  <c r="BW140" i="16"/>
  <c r="BW137" i="16"/>
  <c r="BW155" i="16"/>
  <c r="BW162" i="16"/>
  <c r="BW186" i="16"/>
  <c r="BW129" i="16"/>
  <c r="BW74" i="16"/>
  <c r="BW91" i="16"/>
  <c r="BW150" i="16"/>
  <c r="BW113" i="16"/>
  <c r="BW93" i="16"/>
  <c r="BW125" i="16"/>
  <c r="BW118" i="16"/>
  <c r="BW94" i="16"/>
  <c r="BW175" i="16"/>
  <c r="BW131" i="16"/>
  <c r="BW90" i="16"/>
  <c r="BW107" i="16"/>
  <c r="BW181" i="16"/>
  <c r="BW171" i="16"/>
  <c r="BW85" i="16"/>
  <c r="BW165" i="16"/>
  <c r="BW135" i="16"/>
  <c r="BW139" i="16"/>
  <c r="BW80" i="16"/>
  <c r="BW87" i="16"/>
  <c r="BW79" i="16"/>
  <c r="BW88" i="16"/>
  <c r="BW116" i="16"/>
  <c r="BW156" i="16"/>
  <c r="BW81" i="16"/>
  <c r="BW105" i="16"/>
  <c r="BW132" i="16"/>
  <c r="BW138" i="16"/>
  <c r="BW114" i="16"/>
  <c r="BW144" i="16"/>
  <c r="BW111" i="16"/>
  <c r="BW133" i="16"/>
  <c r="BW99" i="16"/>
  <c r="BW151" i="16"/>
  <c r="BW148" i="16"/>
  <c r="BW104" i="16"/>
  <c r="BW164" i="16"/>
  <c r="BW166" i="16"/>
  <c r="BW121" i="16"/>
  <c r="BW103" i="16"/>
  <c r="BW117" i="16"/>
  <c r="BW174" i="16"/>
  <c r="BW73" i="16"/>
  <c r="BW160" i="16"/>
  <c r="BW126" i="16"/>
  <c r="BW83" i="16"/>
  <c r="BW76" i="16"/>
  <c r="BW96" i="16"/>
  <c r="BW153" i="16"/>
  <c r="BW142" i="16"/>
  <c r="BW108" i="16"/>
  <c r="BW182" i="16"/>
  <c r="BW82" i="16"/>
  <c r="BW143" i="16"/>
  <c r="BW123" i="16"/>
  <c r="BW77" i="16"/>
  <c r="BW136" i="16"/>
  <c r="BW147" i="16"/>
  <c r="BW163" i="16"/>
  <c r="BW78" i="16"/>
  <c r="BW112" i="16"/>
  <c r="BW75" i="16"/>
  <c r="BW106" i="16"/>
  <c r="BW157" i="16"/>
  <c r="BW69" i="16"/>
  <c r="BW72" i="16"/>
  <c r="BW158" i="16"/>
  <c r="BW145" i="16"/>
  <c r="BW127" i="16"/>
  <c r="BW180" i="16"/>
  <c r="BW169" i="16"/>
  <c r="BW101" i="16"/>
  <c r="BW168" i="16"/>
  <c r="BW167" i="16"/>
  <c r="BW154" i="16"/>
  <c r="BW128" i="16"/>
  <c r="BW122" i="16"/>
  <c r="BW92" i="16"/>
  <c r="BW95" i="16"/>
  <c r="BW178" i="16"/>
  <c r="BW149" i="16"/>
  <c r="BW120" i="16"/>
  <c r="BW161" i="16"/>
  <c r="BW100" i="16"/>
  <c r="BW176" i="16"/>
  <c r="BW141" i="16"/>
  <c r="BW110" i="16"/>
  <c r="BW71" i="16"/>
  <c r="BW109" i="16"/>
  <c r="BW124" i="16"/>
  <c r="BW179" i="16"/>
  <c r="BW98" i="16"/>
  <c r="BW70" i="16"/>
  <c r="BW134" i="16"/>
  <c r="BW152" i="16"/>
  <c r="BW119" i="16"/>
  <c r="BW159" i="16"/>
  <c r="BW173" i="16"/>
  <c r="BW97" i="16"/>
  <c r="BW102" i="16"/>
  <c r="BW84" i="16"/>
  <c r="BW188" i="16"/>
  <c r="BW115" i="16"/>
  <c r="BW187" i="16"/>
  <c r="L14" i="16"/>
  <c r="N14" i="15"/>
  <c r="I16" i="9"/>
  <c r="I18" i="9"/>
  <c r="M15" i="15"/>
  <c r="H139" i="9"/>
  <c r="N139" i="14"/>
  <c r="H16" i="9"/>
  <c r="M15" i="14"/>
  <c r="N14" i="14"/>
  <c r="H14" i="9"/>
  <c r="N17" i="14"/>
  <c r="H17" i="9"/>
  <c r="H135" i="9"/>
  <c r="CE77" i="16"/>
  <c r="CE80" i="16"/>
  <c r="CE88" i="16"/>
  <c r="CE96" i="16"/>
  <c r="CE104" i="16"/>
  <c r="CE112" i="16"/>
  <c r="CE120" i="16"/>
  <c r="CE128" i="16"/>
  <c r="CE136" i="16"/>
  <c r="CE144" i="16"/>
  <c r="CE152" i="16"/>
  <c r="CE160" i="16"/>
  <c r="CE168" i="16"/>
  <c r="CE176" i="16"/>
  <c r="CE184" i="16"/>
  <c r="CE192" i="16"/>
  <c r="CE81" i="16"/>
  <c r="CE89" i="16"/>
  <c r="CE97" i="16"/>
  <c r="CE105" i="16"/>
  <c r="CE113" i="16"/>
  <c r="CE121" i="16"/>
  <c r="CE129" i="16"/>
  <c r="CE137" i="16"/>
  <c r="CE145" i="16"/>
  <c r="CE153" i="16"/>
  <c r="CE161" i="16"/>
  <c r="CE169" i="16"/>
  <c r="CE177" i="16"/>
  <c r="CE185" i="16"/>
  <c r="CE193" i="16"/>
  <c r="CE82" i="16"/>
  <c r="CE90" i="16"/>
  <c r="CE98" i="16"/>
  <c r="CE106" i="16"/>
  <c r="CE114" i="16"/>
  <c r="CE122" i="16"/>
  <c r="CE130" i="16"/>
  <c r="CE138" i="16"/>
  <c r="CE146" i="16"/>
  <c r="CE154" i="16"/>
  <c r="CE162" i="16"/>
  <c r="CE170" i="16"/>
  <c r="CE178" i="16"/>
  <c r="CE186" i="16"/>
  <c r="CE194" i="16"/>
  <c r="CE83" i="16"/>
  <c r="CE91" i="16"/>
  <c r="CE99" i="16"/>
  <c r="CE107" i="16"/>
  <c r="CE115" i="16"/>
  <c r="CE123" i="16"/>
  <c r="CE131" i="16"/>
  <c r="CE139" i="16"/>
  <c r="CE147" i="16"/>
  <c r="CE155" i="16"/>
  <c r="CE163" i="16"/>
  <c r="CE171" i="16"/>
  <c r="CE179" i="16"/>
  <c r="CE187" i="16"/>
  <c r="CE195" i="16"/>
  <c r="CE84" i="16"/>
  <c r="CE92" i="16"/>
  <c r="CE100" i="16"/>
  <c r="CE108" i="16"/>
  <c r="CE116" i="16"/>
  <c r="CE124" i="16"/>
  <c r="CE132" i="16"/>
  <c r="CE140" i="16"/>
  <c r="CE148" i="16"/>
  <c r="CE156" i="16"/>
  <c r="CE164" i="16"/>
  <c r="CE172" i="16"/>
  <c r="CE180" i="16"/>
  <c r="CE188" i="16"/>
  <c r="CE196" i="16"/>
  <c r="CG196" i="16" s="1"/>
  <c r="CE85" i="16"/>
  <c r="CE93" i="16"/>
  <c r="CE101" i="16"/>
  <c r="CE109" i="16"/>
  <c r="CE117" i="16"/>
  <c r="CE125" i="16"/>
  <c r="CE133" i="16"/>
  <c r="CE141" i="16"/>
  <c r="CE149" i="16"/>
  <c r="CE157" i="16"/>
  <c r="CE165" i="16"/>
  <c r="CE173" i="16"/>
  <c r="CE181" i="16"/>
  <c r="CE189" i="16"/>
  <c r="CE78" i="16"/>
  <c r="CE86" i="16"/>
  <c r="CE94" i="16"/>
  <c r="CE102" i="16"/>
  <c r="CE110" i="16"/>
  <c r="CE118" i="16"/>
  <c r="CE126" i="16"/>
  <c r="CE134" i="16"/>
  <c r="CE142" i="16"/>
  <c r="CE150" i="16"/>
  <c r="CE158" i="16"/>
  <c r="CE166" i="16"/>
  <c r="CE174" i="16"/>
  <c r="CE182" i="16"/>
  <c r="CE190" i="16"/>
  <c r="CE79" i="16"/>
  <c r="CE87" i="16"/>
  <c r="CE95" i="16"/>
  <c r="CE103" i="16"/>
  <c r="CE111" i="16"/>
  <c r="CE119" i="16"/>
  <c r="CE127" i="16"/>
  <c r="CE135" i="16"/>
  <c r="CE143" i="16"/>
  <c r="CE151" i="16"/>
  <c r="CE159" i="16"/>
  <c r="CE167" i="16"/>
  <c r="CE175" i="16"/>
  <c r="CE183" i="16"/>
  <c r="CE191" i="16"/>
  <c r="K6" i="9"/>
  <c r="C10" i="16"/>
  <c r="AU154" i="16"/>
  <c r="AU62" i="16"/>
  <c r="AU142" i="16"/>
  <c r="AU138" i="16"/>
  <c r="AU134" i="16"/>
  <c r="AU70" i="16"/>
  <c r="AU86" i="16"/>
  <c r="AU117" i="16"/>
  <c r="AU98" i="16"/>
  <c r="AU59" i="16"/>
  <c r="AU152" i="16"/>
  <c r="AU42" i="16"/>
  <c r="AU47" i="16"/>
  <c r="AU140" i="16"/>
  <c r="AU44" i="16"/>
  <c r="AU89" i="16"/>
  <c r="AU126" i="16"/>
  <c r="AU137" i="16"/>
  <c r="AU56" i="16"/>
  <c r="AU124" i="16"/>
  <c r="AU158" i="16"/>
  <c r="AU129" i="16"/>
  <c r="AU76" i="16"/>
  <c r="AU60" i="16"/>
  <c r="AU55" i="16"/>
  <c r="AU128" i="16"/>
  <c r="AU150" i="16"/>
  <c r="AU103" i="16"/>
  <c r="AU69" i="16"/>
  <c r="AU122" i="16"/>
  <c r="T93" i="16"/>
  <c r="T43" i="16"/>
  <c r="T22" i="16"/>
  <c r="T109" i="16"/>
  <c r="T77" i="16"/>
  <c r="T108" i="16"/>
  <c r="T58" i="16"/>
  <c r="T94" i="16"/>
  <c r="T49" i="16"/>
  <c r="T44" i="16"/>
  <c r="T101" i="16"/>
  <c r="T37" i="16"/>
  <c r="T131" i="16"/>
  <c r="T74" i="16"/>
  <c r="T111" i="16"/>
  <c r="T89" i="16"/>
  <c r="T34" i="16"/>
  <c r="T66" i="16"/>
  <c r="T122" i="16"/>
  <c r="T20" i="16"/>
  <c r="T103" i="16"/>
  <c r="T132" i="16"/>
  <c r="T40" i="16"/>
  <c r="T29" i="16"/>
  <c r="T19" i="16"/>
  <c r="T130" i="16"/>
  <c r="T16" i="16"/>
  <c r="CG16" i="16"/>
  <c r="T14" i="16"/>
  <c r="CG14" i="16" s="1"/>
  <c r="J14" i="9" s="1"/>
  <c r="T113" i="16"/>
  <c r="T26" i="16"/>
  <c r="T21" i="16"/>
  <c r="T112" i="16"/>
  <c r="T114" i="16"/>
  <c r="T91" i="16"/>
  <c r="T56" i="16"/>
  <c r="T52" i="16"/>
  <c r="T70" i="16"/>
  <c r="T76" i="16"/>
  <c r="T51" i="16"/>
  <c r="T36" i="16"/>
  <c r="T88" i="16"/>
  <c r="T126" i="16"/>
  <c r="T75" i="16"/>
  <c r="T63" i="16"/>
  <c r="T53" i="16"/>
  <c r="T110" i="16"/>
  <c r="T95" i="16"/>
  <c r="T120" i="16"/>
  <c r="T123" i="16"/>
  <c r="T99" i="16"/>
  <c r="T27" i="16"/>
  <c r="T23" i="16"/>
  <c r="T30" i="16"/>
  <c r="T119" i="16"/>
  <c r="T57" i="16"/>
  <c r="T115" i="16"/>
  <c r="T48" i="16"/>
  <c r="T78" i="16"/>
  <c r="T18" i="16"/>
  <c r="CG18" i="16" s="1"/>
  <c r="J18" i="9" s="1"/>
  <c r="T25" i="16"/>
  <c r="T90" i="16"/>
  <c r="T64" i="16"/>
  <c r="T68" i="16"/>
  <c r="T106" i="16"/>
  <c r="T85" i="16"/>
  <c r="T59" i="16"/>
  <c r="T116" i="16"/>
  <c r="T124" i="16"/>
  <c r="T45" i="16"/>
  <c r="T125" i="16"/>
  <c r="T117" i="16"/>
  <c r="T54" i="16"/>
  <c r="T15" i="16"/>
  <c r="CG15" i="16" s="1"/>
  <c r="T69" i="16"/>
  <c r="T61" i="16"/>
  <c r="T60" i="16"/>
  <c r="T32" i="16"/>
  <c r="T80" i="16"/>
  <c r="T105" i="16"/>
  <c r="T73" i="16"/>
  <c r="T81" i="16"/>
  <c r="T107" i="16"/>
  <c r="T97" i="16"/>
  <c r="T47" i="16"/>
  <c r="T50" i="16"/>
  <c r="T92" i="16"/>
  <c r="T104" i="16"/>
  <c r="T71" i="16"/>
  <c r="T62" i="16"/>
  <c r="T87" i="16"/>
  <c r="T55" i="16"/>
  <c r="T129" i="16"/>
  <c r="T86" i="16"/>
  <c r="T65" i="16"/>
  <c r="T102" i="16"/>
  <c r="T67" i="16"/>
  <c r="T98" i="16"/>
  <c r="T133" i="16"/>
  <c r="T38" i="16"/>
  <c r="T84" i="16"/>
  <c r="T33" i="16"/>
  <c r="T127" i="16"/>
  <c r="T39" i="16"/>
  <c r="T128" i="16"/>
  <c r="T121" i="16"/>
  <c r="T17" i="16"/>
  <c r="CG17" i="16"/>
  <c r="J17" i="9" s="1"/>
  <c r="T118" i="16"/>
  <c r="T100" i="16"/>
  <c r="T72" i="16"/>
  <c r="T79" i="16"/>
  <c r="T35" i="16"/>
  <c r="T96" i="16"/>
  <c r="T82" i="16"/>
  <c r="T46" i="16"/>
  <c r="T83" i="16"/>
  <c r="T42" i="16"/>
  <c r="M14" i="16"/>
  <c r="T24" i="16"/>
  <c r="T31" i="16"/>
  <c r="T28" i="16"/>
  <c r="T41" i="16"/>
  <c r="K7" i="9"/>
  <c r="K8" i="9"/>
  <c r="BG89" i="16"/>
  <c r="BG151" i="16"/>
  <c r="BG172" i="16"/>
  <c r="BG169" i="16"/>
  <c r="BG69" i="16"/>
  <c r="BG97" i="16"/>
  <c r="BG92" i="16"/>
  <c r="BG94" i="16"/>
  <c r="BG63" i="16"/>
  <c r="BG149" i="16"/>
  <c r="BG113" i="16"/>
  <c r="BG120" i="16"/>
  <c r="BG98" i="16"/>
  <c r="BG124" i="16"/>
  <c r="BG118" i="16"/>
  <c r="BG117" i="16"/>
  <c r="BG90" i="16"/>
  <c r="BG116" i="16"/>
  <c r="BG104" i="16"/>
  <c r="BG87" i="16"/>
  <c r="BG132" i="16"/>
  <c r="BG108" i="16"/>
  <c r="BG150" i="16"/>
  <c r="BG83" i="16"/>
  <c r="BG85" i="16"/>
  <c r="BG147" i="16"/>
  <c r="BG73" i="16"/>
  <c r="BG55" i="16"/>
  <c r="BG68" i="16"/>
  <c r="BG168" i="16"/>
  <c r="BG80" i="16"/>
  <c r="BG115" i="16"/>
  <c r="BG170" i="16"/>
  <c r="BG160" i="16"/>
  <c r="BG72" i="16"/>
  <c r="BG64" i="16"/>
  <c r="BG77" i="16"/>
  <c r="BG138" i="16"/>
  <c r="BG158" i="16"/>
  <c r="BG152" i="16"/>
  <c r="BG135" i="16"/>
  <c r="BG121" i="16"/>
  <c r="BG127" i="16"/>
  <c r="BG155" i="16"/>
  <c r="BG146" i="16"/>
  <c r="BG59" i="16"/>
  <c r="BG75" i="16"/>
  <c r="BG93" i="16"/>
  <c r="BG71" i="16"/>
  <c r="BG144" i="16"/>
  <c r="BG86" i="16"/>
  <c r="BG145" i="16"/>
  <c r="BG66" i="16"/>
  <c r="BG139" i="16"/>
  <c r="BG129" i="16"/>
  <c r="BG137" i="16"/>
  <c r="BG159" i="16"/>
  <c r="BG84" i="16"/>
  <c r="BG164" i="16"/>
  <c r="BG125" i="16"/>
  <c r="BG167" i="16"/>
  <c r="BG102" i="16"/>
  <c r="BG67" i="16"/>
  <c r="BG126" i="16"/>
  <c r="BG106" i="16"/>
  <c r="BG109" i="16"/>
  <c r="BG153" i="16"/>
  <c r="BG148" i="16"/>
  <c r="BG130" i="16"/>
  <c r="BG140" i="16"/>
  <c r="BG61" i="16"/>
  <c r="BG99" i="16"/>
  <c r="BG88" i="16"/>
  <c r="BG128" i="16"/>
  <c r="BG58" i="16"/>
  <c r="BG65" i="16"/>
  <c r="BG156" i="16"/>
  <c r="BG95" i="16"/>
  <c r="BG157" i="16"/>
  <c r="BG110" i="16"/>
  <c r="BG56" i="16"/>
  <c r="BG143" i="16"/>
  <c r="BG112" i="16"/>
  <c r="BG134" i="16"/>
  <c r="BG133" i="16"/>
  <c r="BG141" i="16"/>
  <c r="BG122" i="16"/>
  <c r="BG136" i="16"/>
  <c r="BG119" i="16"/>
  <c r="BG70" i="16"/>
  <c r="BG163" i="16"/>
  <c r="BG101" i="16"/>
  <c r="BG171" i="16"/>
  <c r="BG161" i="16"/>
  <c r="BG62" i="16"/>
  <c r="BG74" i="16"/>
  <c r="BG78" i="16"/>
  <c r="BG53" i="16"/>
  <c r="BG76" i="16"/>
  <c r="BG114" i="16"/>
  <c r="BG100" i="16"/>
  <c r="BG154" i="16"/>
  <c r="BG165" i="16"/>
  <c r="BG142" i="16"/>
  <c r="BG60" i="16"/>
  <c r="BG91" i="16"/>
  <c r="BG54" i="16"/>
  <c r="BG103" i="16"/>
  <c r="BG162" i="16"/>
  <c r="BG107" i="16"/>
  <c r="BG166" i="16"/>
  <c r="BG131" i="16"/>
  <c r="BG105" i="16"/>
  <c r="BG111" i="16"/>
  <c r="BG82" i="16"/>
  <c r="BG79" i="16"/>
  <c r="BG96" i="16"/>
  <c r="BG81" i="16"/>
  <c r="BG123" i="16"/>
  <c r="BG57" i="16"/>
  <c r="BS148" i="16"/>
  <c r="BS147" i="16"/>
  <c r="BS131" i="16"/>
  <c r="BS87" i="16"/>
  <c r="BS94" i="16"/>
  <c r="BS140" i="16"/>
  <c r="BS177" i="16"/>
  <c r="BS86" i="16"/>
  <c r="BS132" i="16"/>
  <c r="BS76" i="16"/>
  <c r="BS88" i="16"/>
  <c r="BS166" i="16"/>
  <c r="BS105" i="16"/>
  <c r="BS69" i="16"/>
  <c r="BS181" i="16"/>
  <c r="BS145" i="16"/>
  <c r="BS124" i="16"/>
  <c r="BS129" i="16"/>
  <c r="BS138" i="16"/>
  <c r="BS98" i="16"/>
  <c r="BS134" i="16"/>
  <c r="BS160" i="16"/>
  <c r="BS101" i="16"/>
  <c r="BS74" i="16"/>
  <c r="BS112" i="16"/>
  <c r="BS116" i="16"/>
  <c r="BS80" i="16"/>
  <c r="BS171" i="16"/>
  <c r="BS104" i="16"/>
  <c r="BS164" i="16"/>
  <c r="BS97" i="16"/>
  <c r="BS183" i="16"/>
  <c r="BS91" i="16"/>
  <c r="BS100" i="16"/>
  <c r="BS136" i="16"/>
  <c r="BS119" i="16"/>
  <c r="BS82" i="16"/>
  <c r="BS182" i="16"/>
  <c r="BS65" i="16"/>
  <c r="BS99" i="16"/>
  <c r="BS95" i="16"/>
  <c r="BS93" i="16"/>
  <c r="BS146" i="16"/>
  <c r="BS90" i="16"/>
  <c r="BS102" i="16"/>
  <c r="BS144" i="16"/>
  <c r="BS84" i="16"/>
  <c r="BS127" i="16"/>
  <c r="BS173" i="16"/>
  <c r="BS89" i="16"/>
  <c r="BS110" i="16"/>
  <c r="BS141" i="16"/>
  <c r="BS103" i="16"/>
  <c r="BS118" i="16"/>
  <c r="BS133" i="16"/>
  <c r="BS178" i="16"/>
  <c r="BS142" i="16"/>
  <c r="BS174" i="16"/>
  <c r="BS176" i="16"/>
  <c r="BS81" i="16"/>
  <c r="BS68" i="16"/>
  <c r="K9" i="9"/>
  <c r="AI94" i="16"/>
  <c r="AI79" i="16"/>
  <c r="AI101" i="16"/>
  <c r="AI64" i="16"/>
  <c r="AI37" i="16"/>
  <c r="AI134" i="16"/>
  <c r="AI125" i="16"/>
  <c r="AI88" i="16"/>
  <c r="AI58" i="16"/>
  <c r="AI43" i="16"/>
  <c r="AI140" i="16"/>
  <c r="AI124" i="16"/>
  <c r="AI113" i="16"/>
  <c r="AI55" i="16"/>
  <c r="AI144" i="16"/>
  <c r="AI141" i="16"/>
  <c r="AI104" i="16"/>
  <c r="AI57" i="16"/>
  <c r="AI83" i="16"/>
  <c r="AI115" i="16"/>
  <c r="AI46" i="16"/>
  <c r="AI122" i="16"/>
  <c r="AI42" i="16"/>
  <c r="AI36" i="16"/>
  <c r="AI82" i="16"/>
  <c r="AI32" i="16"/>
  <c r="AI93" i="16"/>
  <c r="AI146" i="16"/>
  <c r="AI48" i="16"/>
  <c r="AI129" i="16"/>
  <c r="AI114" i="16"/>
  <c r="AI148" i="16"/>
  <c r="AI86" i="16"/>
  <c r="AI121" i="16"/>
  <c r="AI105" i="16"/>
  <c r="AI69" i="16"/>
  <c r="AI45" i="16"/>
  <c r="AI123" i="16"/>
  <c r="AI52" i="16"/>
  <c r="AI98" i="16"/>
  <c r="AI127" i="16"/>
  <c r="AI95" i="16"/>
  <c r="AI91" i="16"/>
  <c r="AI112" i="16"/>
  <c r="AI41" i="16"/>
  <c r="AI102" i="16"/>
  <c r="AI92" i="16"/>
  <c r="AI131" i="16"/>
  <c r="AI29" i="16"/>
  <c r="AI60" i="16"/>
  <c r="AI99" i="16"/>
  <c r="AI34" i="16"/>
  <c r="AI143" i="16"/>
  <c r="AI90" i="16"/>
  <c r="AI97" i="16"/>
  <c r="AI70" i="16"/>
  <c r="AI80" i="16"/>
  <c r="AI142" i="16"/>
  <c r="AI73" i="16"/>
  <c r="AI63" i="16"/>
  <c r="AI59" i="16"/>
  <c r="AI147" i="16"/>
  <c r="AI61" i="16"/>
  <c r="AI135" i="16"/>
  <c r="AI107" i="16"/>
  <c r="AI62" i="16"/>
  <c r="AI139" i="16"/>
  <c r="AI66" i="16"/>
  <c r="AI50" i="16"/>
  <c r="AI103" i="16"/>
  <c r="AI74" i="16"/>
  <c r="AI31" i="16"/>
  <c r="AI54" i="16"/>
  <c r="AI138" i="16"/>
  <c r="AI117" i="16"/>
  <c r="AI109" i="16"/>
  <c r="AI128" i="16"/>
  <c r="AI119" i="16"/>
  <c r="AI75" i="16"/>
  <c r="AI136" i="16"/>
  <c r="AI111" i="16"/>
  <c r="AI130" i="16"/>
  <c r="AI47" i="16"/>
  <c r="AI30" i="16"/>
  <c r="AI77" i="16"/>
  <c r="AI108" i="16"/>
  <c r="AI81" i="16"/>
  <c r="AI35" i="16"/>
  <c r="AI76" i="16"/>
  <c r="AI137" i="16"/>
  <c r="AI85" i="16"/>
  <c r="AI96" i="16"/>
  <c r="AI106" i="16"/>
  <c r="AI38" i="16"/>
  <c r="AI51" i="16"/>
  <c r="AI67" i="16"/>
  <c r="AI145" i="16"/>
  <c r="AI33" i="16"/>
  <c r="AI39" i="16"/>
  <c r="AI132" i="16"/>
  <c r="AI44" i="16"/>
  <c r="AI87" i="16"/>
  <c r="AI53" i="16"/>
  <c r="AI100" i="16"/>
  <c r="AI126" i="16"/>
  <c r="AI110" i="16"/>
  <c r="AI118" i="16"/>
  <c r="AI116" i="16"/>
  <c r="AI133" i="16"/>
  <c r="AI49" i="16"/>
  <c r="AI72" i="16"/>
  <c r="AI65" i="16"/>
  <c r="AI40" i="16"/>
  <c r="AI56" i="16"/>
  <c r="AI78" i="16"/>
  <c r="AI84" i="16"/>
  <c r="AI89" i="16"/>
  <c r="AI71" i="16"/>
  <c r="AI120" i="16"/>
  <c r="AI68" i="16"/>
  <c r="O14" i="15"/>
  <c r="O15" i="15" s="1"/>
  <c r="P15" i="15" s="1"/>
  <c r="M16" i="15"/>
  <c r="O14" i="14"/>
  <c r="J16" i="9"/>
  <c r="J15" i="9"/>
  <c r="M15" i="16"/>
  <c r="N14" i="16"/>
  <c r="M17" i="15"/>
  <c r="P14" i="14"/>
  <c r="O16" i="15"/>
  <c r="O17" i="15" s="1"/>
  <c r="M18" i="15"/>
  <c r="Q14" i="14"/>
  <c r="R14" i="14"/>
  <c r="L8" i="9"/>
  <c r="L5" i="9"/>
  <c r="L7" i="9"/>
  <c r="L9" i="9"/>
  <c r="M19" i="15"/>
  <c r="M20" i="15" s="1"/>
  <c r="M21" i="15" s="1"/>
  <c r="L6" i="9"/>
  <c r="K5" i="9" l="1"/>
  <c r="BI107" i="1"/>
  <c r="BI98" i="1"/>
  <c r="BI109" i="1"/>
  <c r="BI152" i="1"/>
  <c r="BI125" i="1"/>
  <c r="BI145" i="1"/>
  <c r="BI138" i="1"/>
  <c r="BI58" i="1"/>
  <c r="BI64" i="1"/>
  <c r="ED60" i="1"/>
  <c r="BI53" i="1"/>
  <c r="BI80" i="1"/>
  <c r="BI94" i="1"/>
  <c r="BI135" i="1"/>
  <c r="BI151" i="1"/>
  <c r="BI149" i="1"/>
  <c r="BI170" i="1"/>
  <c r="BI60" i="1"/>
  <c r="BI159" i="1"/>
  <c r="BI136" i="1"/>
  <c r="BI156" i="1"/>
  <c r="BI62" i="1"/>
  <c r="BI165" i="1"/>
  <c r="BI74" i="1"/>
  <c r="BI104" i="1"/>
  <c r="BI120" i="1"/>
  <c r="BI127" i="1"/>
  <c r="BI90" i="1"/>
  <c r="BI124" i="1"/>
  <c r="BI81" i="1"/>
  <c r="BI155" i="1"/>
  <c r="BI63" i="1"/>
  <c r="AL108" i="1"/>
  <c r="G36" i="19"/>
  <c r="G38" i="19" s="1"/>
  <c r="BI153" i="1"/>
  <c r="BI126" i="1"/>
  <c r="BI114" i="1"/>
  <c r="BI148" i="1"/>
  <c r="BI115" i="1"/>
  <c r="ED59" i="1"/>
  <c r="BI147" i="1"/>
  <c r="BI119" i="1"/>
  <c r="BI61" i="1"/>
  <c r="BI102" i="1"/>
  <c r="BI100" i="1"/>
  <c r="BI144" i="1"/>
  <c r="BI132" i="1"/>
  <c r="ED63" i="1"/>
  <c r="BI79" i="1"/>
  <c r="BI55" i="1"/>
  <c r="F63" i="19"/>
  <c r="R63" i="19" s="1"/>
  <c r="R61" i="19"/>
  <c r="BI128" i="1"/>
  <c r="BI130" i="1"/>
  <c r="BI78" i="1"/>
  <c r="BI96" i="1"/>
  <c r="ED64" i="1"/>
  <c r="BI168" i="1"/>
  <c r="BI142" i="1"/>
  <c r="BI140" i="1"/>
  <c r="BI71" i="1"/>
  <c r="ED56" i="1"/>
  <c r="BI171" i="1"/>
  <c r="BI86" i="1"/>
  <c r="BI82" i="1"/>
  <c r="BI111" i="1"/>
  <c r="BI133" i="1"/>
  <c r="BI146" i="1"/>
  <c r="BI77" i="1"/>
  <c r="BI84" i="1"/>
  <c r="BI118" i="1"/>
  <c r="BI162" i="1"/>
  <c r="ED53" i="1"/>
  <c r="BI121" i="1"/>
  <c r="BI103" i="1"/>
  <c r="BI54" i="1"/>
  <c r="BI164" i="1"/>
  <c r="BI88" i="1"/>
  <c r="BI116" i="1"/>
  <c r="BI57" i="1"/>
  <c r="ED58" i="1"/>
  <c r="BI85" i="1"/>
  <c r="BI123" i="1"/>
  <c r="BI169" i="1"/>
  <c r="BI67" i="1"/>
  <c r="BI150" i="1"/>
  <c r="BI108" i="1"/>
  <c r="BI92" i="1"/>
  <c r="BI141" i="1"/>
  <c r="BI75" i="1"/>
  <c r="ED57" i="1"/>
  <c r="BI157" i="1"/>
  <c r="BI69" i="1"/>
  <c r="BI72" i="1"/>
  <c r="BI101" i="1"/>
  <c r="BI105" i="1"/>
  <c r="BI91" i="1"/>
  <c r="BI59" i="1"/>
  <c r="BI143" i="1"/>
  <c r="BI113" i="1"/>
  <c r="BI131" i="1"/>
  <c r="BI129" i="1"/>
  <c r="BI163" i="1"/>
  <c r="BI99" i="1"/>
  <c r="BI172" i="1"/>
  <c r="BI122" i="1"/>
  <c r="ED62" i="1"/>
  <c r="BI83" i="1"/>
  <c r="BI158" i="1"/>
  <c r="BI76" i="1"/>
  <c r="BI66" i="1"/>
  <c r="BI110" i="1"/>
  <c r="BI97" i="1"/>
  <c r="ED61" i="1"/>
  <c r="BI166" i="1"/>
  <c r="BI93" i="1"/>
  <c r="BI68" i="1"/>
  <c r="BI89" i="1"/>
  <c r="AM110" i="1"/>
  <c r="H36" i="19"/>
  <c r="H38" i="19" s="1"/>
  <c r="K107" i="19"/>
  <c r="K36" i="19"/>
  <c r="K38" i="19" s="1"/>
  <c r="AM63" i="15"/>
  <c r="J107" i="19"/>
  <c r="J36" i="19"/>
  <c r="AM133" i="1"/>
  <c r="AM96" i="1"/>
  <c r="AM43" i="1"/>
  <c r="AM99" i="1"/>
  <c r="AM64" i="1"/>
  <c r="AM77" i="1"/>
  <c r="AM40" i="1"/>
  <c r="AM55" i="1"/>
  <c r="AM115" i="1"/>
  <c r="AM130" i="1"/>
  <c r="AM147" i="1"/>
  <c r="AM91" i="1"/>
  <c r="AM44" i="1"/>
  <c r="AM112" i="1"/>
  <c r="AM38" i="1"/>
  <c r="AM124" i="1"/>
  <c r="AM80" i="1"/>
  <c r="AM142" i="1"/>
  <c r="AM98" i="1"/>
  <c r="AM37" i="1"/>
  <c r="AM103" i="1"/>
  <c r="AM129" i="1"/>
  <c r="AM79" i="1"/>
  <c r="AM87" i="1"/>
  <c r="AM56" i="1"/>
  <c r="AM70" i="1"/>
  <c r="AM82" i="1"/>
  <c r="AM118" i="1"/>
  <c r="AM108" i="1"/>
  <c r="AM73" i="1"/>
  <c r="AM71" i="1"/>
  <c r="AM35" i="1"/>
  <c r="AM93" i="1"/>
  <c r="AM47" i="1"/>
  <c r="AM139" i="1"/>
  <c r="AM140" i="1"/>
  <c r="AM114" i="1"/>
  <c r="AM145" i="1"/>
  <c r="AM88" i="1"/>
  <c r="AM72" i="1"/>
  <c r="AM53" i="1"/>
  <c r="AM150" i="1"/>
  <c r="AM62" i="1"/>
  <c r="AM33" i="1"/>
  <c r="AM59" i="1"/>
  <c r="AM31" i="1"/>
  <c r="AM123" i="1"/>
  <c r="AM119" i="1"/>
  <c r="DH37" i="1"/>
  <c r="AM106" i="1"/>
  <c r="AM54" i="1"/>
  <c r="AM149" i="1"/>
  <c r="AM32" i="1"/>
  <c r="AM121" i="1"/>
  <c r="AM48" i="1"/>
  <c r="AM94" i="1"/>
  <c r="AM102" i="1"/>
  <c r="AM34" i="1"/>
  <c r="AM134" i="1"/>
  <c r="AM117" i="1"/>
  <c r="AM146" i="1"/>
  <c r="AM101" i="1"/>
  <c r="AM135" i="1"/>
  <c r="AM41" i="1"/>
  <c r="AM86" i="1"/>
  <c r="AM66" i="1"/>
  <c r="AM97" i="1"/>
  <c r="AM122" i="1"/>
  <c r="AM127" i="1"/>
  <c r="AM128" i="1"/>
  <c r="AM116" i="1"/>
  <c r="AM50" i="1"/>
  <c r="AM138" i="1"/>
  <c r="AM131" i="1"/>
  <c r="AM92" i="1"/>
  <c r="AM100" i="1"/>
  <c r="AM63" i="1"/>
  <c r="AM107" i="1"/>
  <c r="AM75" i="1"/>
  <c r="AM78" i="1"/>
  <c r="AM39" i="1"/>
  <c r="AM84" i="1"/>
  <c r="AM85" i="1"/>
  <c r="AM137" i="1"/>
  <c r="AM46" i="1"/>
  <c r="AM89" i="1"/>
  <c r="DH33" i="1"/>
  <c r="AM104" i="1"/>
  <c r="AM57" i="1"/>
  <c r="AM90" i="1"/>
  <c r="AM141" i="1"/>
  <c r="AM125" i="1"/>
  <c r="AM148" i="1"/>
  <c r="AM95" i="1"/>
  <c r="AM58" i="1"/>
  <c r="AM126" i="1"/>
  <c r="AM111" i="1"/>
  <c r="AM113" i="1"/>
  <c r="AM36" i="1"/>
  <c r="AM61" i="1"/>
  <c r="AM81" i="1"/>
  <c r="AM49" i="1"/>
  <c r="AM143" i="1"/>
  <c r="AM120" i="1"/>
  <c r="AM45" i="1"/>
  <c r="AM136" i="1"/>
  <c r="AM76" i="1"/>
  <c r="AM68" i="1"/>
  <c r="AM109" i="1"/>
  <c r="AM83" i="1"/>
  <c r="AM69" i="1"/>
  <c r="AM60" i="1"/>
  <c r="AM105" i="1"/>
  <c r="AM132" i="1"/>
  <c r="AM67" i="1"/>
  <c r="AM65" i="1"/>
  <c r="AM52" i="1"/>
  <c r="AM51" i="1"/>
  <c r="AM144" i="1"/>
  <c r="Z23" i="1"/>
  <c r="Z112" i="1"/>
  <c r="Z130" i="1"/>
  <c r="Z91" i="1"/>
  <c r="Z124" i="1"/>
  <c r="Z78" i="1"/>
  <c r="Z71" i="1"/>
  <c r="Z85" i="1"/>
  <c r="Z34" i="1"/>
  <c r="Z26" i="1"/>
  <c r="Z46" i="1"/>
  <c r="AV157" i="1"/>
  <c r="AV112" i="1"/>
  <c r="AV47" i="1"/>
  <c r="AV55" i="1"/>
  <c r="AV135" i="1"/>
  <c r="AV75" i="1"/>
  <c r="AV102" i="1"/>
  <c r="AV109" i="1"/>
  <c r="AV56" i="1"/>
  <c r="AV141" i="1"/>
  <c r="AV101" i="1"/>
  <c r="AV69" i="1"/>
  <c r="AQ114" i="1"/>
  <c r="AQ107" i="1"/>
  <c r="AL132" i="1"/>
  <c r="AL85" i="1"/>
  <c r="AL52" i="1"/>
  <c r="AL53" i="1"/>
  <c r="AL99" i="1"/>
  <c r="AL46" i="1"/>
  <c r="AL102" i="1"/>
  <c r="AL112" i="1"/>
  <c r="AL134" i="1"/>
  <c r="AL65" i="1"/>
  <c r="AL129" i="1"/>
  <c r="AL93" i="1"/>
  <c r="AL128" i="1"/>
  <c r="AL81" i="1"/>
  <c r="AL124" i="1"/>
  <c r="AL66" i="1"/>
  <c r="AL49" i="1"/>
  <c r="Z64" i="1"/>
  <c r="Z67" i="1"/>
  <c r="Z52" i="1"/>
  <c r="Z40" i="1"/>
  <c r="Z54" i="1"/>
  <c r="Z19" i="1"/>
  <c r="CU29" i="1"/>
  <c r="Z98" i="1"/>
  <c r="Z93" i="1"/>
  <c r="Z83" i="1"/>
  <c r="Z96" i="1"/>
  <c r="AV97" i="1"/>
  <c r="AV60" i="1"/>
  <c r="AV42" i="1"/>
  <c r="AV158" i="1"/>
  <c r="AV133" i="1"/>
  <c r="AV123" i="1"/>
  <c r="AV57" i="1"/>
  <c r="AV94" i="1"/>
  <c r="AV127" i="1"/>
  <c r="AV110" i="1"/>
  <c r="AV95" i="1"/>
  <c r="AQ52" i="1"/>
  <c r="AL147" i="1"/>
  <c r="AL91" i="1"/>
  <c r="DG41" i="1"/>
  <c r="AL67" i="1"/>
  <c r="AL76" i="1"/>
  <c r="DG36" i="1"/>
  <c r="AL119" i="1"/>
  <c r="AL51" i="1"/>
  <c r="AL117" i="1"/>
  <c r="AL56" i="1"/>
  <c r="AL118" i="1"/>
  <c r="AL64" i="1"/>
  <c r="AL82" i="1"/>
  <c r="AL94" i="1"/>
  <c r="AL88" i="1"/>
  <c r="AL63" i="1"/>
  <c r="Z128" i="1"/>
  <c r="Z102" i="1"/>
  <c r="Z66" i="1"/>
  <c r="Z80" i="1"/>
  <c r="Z97" i="1"/>
  <c r="Z57" i="1"/>
  <c r="Z42" i="1"/>
  <c r="Z43" i="1"/>
  <c r="Z135" i="1"/>
  <c r="Z116" i="1"/>
  <c r="Z88" i="1"/>
  <c r="Z121" i="1"/>
  <c r="AV52" i="1"/>
  <c r="AV122" i="1"/>
  <c r="AV83" i="1"/>
  <c r="AV44" i="1"/>
  <c r="AV117" i="1"/>
  <c r="AV82" i="1"/>
  <c r="AV145" i="1"/>
  <c r="AV65" i="1"/>
  <c r="AV155" i="1"/>
  <c r="AV124" i="1"/>
  <c r="AV105" i="1"/>
  <c r="AL73" i="1"/>
  <c r="AL42" i="1"/>
  <c r="DG30" i="1"/>
  <c r="AL143" i="1"/>
  <c r="DG38" i="1"/>
  <c r="DG40" i="1"/>
  <c r="AL84" i="1"/>
  <c r="DG37" i="1"/>
  <c r="AL97" i="1"/>
  <c r="AL33" i="1"/>
  <c r="AL38" i="1"/>
  <c r="AL47" i="1"/>
  <c r="AL111" i="1"/>
  <c r="DG33" i="1"/>
  <c r="AL141" i="1"/>
  <c r="AL110" i="1"/>
  <c r="Z129" i="1"/>
  <c r="Z134" i="1"/>
  <c r="Z117" i="1"/>
  <c r="Z118" i="1"/>
  <c r="Z27" i="1"/>
  <c r="Z65" i="1"/>
  <c r="Z122" i="1"/>
  <c r="Z28" i="1"/>
  <c r="Z109" i="1"/>
  <c r="Z77" i="1"/>
  <c r="Z72" i="1"/>
  <c r="Z131" i="1"/>
  <c r="AV45" i="1"/>
  <c r="AV147" i="1"/>
  <c r="AV131" i="1"/>
  <c r="AV132" i="1"/>
  <c r="AV93" i="1"/>
  <c r="AV114" i="1"/>
  <c r="AV113" i="1"/>
  <c r="AV103" i="1"/>
  <c r="AV156" i="1"/>
  <c r="AV100" i="1"/>
  <c r="AV98" i="1"/>
  <c r="AQ41" i="1"/>
  <c r="AL54" i="1"/>
  <c r="AL100" i="1"/>
  <c r="AL148" i="1"/>
  <c r="AL78" i="1"/>
  <c r="AL32" i="1"/>
  <c r="AL140" i="1"/>
  <c r="AL40" i="1"/>
  <c r="AL136" i="1"/>
  <c r="AL114" i="1"/>
  <c r="AL55" i="1"/>
  <c r="AL125" i="1"/>
  <c r="AL144" i="1"/>
  <c r="AL126" i="1"/>
  <c r="AL31" i="1"/>
  <c r="AL89" i="1"/>
  <c r="AL62" i="1"/>
  <c r="Z47" i="1"/>
  <c r="Z101" i="1"/>
  <c r="Z82" i="1"/>
  <c r="Z44" i="1"/>
  <c r="Z100" i="1"/>
  <c r="Z120" i="1"/>
  <c r="Z103" i="1"/>
  <c r="Z86" i="1"/>
  <c r="Z104" i="1"/>
  <c r="Z37" i="1"/>
  <c r="Z87" i="1"/>
  <c r="AV137" i="1"/>
  <c r="AV99" i="1"/>
  <c r="AV129" i="1"/>
  <c r="AV51" i="1"/>
  <c r="AV89" i="1"/>
  <c r="AV152" i="1"/>
  <c r="AV66" i="1"/>
  <c r="DQ42" i="1"/>
  <c r="AV107" i="1"/>
  <c r="AV59" i="1"/>
  <c r="AV73" i="1"/>
  <c r="AQ42" i="1"/>
  <c r="AL115" i="1"/>
  <c r="AL72" i="1"/>
  <c r="DG32" i="1"/>
  <c r="AL58" i="1"/>
  <c r="DG35" i="1"/>
  <c r="AL130" i="1"/>
  <c r="AL50" i="1"/>
  <c r="AL123" i="1"/>
  <c r="AL60" i="1"/>
  <c r="AL69" i="1"/>
  <c r="AL90" i="1"/>
  <c r="AL59" i="1"/>
  <c r="AL41" i="1"/>
  <c r="AL79" i="1"/>
  <c r="AL145" i="1"/>
  <c r="AL74" i="1"/>
  <c r="Z119" i="1"/>
  <c r="Z70" i="1"/>
  <c r="Z110" i="1"/>
  <c r="Z84" i="1"/>
  <c r="Z50" i="1"/>
  <c r="Z61" i="1"/>
  <c r="Z56" i="1"/>
  <c r="Z22" i="1"/>
  <c r="Z39" i="1"/>
  <c r="Z105" i="1"/>
  <c r="Z25" i="1"/>
  <c r="AV119" i="1"/>
  <c r="AV74" i="1"/>
  <c r="AV62" i="1"/>
  <c r="AV118" i="1"/>
  <c r="AV91" i="1"/>
  <c r="AV49" i="1"/>
  <c r="AV146" i="1"/>
  <c r="AV92" i="1"/>
  <c r="AV86" i="1"/>
  <c r="AV50" i="1"/>
  <c r="AV88" i="1"/>
  <c r="AQ91" i="1"/>
  <c r="AL104" i="1"/>
  <c r="AL75" i="1"/>
  <c r="AL68" i="1"/>
  <c r="AL107" i="1"/>
  <c r="AL138" i="1"/>
  <c r="AL121" i="1"/>
  <c r="AL34" i="1"/>
  <c r="AL149" i="1"/>
  <c r="AL131" i="1"/>
  <c r="AL77" i="1"/>
  <c r="AL116" i="1"/>
  <c r="AL39" i="1"/>
  <c r="AL92" i="1"/>
  <c r="AL105" i="1"/>
  <c r="AL135" i="1"/>
  <c r="AL35" i="1"/>
  <c r="Z36" i="1"/>
  <c r="Z68" i="1"/>
  <c r="Z107" i="1"/>
  <c r="Z94" i="1"/>
  <c r="Z30" i="1"/>
  <c r="Z125" i="1"/>
  <c r="Z20" i="1"/>
  <c r="Z132" i="1"/>
  <c r="Z53" i="1"/>
  <c r="Z89" i="1"/>
  <c r="AV54" i="1"/>
  <c r="AV120" i="1"/>
  <c r="AV41" i="1"/>
  <c r="AV90" i="1"/>
  <c r="AV130" i="1"/>
  <c r="AV87" i="1"/>
  <c r="AV144" i="1"/>
  <c r="AV84" i="1"/>
  <c r="AV46" i="1"/>
  <c r="AV77" i="1"/>
  <c r="AV116" i="1"/>
  <c r="AV108" i="1"/>
  <c r="AL32" i="15"/>
  <c r="AL87" i="15"/>
  <c r="AL33" i="15"/>
  <c r="AL77" i="15"/>
  <c r="AL74" i="15"/>
  <c r="AL59" i="15"/>
  <c r="AL96" i="15"/>
  <c r="AL84" i="15"/>
  <c r="AL37" i="15"/>
  <c r="AL79" i="15"/>
  <c r="AL54" i="15"/>
  <c r="AL101" i="15"/>
  <c r="AL43" i="15"/>
  <c r="AL81" i="15"/>
  <c r="AL61" i="15"/>
  <c r="AL35" i="15"/>
  <c r="AL103" i="15"/>
  <c r="AL100" i="15"/>
  <c r="AL64" i="15"/>
  <c r="AL86" i="15"/>
  <c r="AL56" i="15"/>
  <c r="AL38" i="15"/>
  <c r="AL71" i="15"/>
  <c r="AL62" i="15"/>
  <c r="AL69" i="15"/>
  <c r="AL72" i="15"/>
  <c r="AL98" i="15"/>
  <c r="AL82" i="15"/>
  <c r="AL83" i="15"/>
  <c r="AL46" i="15"/>
  <c r="AL65" i="15"/>
  <c r="AL92" i="15"/>
  <c r="AL108" i="15"/>
  <c r="AL80" i="15"/>
  <c r="AL89" i="15"/>
  <c r="AL45" i="15"/>
  <c r="AL50" i="15"/>
  <c r="AL91" i="15"/>
  <c r="AL36" i="15"/>
  <c r="AL102" i="15"/>
  <c r="AL93" i="15"/>
  <c r="AL75" i="15"/>
  <c r="AL52" i="15"/>
  <c r="AL90" i="15"/>
  <c r="AL97" i="15"/>
  <c r="AL70" i="15"/>
  <c r="AL85" i="15"/>
  <c r="AL53" i="15"/>
  <c r="AL94" i="15"/>
  <c r="AL67" i="15"/>
  <c r="AL111" i="15"/>
  <c r="AL58" i="15"/>
  <c r="AL105" i="15"/>
  <c r="AL39" i="15"/>
  <c r="AL78" i="15"/>
  <c r="AL55" i="15"/>
  <c r="AL112" i="15"/>
  <c r="AL109" i="15"/>
  <c r="AL95" i="15"/>
  <c r="AL48" i="15"/>
  <c r="AL34" i="15"/>
  <c r="AL73" i="15"/>
  <c r="AL115" i="15"/>
  <c r="AL41" i="15"/>
  <c r="AL76" i="15"/>
  <c r="AL106" i="15"/>
  <c r="AL114" i="15"/>
  <c r="AL66" i="15"/>
  <c r="AL68" i="15"/>
  <c r="AL113" i="15"/>
  <c r="AL63" i="15"/>
  <c r="AL88" i="15"/>
  <c r="AL99" i="15"/>
  <c r="AL47" i="15"/>
  <c r="AJ92" i="15"/>
  <c r="CK196" i="1"/>
  <c r="CK194" i="1"/>
  <c r="FG194" i="1" s="1"/>
  <c r="FH194" i="1" s="1"/>
  <c r="FI194" i="1" s="1"/>
  <c r="EC61" i="1"/>
  <c r="BL62" i="1"/>
  <c r="CK192" i="1"/>
  <c r="G192" i="9" s="1"/>
  <c r="P192" i="9" s="1"/>
  <c r="EH59" i="1"/>
  <c r="EK71" i="1"/>
  <c r="EC62" i="1"/>
  <c r="DM37" i="1"/>
  <c r="AR55" i="1"/>
  <c r="AR125" i="1"/>
  <c r="DM42" i="1"/>
  <c r="AR66" i="1"/>
  <c r="AR131" i="1"/>
  <c r="AR152" i="1"/>
  <c r="AR94" i="1"/>
  <c r="AR107" i="1"/>
  <c r="AR154" i="1"/>
  <c r="AR86" i="1"/>
  <c r="AR72" i="1"/>
  <c r="AR47" i="1"/>
  <c r="AR95" i="1"/>
  <c r="AR67" i="1"/>
  <c r="AR87" i="1"/>
  <c r="AR119" i="1"/>
  <c r="AR38" i="1"/>
  <c r="AR144" i="1"/>
  <c r="AR81" i="1"/>
  <c r="DM40" i="1"/>
  <c r="AR111" i="1"/>
  <c r="AR41" i="1"/>
  <c r="AR52" i="1"/>
  <c r="AR89" i="1"/>
  <c r="AR106" i="1"/>
  <c r="AR78" i="1"/>
  <c r="DM44" i="1"/>
  <c r="AR136" i="1"/>
  <c r="AR113" i="1"/>
  <c r="AR83" i="1"/>
  <c r="AR88" i="1"/>
  <c r="AR115" i="1"/>
  <c r="AR91" i="1"/>
  <c r="AR147" i="1"/>
  <c r="AR84" i="1"/>
  <c r="AR97" i="1"/>
  <c r="AR100" i="1"/>
  <c r="AR82" i="1"/>
  <c r="AR116" i="1"/>
  <c r="DM41" i="1"/>
  <c r="AR74" i="1"/>
  <c r="AR121" i="1"/>
  <c r="AR71" i="1"/>
  <c r="AR65" i="1"/>
  <c r="AR103" i="1"/>
  <c r="AR120" i="1"/>
  <c r="AR105" i="1"/>
  <c r="DM36" i="1"/>
  <c r="AR69" i="1"/>
  <c r="DM39" i="1"/>
  <c r="AR149" i="1"/>
  <c r="AR59" i="1"/>
  <c r="AR77" i="1"/>
  <c r="AR133" i="1"/>
  <c r="DM43" i="1"/>
  <c r="AR36" i="1"/>
  <c r="AR122" i="1"/>
  <c r="AR155" i="1"/>
  <c r="AR101" i="1"/>
  <c r="AR70" i="1"/>
  <c r="AR90" i="1"/>
  <c r="AR114" i="1"/>
  <c r="AR43" i="1"/>
  <c r="AR126" i="1"/>
  <c r="AR64" i="1"/>
  <c r="DM38" i="1"/>
  <c r="AR40" i="1"/>
  <c r="AR118" i="1"/>
  <c r="AR142" i="1"/>
  <c r="AR109" i="1"/>
  <c r="AR150" i="1"/>
  <c r="AR39" i="1"/>
  <c r="AR98" i="1"/>
  <c r="AR58" i="1"/>
  <c r="DM47" i="1"/>
  <c r="AR104" i="1"/>
  <c r="AR139" i="1"/>
  <c r="AR123" i="1"/>
  <c r="AR57" i="1"/>
  <c r="DM46" i="1"/>
  <c r="AR37" i="1"/>
  <c r="AR108" i="1"/>
  <c r="AR79" i="1"/>
  <c r="AR45" i="1"/>
  <c r="AR110" i="1"/>
  <c r="BN58" i="1"/>
  <c r="BN135" i="1"/>
  <c r="EI64" i="1"/>
  <c r="BN144" i="1"/>
  <c r="BN72" i="1"/>
  <c r="BN130" i="1"/>
  <c r="BN164" i="1"/>
  <c r="BN136" i="1"/>
  <c r="BN100" i="1"/>
  <c r="BN80" i="1"/>
  <c r="EG64" i="1"/>
  <c r="EG56" i="1"/>
  <c r="BL57" i="1"/>
  <c r="BL150" i="1"/>
  <c r="BL70" i="1"/>
  <c r="BL117" i="1"/>
  <c r="BL61" i="1"/>
  <c r="BL132" i="1"/>
  <c r="BL76" i="1"/>
  <c r="BL139" i="1"/>
  <c r="EG57" i="1"/>
  <c r="BL68" i="1"/>
  <c r="BL104" i="1"/>
  <c r="BB74" i="1"/>
  <c r="BB158" i="1"/>
  <c r="BB107" i="1"/>
  <c r="BB113" i="1"/>
  <c r="BB133" i="1"/>
  <c r="BB122" i="1"/>
  <c r="BB102" i="1"/>
  <c r="BB77" i="1"/>
  <c r="DW46" i="1"/>
  <c r="BB159" i="1"/>
  <c r="BB156" i="1"/>
  <c r="DW56" i="1"/>
  <c r="BB92" i="1"/>
  <c r="BB108" i="1"/>
  <c r="DW51" i="1"/>
  <c r="DW49" i="1"/>
  <c r="BB49" i="1"/>
  <c r="BB88" i="1"/>
  <c r="BB155" i="1"/>
  <c r="BB72" i="1"/>
  <c r="BB112" i="1"/>
  <c r="BB51" i="1"/>
  <c r="BB148" i="1"/>
  <c r="BB63" i="1"/>
  <c r="BB147" i="1"/>
  <c r="BB117" i="1"/>
  <c r="BB119" i="1"/>
  <c r="BB101" i="1"/>
  <c r="BB164" i="1"/>
  <c r="BB57" i="1"/>
  <c r="BB154" i="1"/>
  <c r="DW48" i="1"/>
  <c r="BB64" i="1"/>
  <c r="BB76" i="1"/>
  <c r="EB53" i="1"/>
  <c r="BG137" i="1"/>
  <c r="EB62" i="1"/>
  <c r="BG110" i="1"/>
  <c r="BG130" i="1"/>
  <c r="BG123" i="1"/>
  <c r="BG103" i="1"/>
  <c r="BG51" i="1"/>
  <c r="BG87" i="1"/>
  <c r="BG134" i="1"/>
  <c r="BG98" i="1"/>
  <c r="BG78" i="1"/>
  <c r="BG140" i="1"/>
  <c r="BG114" i="1"/>
  <c r="BG62" i="1"/>
  <c r="BG121" i="1"/>
  <c r="BG120" i="1"/>
  <c r="BG119" i="1"/>
  <c r="BG65" i="1"/>
  <c r="BG160" i="1"/>
  <c r="BG127" i="1"/>
  <c r="BG159" i="1"/>
  <c r="BG73" i="1"/>
  <c r="BG142" i="1"/>
  <c r="BG79" i="1"/>
  <c r="BG54" i="1"/>
  <c r="BG106" i="1"/>
  <c r="BG138" i="1"/>
  <c r="BG116" i="1"/>
  <c r="BG95" i="1"/>
  <c r="BG115" i="1"/>
  <c r="BG81" i="1"/>
  <c r="BG131" i="1"/>
  <c r="BG151" i="1"/>
  <c r="BG144" i="1"/>
  <c r="EB59" i="1"/>
  <c r="BG112" i="1"/>
  <c r="BG146" i="1"/>
  <c r="BG107" i="1"/>
  <c r="BG75" i="1"/>
  <c r="BG167" i="1"/>
  <c r="BG139" i="1"/>
  <c r="BG168" i="1"/>
  <c r="BG64" i="1"/>
  <c r="BG170" i="1"/>
  <c r="BG66" i="1"/>
  <c r="BG69" i="1"/>
  <c r="BG99" i="1"/>
  <c r="EB60" i="1"/>
  <c r="BG129" i="1"/>
  <c r="Y34" i="1"/>
  <c r="Y47" i="1"/>
  <c r="Y81" i="1"/>
  <c r="Y105" i="1"/>
  <c r="Y99" i="1"/>
  <c r="Y60" i="1"/>
  <c r="Y25" i="1"/>
  <c r="Y49" i="1"/>
  <c r="Y71" i="1"/>
  <c r="Y40" i="1"/>
  <c r="Y97" i="1"/>
  <c r="Y69" i="1"/>
  <c r="Y103" i="1"/>
  <c r="Y38" i="1"/>
  <c r="Y52" i="1"/>
  <c r="Y127" i="1"/>
  <c r="CT23" i="1"/>
  <c r="CT19" i="1"/>
  <c r="Y21" i="1"/>
  <c r="Y36" i="1"/>
  <c r="Y125" i="1"/>
  <c r="Y72" i="1"/>
  <c r="CT18" i="1"/>
  <c r="Y106" i="1"/>
  <c r="Y87" i="1"/>
  <c r="Y26" i="1"/>
  <c r="Y56" i="1"/>
  <c r="Y20" i="1"/>
  <c r="Y73" i="1"/>
  <c r="Y22" i="1"/>
  <c r="Y84" i="1"/>
  <c r="Y98" i="1"/>
  <c r="Y57" i="1"/>
  <c r="Y92" i="1"/>
  <c r="Y83" i="1"/>
  <c r="Y78" i="1"/>
  <c r="Y102" i="1"/>
  <c r="Y18" i="1"/>
  <c r="CT26" i="1"/>
  <c r="Y67" i="1"/>
  <c r="Y118" i="1"/>
  <c r="Y104" i="1"/>
  <c r="Y112" i="1"/>
  <c r="Y41" i="1"/>
  <c r="Y91" i="1"/>
  <c r="Y134" i="1"/>
  <c r="Y80" i="1"/>
  <c r="Y101" i="1"/>
  <c r="Y62" i="1"/>
  <c r="Y17" i="1"/>
  <c r="CK17" i="1" s="1"/>
  <c r="Y108" i="1"/>
  <c r="Y70" i="1"/>
  <c r="Y86" i="1"/>
  <c r="Y130" i="1"/>
  <c r="Y74" i="1"/>
  <c r="Y126" i="1"/>
  <c r="Y46" i="1"/>
  <c r="Y35" i="1"/>
  <c r="Y110" i="1"/>
  <c r="Y31" i="1"/>
  <c r="Y95" i="1"/>
  <c r="Y68" i="1"/>
  <c r="Y90" i="1"/>
  <c r="Y121" i="1"/>
  <c r="Y119" i="1"/>
  <c r="Y113" i="1"/>
  <c r="Y66" i="1"/>
  <c r="Y85" i="1"/>
  <c r="Y129" i="1"/>
  <c r="CT27" i="1"/>
  <c r="Y44" i="1"/>
  <c r="Y65" i="1"/>
  <c r="Y50" i="1"/>
  <c r="Y58" i="1"/>
  <c r="Y29" i="1"/>
  <c r="Y77" i="1"/>
  <c r="Y30" i="1"/>
  <c r="Y128" i="1"/>
  <c r="Y96" i="1"/>
  <c r="AE59" i="1"/>
  <c r="AE101" i="1"/>
  <c r="AE50" i="1"/>
  <c r="AE88" i="1"/>
  <c r="AE53" i="1"/>
  <c r="AE80" i="1"/>
  <c r="CZ23" i="1"/>
  <c r="AE113" i="1"/>
  <c r="AE71" i="1"/>
  <c r="AE27" i="1"/>
  <c r="AE106" i="1"/>
  <c r="AE124" i="1"/>
  <c r="AE29" i="1"/>
  <c r="AE57" i="1"/>
  <c r="AE121" i="1"/>
  <c r="AE61" i="1"/>
  <c r="AE64" i="1"/>
  <c r="CZ32" i="1"/>
  <c r="AE93" i="1"/>
  <c r="AE102" i="1"/>
  <c r="AE128" i="1"/>
  <c r="AE73" i="1"/>
  <c r="AE107" i="1"/>
  <c r="AE98" i="1"/>
  <c r="AE94" i="1"/>
  <c r="AE118" i="1"/>
  <c r="AE79" i="1"/>
  <c r="AE78" i="1"/>
  <c r="AE77" i="1"/>
  <c r="AE112" i="1"/>
  <c r="AE66" i="1"/>
  <c r="AE92" i="1"/>
  <c r="AE127" i="1"/>
  <c r="AE135" i="1"/>
  <c r="AE129" i="1"/>
  <c r="AE136" i="1"/>
  <c r="AE52" i="1"/>
  <c r="AE103" i="1"/>
  <c r="AE62" i="1"/>
  <c r="CZ30" i="1"/>
  <c r="AE89" i="1"/>
  <c r="AE26" i="1"/>
  <c r="AE40" i="1"/>
  <c r="AE42" i="1"/>
  <c r="CZ29" i="1"/>
  <c r="AE97" i="1"/>
  <c r="AE105" i="1"/>
  <c r="AE48" i="1"/>
  <c r="AE25" i="1"/>
  <c r="AE122" i="1"/>
  <c r="AE23" i="1"/>
  <c r="AE38" i="1"/>
  <c r="AE35" i="1"/>
  <c r="AE82" i="1"/>
  <c r="AE43" i="1"/>
  <c r="AE31" i="1"/>
  <c r="AE24" i="1"/>
  <c r="AE56" i="1"/>
  <c r="AE67" i="1"/>
  <c r="AE46" i="1"/>
  <c r="AE51" i="1"/>
  <c r="AE72" i="1"/>
  <c r="AE140" i="1"/>
  <c r="AE132" i="1"/>
  <c r="CZ25" i="1"/>
  <c r="AE142" i="1"/>
  <c r="AE54" i="1"/>
  <c r="AE87" i="1"/>
  <c r="AE116" i="1"/>
  <c r="AE126" i="1"/>
  <c r="AE115" i="1"/>
  <c r="AE120" i="1"/>
  <c r="AE117" i="1"/>
  <c r="EK67" i="1"/>
  <c r="EK60" i="1"/>
  <c r="EH63" i="1"/>
  <c r="EH61" i="1"/>
  <c r="EU80" i="1"/>
  <c r="EZ83" i="1"/>
  <c r="EZ78" i="1"/>
  <c r="DY50" i="1"/>
  <c r="DY55" i="1"/>
  <c r="DY51" i="1"/>
  <c r="EM69" i="1"/>
  <c r="ET76" i="1"/>
  <c r="ET79" i="1"/>
  <c r="ER72" i="1"/>
  <c r="ER74" i="1"/>
  <c r="ER70" i="1"/>
  <c r="DS42" i="1"/>
  <c r="DQ51" i="1"/>
  <c r="DQ43" i="1"/>
  <c r="DX51" i="1"/>
  <c r="EE64" i="1"/>
  <c r="EL64" i="1"/>
  <c r="DJ40" i="1"/>
  <c r="DP39" i="1"/>
  <c r="DE35" i="1"/>
  <c r="DE32" i="1"/>
  <c r="DE29" i="1"/>
  <c r="DH40" i="1"/>
  <c r="DH32" i="1"/>
  <c r="DV49" i="1"/>
  <c r="DT45" i="1"/>
  <c r="DT46" i="1"/>
  <c r="CW25" i="1"/>
  <c r="CS21" i="1"/>
  <c r="EK66" i="1"/>
  <c r="EK61" i="1"/>
  <c r="EH64" i="1"/>
  <c r="EC59" i="1"/>
  <c r="EM64" i="1"/>
  <c r="ET73" i="1"/>
  <c r="DQ44" i="1"/>
  <c r="EL67" i="1"/>
  <c r="DC30" i="1"/>
  <c r="DA32" i="1"/>
  <c r="DH42" i="1"/>
  <c r="DV55" i="1"/>
  <c r="DT50" i="1"/>
  <c r="DT53" i="1"/>
  <c r="CW20" i="1"/>
  <c r="CW27" i="1"/>
  <c r="CU20" i="1"/>
  <c r="CU18" i="1"/>
  <c r="EK70" i="1"/>
  <c r="EK65" i="1"/>
  <c r="EK63" i="1"/>
  <c r="EN66" i="1"/>
  <c r="EZ80" i="1"/>
  <c r="DY53" i="1"/>
  <c r="DY48" i="1"/>
  <c r="EM73" i="1"/>
  <c r="ER68" i="1"/>
  <c r="DS43" i="1"/>
  <c r="DS46" i="1"/>
  <c r="DQ47" i="1"/>
  <c r="DQ41" i="1"/>
  <c r="EE54" i="1"/>
  <c r="DJ44" i="1"/>
  <c r="DP44" i="1"/>
  <c r="DP40" i="1"/>
  <c r="DP49" i="1"/>
  <c r="DE33" i="1"/>
  <c r="DB34" i="1"/>
  <c r="DA26" i="1"/>
  <c r="DH34" i="1"/>
  <c r="DV48" i="1"/>
  <c r="DT52" i="1"/>
  <c r="DT49" i="1"/>
  <c r="CW31" i="1"/>
  <c r="CS27" i="1"/>
  <c r="CS18" i="1"/>
  <c r="CS25" i="1"/>
  <c r="EH66" i="1"/>
  <c r="EC52" i="1"/>
  <c r="ET78" i="1"/>
  <c r="ER67" i="1"/>
  <c r="DU54" i="1"/>
  <c r="DS50" i="1"/>
  <c r="DS47" i="1"/>
  <c r="DQ40" i="1"/>
  <c r="EE63" i="1"/>
  <c r="EE55" i="1"/>
  <c r="DP41" i="1"/>
  <c r="DE34" i="1"/>
  <c r="DA30" i="1"/>
  <c r="DV50" i="1"/>
  <c r="DT43" i="1"/>
  <c r="DT48" i="1"/>
  <c r="CW30" i="1"/>
  <c r="CU28" i="1"/>
  <c r="CS26" i="1"/>
  <c r="CS22" i="1"/>
  <c r="CS16" i="1"/>
  <c r="FF16" i="1" s="1"/>
  <c r="EK68" i="1"/>
  <c r="EH58" i="1"/>
  <c r="EH68" i="1"/>
  <c r="EH62" i="1"/>
  <c r="EN70" i="1"/>
  <c r="EZ85" i="1"/>
  <c r="FF85" i="1" s="1"/>
  <c r="EC55" i="1"/>
  <c r="DY58" i="1"/>
  <c r="EM71" i="1"/>
  <c r="ET69" i="1"/>
  <c r="ET70" i="1"/>
  <c r="ER69" i="1"/>
  <c r="DS53" i="1"/>
  <c r="DQ50" i="1"/>
  <c r="EE57" i="1"/>
  <c r="EL71" i="1"/>
  <c r="EJ67" i="1"/>
  <c r="EJ63" i="1"/>
  <c r="DE38" i="1"/>
  <c r="DE30" i="1"/>
  <c r="DE31" i="1"/>
  <c r="DA34" i="1"/>
  <c r="DH35" i="1"/>
  <c r="DV53" i="1"/>
  <c r="DV46" i="1"/>
  <c r="DV45" i="1"/>
  <c r="DT54" i="1"/>
  <c r="CU24" i="1"/>
  <c r="CU19" i="1"/>
  <c r="CU22" i="1"/>
  <c r="CU23" i="1"/>
  <c r="EH57" i="1"/>
  <c r="EZ79" i="1"/>
  <c r="EZ84" i="1"/>
  <c r="EZ81" i="1"/>
  <c r="EZ77" i="1"/>
  <c r="EC63" i="1"/>
  <c r="EC58" i="1"/>
  <c r="DY56" i="1"/>
  <c r="EM68" i="1"/>
  <c r="EM72" i="1"/>
  <c r="EM62" i="1"/>
  <c r="EM65" i="1"/>
  <c r="EM66" i="1"/>
  <c r="ET71" i="1"/>
  <c r="ER77" i="1"/>
  <c r="ER76" i="1"/>
  <c r="ER73" i="1"/>
  <c r="DS45" i="1"/>
  <c r="DS52" i="1"/>
  <c r="DS51" i="1"/>
  <c r="EE61" i="1"/>
  <c r="EE58" i="1"/>
  <c r="DJ34" i="1"/>
  <c r="DP46" i="1"/>
  <c r="DA35" i="1"/>
  <c r="DH31" i="1"/>
  <c r="DH38" i="1"/>
  <c r="DV47" i="1"/>
  <c r="DV51" i="1"/>
  <c r="CU21" i="1"/>
  <c r="CU26" i="1"/>
  <c r="EH65" i="1"/>
  <c r="EH60" i="1"/>
  <c r="EU79" i="1"/>
  <c r="FF79" i="1" s="1"/>
  <c r="EZ86" i="1"/>
  <c r="FF86" i="1" s="1"/>
  <c r="EF58" i="1"/>
  <c r="EM70" i="1"/>
  <c r="ET72" i="1"/>
  <c r="ER71" i="1"/>
  <c r="DS44" i="1"/>
  <c r="DS49" i="1"/>
  <c r="DQ49" i="1"/>
  <c r="DQ48" i="1"/>
  <c r="EE62" i="1"/>
  <c r="EE56" i="1"/>
  <c r="EL69" i="1"/>
  <c r="DJ42" i="1"/>
  <c r="DI35" i="1"/>
  <c r="DP50" i="1"/>
  <c r="DE36" i="1"/>
  <c r="DE37" i="1"/>
  <c r="DA29" i="1"/>
  <c r="DH39" i="1"/>
  <c r="DH36" i="1"/>
  <c r="DH41" i="1"/>
  <c r="DV52" i="1"/>
  <c r="CW24" i="1"/>
  <c r="CS23" i="1"/>
  <c r="CS19" i="1"/>
  <c r="EA58" i="1"/>
  <c r="EC53" i="1"/>
  <c r="EH67" i="1"/>
  <c r="BN105" i="1"/>
  <c r="CK16" i="1"/>
  <c r="FG16" i="1" s="1"/>
  <c r="FG192" i="1"/>
  <c r="FH192" i="1" s="1"/>
  <c r="FI192" i="1" s="1"/>
  <c r="CE164" i="1"/>
  <c r="CE108" i="1"/>
  <c r="EZ76" i="1"/>
  <c r="CE170" i="1"/>
  <c r="CE159" i="1"/>
  <c r="CE109" i="1"/>
  <c r="CE100" i="1"/>
  <c r="CE156" i="1"/>
  <c r="CE168" i="1"/>
  <c r="CE184" i="1"/>
  <c r="FF87" i="1"/>
  <c r="FF19" i="1"/>
  <c r="CK195" i="1"/>
  <c r="FG195" i="1" s="1"/>
  <c r="FH195" i="1" s="1"/>
  <c r="FI195" i="1" s="1"/>
  <c r="CE135" i="1"/>
  <c r="CE91" i="1"/>
  <c r="CE161" i="1"/>
  <c r="CE143" i="1"/>
  <c r="C10" i="9"/>
  <c r="CK191" i="1"/>
  <c r="CE155" i="1"/>
  <c r="CE126" i="1"/>
  <c r="CE151" i="1"/>
  <c r="CE187" i="1"/>
  <c r="CE97" i="1"/>
  <c r="EZ75" i="1"/>
  <c r="EZ82" i="1"/>
  <c r="CE116" i="1"/>
  <c r="CE186" i="1"/>
  <c r="CE123" i="1"/>
  <c r="FF84" i="1"/>
  <c r="AT157" i="1"/>
  <c r="AT80" i="1"/>
  <c r="DO43" i="1"/>
  <c r="AT53" i="1"/>
  <c r="AT68" i="1"/>
  <c r="AT110" i="1"/>
  <c r="AT76" i="1"/>
  <c r="AT154" i="1"/>
  <c r="DO44" i="1"/>
  <c r="AT62" i="1"/>
  <c r="AT92" i="1"/>
  <c r="AT75" i="1"/>
  <c r="AT74" i="1"/>
  <c r="DO41" i="1"/>
  <c r="AT103" i="1"/>
  <c r="AT82" i="1"/>
  <c r="AT41" i="1"/>
  <c r="AT118" i="1"/>
  <c r="AT134" i="1"/>
  <c r="AT39" i="1"/>
  <c r="AT85" i="1"/>
  <c r="AT142" i="1"/>
  <c r="AT65" i="1"/>
  <c r="AT140" i="1"/>
  <c r="AT91" i="1"/>
  <c r="AT84" i="1"/>
  <c r="AT124" i="1"/>
  <c r="DO45" i="1"/>
  <c r="AT156" i="1"/>
  <c r="AT122" i="1"/>
  <c r="AT97" i="1"/>
  <c r="AT79" i="1"/>
  <c r="AT132" i="1"/>
  <c r="AT72" i="1"/>
  <c r="AT38" i="1"/>
  <c r="AT77" i="1"/>
  <c r="AT98" i="1"/>
  <c r="AT119" i="1"/>
  <c r="DO48" i="1"/>
  <c r="AT111" i="1"/>
  <c r="AT141" i="1"/>
  <c r="AT151" i="1"/>
  <c r="AT64" i="1"/>
  <c r="AT89" i="1"/>
  <c r="AT126" i="1"/>
  <c r="AT100" i="1"/>
  <c r="AT63" i="1"/>
  <c r="AT48" i="1"/>
  <c r="AT135" i="1"/>
  <c r="AT107" i="1"/>
  <c r="AT66" i="1"/>
  <c r="AT45" i="1"/>
  <c r="AT112" i="1"/>
  <c r="AT117" i="1"/>
  <c r="AT87" i="1"/>
  <c r="DO38" i="1"/>
  <c r="AT42" i="1"/>
  <c r="AT71" i="1"/>
  <c r="AT146" i="1"/>
  <c r="AT101" i="1"/>
  <c r="AT125" i="1"/>
  <c r="AT81" i="1"/>
  <c r="DO47" i="1"/>
  <c r="AT69" i="1"/>
  <c r="AT137" i="1"/>
  <c r="AT121" i="1"/>
  <c r="AT150" i="1"/>
  <c r="AT128" i="1"/>
  <c r="AT59" i="1"/>
  <c r="AT83" i="1"/>
  <c r="AT102" i="1"/>
  <c r="AT40" i="1"/>
  <c r="AT149" i="1"/>
  <c r="AT58" i="1"/>
  <c r="AT108" i="1"/>
  <c r="DO40" i="1"/>
  <c r="AT52" i="1"/>
  <c r="AT61" i="1"/>
  <c r="AT57" i="1"/>
  <c r="AT129" i="1"/>
  <c r="AT99" i="1"/>
  <c r="DO39" i="1"/>
  <c r="DO42" i="1"/>
  <c r="AT54" i="1"/>
  <c r="AT155" i="1"/>
  <c r="AT67" i="1"/>
  <c r="AT44" i="1"/>
  <c r="AT136" i="1"/>
  <c r="AT109" i="1"/>
  <c r="AT153" i="1"/>
  <c r="AT51" i="1"/>
  <c r="AT94" i="1"/>
  <c r="AT130" i="1"/>
  <c r="AT104" i="1"/>
  <c r="AT152" i="1"/>
  <c r="AT106" i="1"/>
  <c r="AT49" i="1"/>
  <c r="DO46" i="1"/>
  <c r="AT93" i="1"/>
  <c r="AT114" i="1"/>
  <c r="AT138" i="1"/>
  <c r="AT70" i="1"/>
  <c r="AT78" i="1"/>
  <c r="AT148" i="1"/>
  <c r="AT86" i="1"/>
  <c r="AT120" i="1"/>
  <c r="AT133" i="1"/>
  <c r="AT96" i="1"/>
  <c r="AT56" i="1"/>
  <c r="AT50" i="1"/>
  <c r="DO49" i="1"/>
  <c r="AT116" i="1"/>
  <c r="AT43" i="1"/>
  <c r="AT60" i="1"/>
  <c r="AT46" i="1"/>
  <c r="AT144" i="1"/>
  <c r="DT47" i="1"/>
  <c r="AY153" i="1"/>
  <c r="AY93" i="1"/>
  <c r="AY160" i="1"/>
  <c r="AY143" i="1"/>
  <c r="AY58" i="1"/>
  <c r="AY146" i="1"/>
  <c r="AY132" i="1"/>
  <c r="AY65" i="1"/>
  <c r="AY54" i="1"/>
  <c r="AY137" i="1"/>
  <c r="AG111" i="1"/>
  <c r="AG35" i="1"/>
  <c r="AG84" i="1"/>
  <c r="AG48" i="1"/>
  <c r="AG93" i="1"/>
  <c r="AG90" i="1"/>
  <c r="AG73" i="1"/>
  <c r="AG130" i="1"/>
  <c r="AG105" i="1"/>
  <c r="AG81" i="1"/>
  <c r="AG119" i="1"/>
  <c r="AG36" i="1"/>
  <c r="AG144" i="1"/>
  <c r="AG30" i="1"/>
  <c r="AG60" i="1"/>
  <c r="AG61" i="1"/>
  <c r="AG54" i="1"/>
  <c r="AG42" i="1"/>
  <c r="DB32" i="1"/>
  <c r="AG49" i="1"/>
  <c r="DB28" i="1"/>
  <c r="AG47" i="1"/>
  <c r="AG133" i="1"/>
  <c r="AG120" i="1"/>
  <c r="AG100" i="1"/>
  <c r="AG113" i="1"/>
  <c r="AG85" i="1"/>
  <c r="AG53" i="1"/>
  <c r="AG69" i="1"/>
  <c r="AG139" i="1"/>
  <c r="AG41" i="1"/>
  <c r="AG37" i="1"/>
  <c r="AG129" i="1"/>
  <c r="AG46" i="1"/>
  <c r="AG137" i="1"/>
  <c r="AG125" i="1"/>
  <c r="AG80" i="1"/>
  <c r="AG83" i="1"/>
  <c r="AG26" i="1"/>
  <c r="DB30" i="1"/>
  <c r="AG50" i="1"/>
  <c r="AG75" i="1"/>
  <c r="AG121" i="1"/>
  <c r="AG86" i="1"/>
  <c r="AG79" i="1"/>
  <c r="AG110" i="1"/>
  <c r="AG33" i="1"/>
  <c r="AG58" i="1"/>
  <c r="AG31" i="1"/>
  <c r="AG87" i="1"/>
  <c r="AG55" i="1"/>
  <c r="AG68" i="1"/>
  <c r="AG56" i="1"/>
  <c r="AG38" i="1"/>
  <c r="AG63" i="1"/>
  <c r="AG140" i="1"/>
  <c r="AG88" i="1"/>
  <c r="AG127" i="1"/>
  <c r="AG43" i="1"/>
  <c r="AG107" i="1"/>
  <c r="AG89" i="1"/>
  <c r="AG51" i="1"/>
  <c r="DB33" i="1"/>
  <c r="AG136" i="1"/>
  <c r="AG76" i="1"/>
  <c r="AG124" i="1"/>
  <c r="AG96" i="1"/>
  <c r="AG62" i="1"/>
  <c r="AG72" i="1"/>
  <c r="AG131" i="1"/>
  <c r="AG103" i="1"/>
  <c r="AG95" i="1"/>
  <c r="AG40" i="1"/>
  <c r="AG114" i="1"/>
  <c r="AG44" i="1"/>
  <c r="DB36" i="1"/>
  <c r="AG102" i="1"/>
  <c r="AG123" i="1"/>
  <c r="DB26" i="1"/>
  <c r="AG101" i="1"/>
  <c r="AG104" i="1"/>
  <c r="AG106" i="1"/>
  <c r="AG67" i="1"/>
  <c r="AG98" i="1"/>
  <c r="AG66" i="1"/>
  <c r="AG27" i="1"/>
  <c r="AG142" i="1"/>
  <c r="AG97" i="1"/>
  <c r="AG128" i="1"/>
  <c r="AG32" i="1"/>
  <c r="AG74" i="1"/>
  <c r="AG78" i="1"/>
  <c r="DB25" i="1"/>
  <c r="AG108" i="1"/>
  <c r="AG64" i="1"/>
  <c r="AG77" i="1"/>
  <c r="DB31" i="1"/>
  <c r="AG122" i="1"/>
  <c r="AG116" i="1"/>
  <c r="AG109" i="1"/>
  <c r="AG29" i="1"/>
  <c r="AG138" i="1"/>
  <c r="AG117" i="1"/>
  <c r="DB29" i="1"/>
  <c r="DB27" i="1"/>
  <c r="AG92" i="1"/>
  <c r="AG25" i="1"/>
  <c r="AG91" i="1"/>
  <c r="AG94" i="1"/>
  <c r="AG143" i="1"/>
  <c r="AG132" i="1"/>
  <c r="AG118" i="1"/>
  <c r="DB35" i="1"/>
  <c r="AG70" i="1"/>
  <c r="AG28" i="1"/>
  <c r="AZ57" i="1"/>
  <c r="AZ46" i="1"/>
  <c r="AZ148" i="1"/>
  <c r="AZ124" i="1"/>
  <c r="AZ129" i="1"/>
  <c r="DU51" i="1"/>
  <c r="DU46" i="1"/>
  <c r="AZ87" i="1"/>
  <c r="AZ158" i="1"/>
  <c r="AZ121" i="1"/>
  <c r="AZ103" i="1"/>
  <c r="AZ95" i="1"/>
  <c r="AZ105" i="1"/>
  <c r="AZ115" i="1"/>
  <c r="AZ102" i="1"/>
  <c r="AZ81" i="1"/>
  <c r="AZ94" i="1"/>
  <c r="AZ51" i="1"/>
  <c r="DU49" i="1"/>
  <c r="AZ75" i="1"/>
  <c r="AZ93" i="1"/>
  <c r="AZ133" i="1"/>
  <c r="AZ151" i="1"/>
  <c r="AZ146" i="1"/>
  <c r="AZ123" i="1"/>
  <c r="AZ86" i="1"/>
  <c r="AZ110" i="1"/>
  <c r="AZ140" i="1"/>
  <c r="AZ59" i="1"/>
  <c r="AZ132" i="1"/>
  <c r="AZ63" i="1"/>
  <c r="AZ99" i="1"/>
  <c r="AZ62" i="1"/>
  <c r="AZ143" i="1"/>
  <c r="AZ48" i="1"/>
  <c r="DU50" i="1"/>
  <c r="AZ116" i="1"/>
  <c r="AZ83" i="1"/>
  <c r="AZ130" i="1"/>
  <c r="AZ155" i="1"/>
  <c r="AZ159" i="1"/>
  <c r="DU47" i="1"/>
  <c r="AZ162" i="1"/>
  <c r="AZ149" i="1"/>
  <c r="AZ144" i="1"/>
  <c r="AZ138" i="1"/>
  <c r="AZ139" i="1"/>
  <c r="DU44" i="1"/>
  <c r="AZ77" i="1"/>
  <c r="AZ131" i="1"/>
  <c r="AZ71" i="1"/>
  <c r="AZ156" i="1"/>
  <c r="AZ68" i="1"/>
  <c r="AZ126" i="1"/>
  <c r="AZ85" i="1"/>
  <c r="DU52" i="1"/>
  <c r="AZ112" i="1"/>
  <c r="AZ135" i="1"/>
  <c r="AZ76" i="1"/>
  <c r="AZ157" i="1"/>
  <c r="AZ163" i="1"/>
  <c r="AZ100" i="1"/>
  <c r="AZ64" i="1"/>
  <c r="AZ154" i="1"/>
  <c r="AZ145" i="1"/>
  <c r="AZ104" i="1"/>
  <c r="AZ69" i="1"/>
  <c r="AZ92" i="1"/>
  <c r="AZ54" i="1"/>
  <c r="AZ88" i="1"/>
  <c r="AZ79" i="1"/>
  <c r="AZ70" i="1"/>
  <c r="AZ82" i="1"/>
  <c r="AZ45" i="1"/>
  <c r="AZ80" i="1"/>
  <c r="AZ44" i="1"/>
  <c r="AZ55" i="1"/>
  <c r="AZ89" i="1"/>
  <c r="AZ141" i="1"/>
  <c r="AZ106" i="1"/>
  <c r="AZ49" i="1"/>
  <c r="AZ61" i="1"/>
  <c r="AZ67" i="1"/>
  <c r="AZ98" i="1"/>
  <c r="AZ108" i="1"/>
  <c r="AZ137" i="1"/>
  <c r="AZ78" i="1"/>
  <c r="DU45" i="1"/>
  <c r="DU53" i="1"/>
  <c r="AZ84" i="1"/>
  <c r="AZ134" i="1"/>
  <c r="AZ91" i="1"/>
  <c r="AZ107" i="1"/>
  <c r="AZ113" i="1"/>
  <c r="AZ161" i="1"/>
  <c r="AZ73" i="1"/>
  <c r="AZ147" i="1"/>
  <c r="AZ72" i="1"/>
  <c r="AZ127" i="1"/>
  <c r="AZ119" i="1"/>
  <c r="AZ122" i="1"/>
  <c r="AZ47" i="1"/>
  <c r="DU48" i="1"/>
  <c r="AZ150" i="1"/>
  <c r="AZ101" i="1"/>
  <c r="AZ109" i="1"/>
  <c r="AZ111" i="1"/>
  <c r="AZ66" i="1"/>
  <c r="AZ118" i="1"/>
  <c r="AZ142" i="1"/>
  <c r="AZ56" i="1"/>
  <c r="AZ60" i="1"/>
  <c r="AZ65" i="1"/>
  <c r="AZ136" i="1"/>
  <c r="AZ117" i="1"/>
  <c r="AH115" i="1"/>
  <c r="DC33" i="1"/>
  <c r="AH99" i="1"/>
  <c r="AH26" i="1"/>
  <c r="AH59" i="1"/>
  <c r="AH113" i="1"/>
  <c r="DC31" i="1"/>
  <c r="AH53" i="1"/>
  <c r="AH141" i="1"/>
  <c r="AH80" i="1"/>
  <c r="AH41" i="1"/>
  <c r="AH97" i="1"/>
  <c r="AH78" i="1"/>
  <c r="AH76" i="1"/>
  <c r="AH86" i="1"/>
  <c r="AH144" i="1"/>
  <c r="AH98" i="1"/>
  <c r="AH82" i="1"/>
  <c r="AH92" i="1"/>
  <c r="DC35" i="1"/>
  <c r="AH106" i="1"/>
  <c r="AH74" i="1"/>
  <c r="DC29" i="1"/>
  <c r="AH140" i="1"/>
  <c r="AH30" i="1"/>
  <c r="AH127" i="1"/>
  <c r="DC32" i="1"/>
  <c r="AH108" i="1"/>
  <c r="AH104" i="1"/>
  <c r="AH110" i="1"/>
  <c r="AH131" i="1"/>
  <c r="AH135" i="1"/>
  <c r="AH139" i="1"/>
  <c r="AH111" i="1"/>
  <c r="AH101" i="1"/>
  <c r="AH119" i="1"/>
  <c r="AH68" i="1"/>
  <c r="AH123" i="1"/>
  <c r="DC37" i="1"/>
  <c r="AH102" i="1"/>
  <c r="AH107" i="1"/>
  <c r="AH90" i="1"/>
  <c r="AH124" i="1"/>
  <c r="AH88" i="1"/>
  <c r="AH29" i="1"/>
  <c r="AH83" i="1"/>
  <c r="AH44" i="1"/>
  <c r="AH42" i="1"/>
  <c r="AH116" i="1"/>
  <c r="AH91" i="1"/>
  <c r="AH66" i="1"/>
  <c r="DC36" i="1"/>
  <c r="AH109" i="1"/>
  <c r="AH34" i="1"/>
  <c r="AH62" i="1"/>
  <c r="AH142" i="1"/>
  <c r="AH85" i="1"/>
  <c r="AH31" i="1"/>
  <c r="AH58" i="1"/>
  <c r="AH39" i="1"/>
  <c r="AH65" i="1"/>
  <c r="AH61" i="1"/>
  <c r="AH60" i="1"/>
  <c r="AH70" i="1"/>
  <c r="AH128" i="1"/>
  <c r="AH77" i="1"/>
  <c r="AH121" i="1"/>
  <c r="AH84" i="1"/>
  <c r="AH120" i="1"/>
  <c r="AH94" i="1"/>
  <c r="AH132" i="1"/>
  <c r="AH49" i="1"/>
  <c r="DC28" i="1"/>
  <c r="AH37" i="1"/>
  <c r="AH112" i="1"/>
  <c r="AH137" i="1"/>
  <c r="AH87" i="1"/>
  <c r="AH72" i="1"/>
  <c r="AH117" i="1"/>
  <c r="DC27" i="1"/>
  <c r="AH100" i="1"/>
  <c r="AH79" i="1"/>
  <c r="AH67" i="1"/>
  <c r="AH33" i="1"/>
  <c r="AH118" i="1"/>
  <c r="AH38" i="1"/>
  <c r="DC26" i="1"/>
  <c r="AH52" i="1"/>
  <c r="AH54" i="1"/>
  <c r="AH81" i="1"/>
  <c r="AH36" i="1"/>
  <c r="AH40" i="1"/>
  <c r="AH46" i="1"/>
  <c r="AH28" i="1"/>
  <c r="AH129" i="1"/>
  <c r="AH55" i="1"/>
  <c r="AH56" i="1"/>
  <c r="AH134" i="1"/>
  <c r="AH105" i="1"/>
  <c r="DC34" i="1"/>
  <c r="AH48" i="1"/>
  <c r="AH69" i="1"/>
  <c r="AH35" i="1"/>
  <c r="AH51" i="1"/>
  <c r="AH43" i="1"/>
  <c r="AH27" i="1"/>
  <c r="AH103" i="1"/>
  <c r="AH45" i="1"/>
  <c r="AH95" i="1"/>
  <c r="AH122" i="1"/>
  <c r="AH71" i="1"/>
  <c r="AH145" i="1"/>
  <c r="AH73" i="1"/>
  <c r="AH125" i="1"/>
  <c r="AH47" i="1"/>
  <c r="AH130" i="1"/>
  <c r="BC80" i="1"/>
  <c r="BC109" i="1"/>
  <c r="BC145" i="1"/>
  <c r="BC134" i="1"/>
  <c r="DX48" i="1"/>
  <c r="BC137" i="1"/>
  <c r="BC162" i="1"/>
  <c r="BC141" i="1"/>
  <c r="BC116" i="1"/>
  <c r="BC91" i="1"/>
  <c r="BC50" i="1"/>
  <c r="BC131" i="1"/>
  <c r="BC58" i="1"/>
  <c r="BC160" i="1"/>
  <c r="BC49" i="1"/>
  <c r="BC149" i="1"/>
  <c r="BC148" i="1"/>
  <c r="BC124" i="1"/>
  <c r="BC156" i="1"/>
  <c r="BC126" i="1"/>
  <c r="BC60" i="1"/>
  <c r="BC79" i="1"/>
  <c r="BC138" i="1"/>
  <c r="BC97" i="1"/>
  <c r="BC70" i="1"/>
  <c r="BC48" i="1"/>
  <c r="BC92" i="1"/>
  <c r="BC155" i="1"/>
  <c r="BC146" i="1"/>
  <c r="BC47" i="1"/>
  <c r="BC118" i="1"/>
  <c r="BC56" i="1"/>
  <c r="BC117" i="1"/>
  <c r="BC78" i="1"/>
  <c r="BC115" i="1"/>
  <c r="BC53" i="1"/>
  <c r="BC122" i="1"/>
  <c r="BC114" i="1"/>
  <c r="BC130" i="1"/>
  <c r="BC64" i="1"/>
  <c r="BC98" i="1"/>
  <c r="BC110" i="1"/>
  <c r="BC86" i="1"/>
  <c r="DX47" i="1"/>
  <c r="DX53" i="1"/>
  <c r="BC158" i="1"/>
  <c r="BC143" i="1"/>
  <c r="BC66" i="1"/>
  <c r="DX58" i="1"/>
  <c r="BC55" i="1"/>
  <c r="BC106" i="1"/>
  <c r="BC161" i="1"/>
  <c r="BC99" i="1"/>
  <c r="BC89" i="1"/>
  <c r="BC61" i="1"/>
  <c r="BC159" i="1"/>
  <c r="DX57" i="1"/>
  <c r="BC69" i="1"/>
  <c r="BC101" i="1"/>
  <c r="BC121" i="1"/>
  <c r="BC163" i="1"/>
  <c r="BC104" i="1"/>
  <c r="BC88" i="1"/>
  <c r="BC76" i="1"/>
  <c r="BC157" i="1"/>
  <c r="BC147" i="1"/>
  <c r="BC142" i="1"/>
  <c r="BC96" i="1"/>
  <c r="DX55" i="1"/>
  <c r="DX50" i="1"/>
  <c r="BC144" i="1"/>
  <c r="BC139" i="1"/>
  <c r="BC72" i="1"/>
  <c r="BC90" i="1"/>
  <c r="BC136" i="1"/>
  <c r="BC153" i="1"/>
  <c r="BC112" i="1"/>
  <c r="BC68" i="1"/>
  <c r="DX56" i="1"/>
  <c r="BC87" i="1"/>
  <c r="BC77" i="1"/>
  <c r="DX54" i="1"/>
  <c r="BC59" i="1"/>
  <c r="BC135" i="1"/>
  <c r="BC113" i="1"/>
  <c r="BC108" i="1"/>
  <c r="BC67" i="1"/>
  <c r="DX52" i="1"/>
  <c r="BC73" i="1"/>
  <c r="BC62" i="1"/>
  <c r="BC51" i="1"/>
  <c r="BC82" i="1"/>
  <c r="BC105" i="1"/>
  <c r="BC150" i="1"/>
  <c r="BC151" i="1"/>
  <c r="BC94" i="1"/>
  <c r="DX49" i="1"/>
  <c r="BC127" i="1"/>
  <c r="BC120" i="1"/>
  <c r="BC63" i="1"/>
  <c r="BC95" i="1"/>
  <c r="BC119" i="1"/>
  <c r="BC129" i="1"/>
  <c r="BC165" i="1"/>
  <c r="BC102" i="1"/>
  <c r="BC85" i="1"/>
  <c r="BC57" i="1"/>
  <c r="BC125" i="1"/>
  <c r="BC103" i="1"/>
  <c r="BC83" i="1"/>
  <c r="BC52" i="1"/>
  <c r="BC133" i="1"/>
  <c r="BC84" i="1"/>
  <c r="BC93" i="1"/>
  <c r="BC71" i="1"/>
  <c r="BC166" i="1"/>
  <c r="CK193" i="1"/>
  <c r="FF83" i="1"/>
  <c r="G194" i="9"/>
  <c r="P194" i="9" s="1"/>
  <c r="FF88" i="1"/>
  <c r="DU55" i="1"/>
  <c r="AZ58" i="1"/>
  <c r="FG196" i="1"/>
  <c r="FH196" i="1" s="1"/>
  <c r="FI196" i="1" s="1"/>
  <c r="G196" i="9"/>
  <c r="P196" i="9" s="1"/>
  <c r="BU156" i="1"/>
  <c r="BU122" i="1"/>
  <c r="BU137" i="1"/>
  <c r="EP70" i="1"/>
  <c r="BU88" i="1"/>
  <c r="BU182" i="1"/>
  <c r="BU80" i="1"/>
  <c r="BU138" i="1"/>
  <c r="BU72" i="1"/>
  <c r="BU76" i="1"/>
  <c r="BU172" i="1"/>
  <c r="BU184" i="1"/>
  <c r="BU104" i="1"/>
  <c r="BU179" i="1"/>
  <c r="BU140" i="1"/>
  <c r="BU107" i="1"/>
  <c r="BU127" i="1"/>
  <c r="BU79" i="1"/>
  <c r="BU158" i="1"/>
  <c r="BU84" i="1"/>
  <c r="BU81" i="1"/>
  <c r="BU180" i="1"/>
  <c r="CK15" i="1"/>
  <c r="BU117" i="1"/>
  <c r="EP65" i="1"/>
  <c r="BU144" i="1"/>
  <c r="BU85" i="1"/>
  <c r="EP67" i="1"/>
  <c r="BU133" i="1"/>
  <c r="BU69" i="1"/>
  <c r="BU71" i="1"/>
  <c r="BU163" i="1"/>
  <c r="BU181" i="1"/>
  <c r="BU86" i="1"/>
  <c r="BU154" i="1"/>
  <c r="BU83" i="1"/>
  <c r="BU120" i="1"/>
  <c r="BU97" i="1"/>
  <c r="BU159" i="1"/>
  <c r="BU150" i="1"/>
  <c r="BU152" i="1"/>
  <c r="BU136" i="1"/>
  <c r="BU99" i="1"/>
  <c r="BU129" i="1"/>
  <c r="BU118" i="1"/>
  <c r="BU78" i="1"/>
  <c r="BU160" i="1"/>
  <c r="BU178" i="1"/>
  <c r="BU153" i="1"/>
  <c r="EP68" i="1"/>
  <c r="BU128" i="1"/>
  <c r="BU116" i="1"/>
  <c r="BU174" i="1"/>
  <c r="BU155" i="1"/>
  <c r="BU103" i="1"/>
  <c r="BU100" i="1"/>
  <c r="BU90" i="1"/>
  <c r="BU111" i="1"/>
  <c r="BU164" i="1"/>
  <c r="BU68" i="1"/>
  <c r="BU87" i="1"/>
  <c r="BU95" i="1"/>
  <c r="BU132" i="1"/>
  <c r="EP76" i="1"/>
  <c r="BU168" i="1"/>
  <c r="BU165" i="1"/>
  <c r="BU101" i="1"/>
  <c r="CK190" i="1"/>
  <c r="BU176" i="1"/>
  <c r="BU151" i="1"/>
  <c r="BU70" i="1"/>
  <c r="BU148" i="1"/>
  <c r="BU121" i="1"/>
  <c r="BU161" i="1"/>
  <c r="EP66" i="1"/>
  <c r="BU65" i="1"/>
  <c r="BU134" i="1"/>
  <c r="BU123" i="1"/>
  <c r="BZ116" i="1"/>
  <c r="BZ107" i="1"/>
  <c r="BZ100" i="1"/>
  <c r="BZ154" i="1"/>
  <c r="BZ162" i="1"/>
  <c r="EU72" i="1"/>
  <c r="BZ92" i="1"/>
  <c r="BZ189" i="1"/>
  <c r="BZ126" i="1"/>
  <c r="BZ153" i="1"/>
  <c r="BZ175" i="1"/>
  <c r="BZ89" i="1"/>
  <c r="EU74" i="1"/>
  <c r="BZ171" i="1"/>
  <c r="BZ160" i="1"/>
  <c r="BZ101" i="1"/>
  <c r="BZ88" i="1"/>
  <c r="BZ71" i="1"/>
  <c r="BZ117" i="1"/>
  <c r="BZ94" i="1"/>
  <c r="BZ125" i="1"/>
  <c r="BZ110" i="1"/>
  <c r="BZ141" i="1"/>
  <c r="BZ76" i="1"/>
  <c r="BZ168" i="1"/>
  <c r="BZ134" i="1"/>
  <c r="BZ91" i="1"/>
  <c r="BZ169" i="1"/>
  <c r="BZ146" i="1"/>
  <c r="BZ95" i="1"/>
  <c r="BZ147" i="1"/>
  <c r="BZ77" i="1"/>
  <c r="BZ86" i="1"/>
  <c r="BZ115" i="1"/>
  <c r="BZ97" i="1"/>
  <c r="BZ113" i="1"/>
  <c r="BZ123" i="1"/>
  <c r="EU73" i="1"/>
  <c r="BZ104" i="1"/>
  <c r="BZ81" i="1"/>
  <c r="BZ170" i="1"/>
  <c r="BZ121" i="1"/>
  <c r="BZ164" i="1"/>
  <c r="BZ165" i="1"/>
  <c r="BZ138" i="1"/>
  <c r="BZ120" i="1"/>
  <c r="BZ187" i="1"/>
  <c r="CK187" i="1" s="1"/>
  <c r="BZ172" i="1"/>
  <c r="BZ176" i="1"/>
  <c r="EU81" i="1"/>
  <c r="FF81" i="1" s="1"/>
  <c r="BZ82" i="1"/>
  <c r="BZ188" i="1"/>
  <c r="CK188" i="1" s="1"/>
  <c r="BZ106" i="1"/>
  <c r="BZ145" i="1"/>
  <c r="BZ124" i="1"/>
  <c r="EU77" i="1"/>
  <c r="BZ159" i="1"/>
  <c r="BZ163" i="1"/>
  <c r="BZ87" i="1"/>
  <c r="BZ112" i="1"/>
  <c r="BZ156" i="1"/>
  <c r="EU78" i="1"/>
  <c r="BZ103" i="1"/>
  <c r="BZ90" i="1"/>
  <c r="BZ148" i="1"/>
  <c r="BZ128" i="1"/>
  <c r="BZ151" i="1"/>
  <c r="BZ119" i="1"/>
  <c r="BZ79" i="1"/>
  <c r="BZ111" i="1"/>
  <c r="BZ78" i="1"/>
  <c r="BZ157" i="1"/>
  <c r="BZ85" i="1"/>
  <c r="BZ144" i="1"/>
  <c r="BZ149" i="1"/>
  <c r="BZ179" i="1"/>
  <c r="BZ127" i="1"/>
  <c r="BZ186" i="1"/>
  <c r="EU70" i="1"/>
  <c r="BZ96" i="1"/>
  <c r="BZ140" i="1"/>
  <c r="BZ184" i="1"/>
  <c r="BZ70" i="1"/>
  <c r="BZ180" i="1"/>
  <c r="BZ167" i="1"/>
  <c r="BZ158" i="1"/>
  <c r="BZ137" i="1"/>
  <c r="AJ29" i="1"/>
  <c r="AJ49" i="1"/>
  <c r="AJ40" i="1"/>
  <c r="AJ110" i="1"/>
  <c r="AJ132" i="1"/>
  <c r="AJ118" i="1"/>
  <c r="AJ116" i="1"/>
  <c r="AJ38" i="1"/>
  <c r="AJ84" i="1"/>
  <c r="AJ45" i="1"/>
  <c r="AJ126" i="1"/>
  <c r="AJ97" i="1"/>
  <c r="AJ73" i="1"/>
  <c r="AJ124" i="1"/>
  <c r="AJ119" i="1"/>
  <c r="DE28" i="1"/>
  <c r="AJ44" i="1"/>
  <c r="AJ135" i="1"/>
  <c r="AJ102" i="1"/>
  <c r="AJ37" i="1"/>
  <c r="AJ82" i="1"/>
  <c r="AJ67" i="1"/>
  <c r="AJ71" i="1"/>
  <c r="AJ91" i="1"/>
  <c r="AJ136" i="1"/>
  <c r="AJ138" i="1"/>
  <c r="AJ50" i="1"/>
  <c r="AJ79" i="1"/>
  <c r="AJ77" i="1"/>
  <c r="AJ94" i="1"/>
  <c r="AJ117" i="1"/>
  <c r="BE56" i="1"/>
  <c r="BE122" i="1"/>
  <c r="BE89" i="1"/>
  <c r="BE78" i="1"/>
  <c r="BE112" i="1"/>
  <c r="BE167" i="1"/>
  <c r="BE82" i="1"/>
  <c r="BE126" i="1"/>
  <c r="BE96" i="1"/>
  <c r="BE145" i="1"/>
  <c r="DZ58" i="1"/>
  <c r="BE109" i="1"/>
  <c r="BE49" i="1"/>
  <c r="BE61" i="1"/>
  <c r="BE102" i="1"/>
  <c r="BE73" i="1"/>
  <c r="BE88" i="1"/>
  <c r="BE143" i="1"/>
  <c r="DZ59" i="1"/>
  <c r="DZ49" i="1"/>
  <c r="BE132" i="1"/>
  <c r="BE100" i="1"/>
  <c r="BE128" i="1"/>
  <c r="BE54" i="1"/>
  <c r="BE59" i="1"/>
  <c r="BE70" i="1"/>
  <c r="BE97" i="1"/>
  <c r="BE144" i="1"/>
  <c r="BE91" i="1"/>
  <c r="BE121" i="1"/>
  <c r="BE92" i="1"/>
  <c r="BE63" i="1"/>
  <c r="BE67" i="1"/>
  <c r="BE103" i="1"/>
  <c r="BE118" i="1"/>
  <c r="BE77" i="1"/>
  <c r="BE85" i="1"/>
  <c r="DZ55" i="1"/>
  <c r="BE150" i="1"/>
  <c r="BE95" i="1"/>
  <c r="BE137" i="1"/>
  <c r="BE58" i="1"/>
  <c r="BE149" i="1"/>
  <c r="BE120" i="1"/>
  <c r="BE131" i="1"/>
  <c r="DZ51" i="1"/>
  <c r="BE139" i="1"/>
  <c r="BE53" i="1"/>
  <c r="BE146" i="1"/>
  <c r="BE72" i="1"/>
  <c r="BE123" i="1"/>
  <c r="BE94" i="1"/>
  <c r="BE158" i="1"/>
  <c r="BE104" i="1"/>
  <c r="BE55" i="1"/>
  <c r="BE124" i="1"/>
  <c r="BE114" i="1"/>
  <c r="BE99" i="1"/>
  <c r="BE65" i="1"/>
  <c r="BE125" i="1"/>
  <c r="BE108" i="1"/>
  <c r="BE157" i="1"/>
  <c r="BE79" i="1"/>
  <c r="BE138" i="1"/>
  <c r="BE136" i="1"/>
  <c r="BE164" i="1"/>
  <c r="BE117" i="1"/>
  <c r="BE160" i="1"/>
  <c r="DZ56" i="1"/>
  <c r="BE105" i="1"/>
  <c r="BE66" i="1"/>
  <c r="BE165" i="1"/>
  <c r="DZ53" i="1"/>
  <c r="DZ50" i="1"/>
  <c r="BE106" i="1"/>
  <c r="DZ60" i="1"/>
  <c r="BE142" i="1"/>
  <c r="BE166" i="1"/>
  <c r="BE151" i="1"/>
  <c r="BE75" i="1"/>
  <c r="BE133" i="1"/>
  <c r="DZ54" i="1"/>
  <c r="BE130" i="1"/>
  <c r="BE135" i="1"/>
  <c r="BE140" i="1"/>
  <c r="BE86" i="1"/>
  <c r="BE155" i="1"/>
  <c r="BE113" i="1"/>
  <c r="BE68" i="1"/>
  <c r="BE107" i="1"/>
  <c r="BE81" i="1"/>
  <c r="BE50" i="1"/>
  <c r="DZ52" i="1"/>
  <c r="BE147" i="1"/>
  <c r="BE80" i="1"/>
  <c r="BE127" i="1"/>
  <c r="BE69" i="1"/>
  <c r="BE110" i="1"/>
  <c r="BE134" i="1"/>
  <c r="BE111" i="1"/>
  <c r="BE168" i="1"/>
  <c r="BE159" i="1"/>
  <c r="BE141" i="1"/>
  <c r="BE156" i="1"/>
  <c r="BE98" i="1"/>
  <c r="BE76" i="1"/>
  <c r="BE83" i="1"/>
  <c r="BE90" i="1"/>
  <c r="DZ57" i="1"/>
  <c r="BE152" i="1"/>
  <c r="BE71" i="1"/>
  <c r="BE116" i="1"/>
  <c r="BE115" i="1"/>
  <c r="BE62" i="1"/>
  <c r="BE163" i="1"/>
  <c r="AN138" i="1"/>
  <c r="AN99" i="1"/>
  <c r="AN65" i="1"/>
  <c r="AN68" i="1"/>
  <c r="AN130" i="1"/>
  <c r="AN86" i="1"/>
  <c r="DI39" i="1"/>
  <c r="AN142" i="1"/>
  <c r="AN76" i="1"/>
  <c r="DI38" i="1"/>
  <c r="AN34" i="1"/>
  <c r="AN53" i="1"/>
  <c r="AN50" i="1"/>
  <c r="AN124" i="1"/>
  <c r="AN114" i="1"/>
  <c r="AN112" i="1"/>
  <c r="AN69" i="1"/>
  <c r="AN87" i="1"/>
  <c r="AN128" i="1"/>
  <c r="DI40" i="1"/>
  <c r="AN113" i="1"/>
  <c r="AN79" i="1"/>
  <c r="AN33" i="1"/>
  <c r="AN91" i="1"/>
  <c r="AN64" i="1"/>
  <c r="AN59" i="1"/>
  <c r="AN121" i="1"/>
  <c r="AN137" i="1"/>
  <c r="AN140" i="1"/>
  <c r="AN85" i="1"/>
  <c r="AN144" i="1"/>
  <c r="AN75" i="1"/>
  <c r="AN108" i="1"/>
  <c r="AN37" i="1"/>
  <c r="AN119" i="1"/>
  <c r="AN47" i="1"/>
  <c r="AN44" i="1"/>
  <c r="AN109" i="1"/>
  <c r="AN63" i="1"/>
  <c r="DI34" i="1"/>
  <c r="AN102" i="1"/>
  <c r="AN67" i="1"/>
  <c r="AN40" i="1"/>
  <c r="AN61" i="1"/>
  <c r="AN48" i="1"/>
  <c r="AN134" i="1"/>
  <c r="AN103" i="1"/>
  <c r="AN43" i="1"/>
  <c r="AN101" i="1"/>
  <c r="AN56" i="1"/>
  <c r="AN105" i="1"/>
  <c r="AN111" i="1"/>
  <c r="AN81" i="1"/>
  <c r="DI43" i="1"/>
  <c r="AN96" i="1"/>
  <c r="AN41" i="1"/>
  <c r="AN150" i="1"/>
  <c r="AN54" i="1"/>
  <c r="AN107" i="1"/>
  <c r="DI41" i="1"/>
  <c r="AN88" i="1"/>
  <c r="AN90" i="1"/>
  <c r="AN117" i="1"/>
  <c r="AN122" i="1"/>
  <c r="AN35" i="1"/>
  <c r="AN58" i="1"/>
  <c r="AN132" i="1"/>
  <c r="AN45" i="1"/>
  <c r="AN148" i="1"/>
  <c r="AN36" i="1"/>
  <c r="AN71" i="1"/>
  <c r="AN116" i="1"/>
  <c r="AN89" i="1"/>
  <c r="AN62" i="1"/>
  <c r="AN92" i="1"/>
  <c r="AN123" i="1"/>
  <c r="AN39" i="1"/>
  <c r="AN55" i="1"/>
  <c r="AN98" i="1"/>
  <c r="AN139" i="1"/>
  <c r="AN104" i="1"/>
  <c r="AN135" i="1"/>
  <c r="AN125" i="1"/>
  <c r="DI36" i="1"/>
  <c r="DI42" i="1"/>
  <c r="DI32" i="1"/>
  <c r="AN66" i="1"/>
  <c r="AN38" i="1"/>
  <c r="AN77" i="1"/>
  <c r="DI33" i="1"/>
  <c r="AN93" i="1"/>
  <c r="AN147" i="1"/>
  <c r="AN136" i="1"/>
  <c r="AN52" i="1"/>
  <c r="AN129" i="1"/>
  <c r="AN32" i="1"/>
  <c r="AN97" i="1"/>
  <c r="DI37" i="1"/>
  <c r="AN49" i="1"/>
  <c r="AN57" i="1"/>
  <c r="AN146" i="1"/>
  <c r="AN118" i="1"/>
  <c r="AN106" i="1"/>
  <c r="AN145" i="1"/>
  <c r="AN51" i="1"/>
  <c r="AN151" i="1"/>
  <c r="AN74" i="1"/>
  <c r="AN94" i="1"/>
  <c r="AN100" i="1"/>
  <c r="AN72" i="1"/>
  <c r="AN115" i="1"/>
  <c r="AN46" i="1"/>
  <c r="AN110" i="1"/>
  <c r="AN83" i="1"/>
  <c r="AN131" i="1"/>
  <c r="AN60" i="1"/>
  <c r="BF166" i="1"/>
  <c r="BF59" i="1"/>
  <c r="BF106" i="1"/>
  <c r="BF129" i="1"/>
  <c r="BF167" i="1"/>
  <c r="BF79" i="1"/>
  <c r="BF78" i="1"/>
  <c r="BF163" i="1"/>
  <c r="BF93" i="1"/>
  <c r="BF63" i="1"/>
  <c r="BF154" i="1"/>
  <c r="BF83" i="1"/>
  <c r="BF119" i="1"/>
  <c r="BF103" i="1"/>
  <c r="BF120" i="1"/>
  <c r="BF131" i="1"/>
  <c r="BF141" i="1"/>
  <c r="EA60" i="1"/>
  <c r="BF161" i="1"/>
  <c r="BF80" i="1"/>
  <c r="EA59" i="1"/>
  <c r="BF147" i="1"/>
  <c r="BF132" i="1"/>
  <c r="BF94" i="1"/>
  <c r="BF85" i="1"/>
  <c r="BF143" i="1"/>
  <c r="BF54" i="1"/>
  <c r="EA51" i="1"/>
  <c r="BF71" i="1"/>
  <c r="BF88" i="1"/>
  <c r="EA53" i="1"/>
  <c r="BF157" i="1"/>
  <c r="BF97" i="1"/>
  <c r="BF52" i="1"/>
  <c r="BF104" i="1"/>
  <c r="EA61" i="1"/>
  <c r="BF121" i="1"/>
  <c r="BF73" i="1"/>
  <c r="BF50" i="1"/>
  <c r="BF134" i="1"/>
  <c r="BF160" i="1"/>
  <c r="BF168" i="1"/>
  <c r="BF101" i="1"/>
  <c r="BF110" i="1"/>
  <c r="BF158" i="1"/>
  <c r="BF95" i="1"/>
  <c r="BF87" i="1"/>
  <c r="EA50" i="1"/>
  <c r="BF100" i="1"/>
  <c r="BF69" i="1"/>
  <c r="BF140" i="1"/>
  <c r="BF145" i="1"/>
  <c r="BF92" i="1"/>
  <c r="BF137" i="1"/>
  <c r="BF76" i="1"/>
  <c r="BF133" i="1"/>
  <c r="BF144" i="1"/>
  <c r="BF165" i="1"/>
  <c r="BF162" i="1"/>
  <c r="BF55" i="1"/>
  <c r="BF96" i="1"/>
  <c r="BF105" i="1"/>
  <c r="EA57" i="1"/>
  <c r="BF136" i="1"/>
  <c r="BF62" i="1"/>
  <c r="BF56" i="1"/>
  <c r="BF64" i="1"/>
  <c r="BF58" i="1"/>
  <c r="BF130" i="1"/>
  <c r="BF107" i="1"/>
  <c r="BF153" i="1"/>
  <c r="BF66" i="1"/>
  <c r="BF81" i="1"/>
  <c r="BF90" i="1"/>
  <c r="BF150" i="1"/>
  <c r="EA52" i="1"/>
  <c r="BF155" i="1"/>
  <c r="BF127" i="1"/>
  <c r="BF67" i="1"/>
  <c r="BF77" i="1"/>
  <c r="BF135" i="1"/>
  <c r="BF65" i="1"/>
  <c r="BF117" i="1"/>
  <c r="BF164" i="1"/>
  <c r="BF115" i="1"/>
  <c r="EA56" i="1"/>
  <c r="BF98" i="1"/>
  <c r="BF123" i="1"/>
  <c r="BF60" i="1"/>
  <c r="EA55" i="1"/>
  <c r="BF146" i="1"/>
  <c r="BF139" i="1"/>
  <c r="EA54" i="1"/>
  <c r="BF126" i="1"/>
  <c r="BF116" i="1"/>
  <c r="BF118" i="1"/>
  <c r="BF109" i="1"/>
  <c r="BF142" i="1"/>
  <c r="BF75" i="1"/>
  <c r="BF91" i="1"/>
  <c r="BF113" i="1"/>
  <c r="BF156" i="1"/>
  <c r="BF61" i="1"/>
  <c r="BF57" i="1"/>
  <c r="BF149" i="1"/>
  <c r="BF124" i="1"/>
  <c r="BF122" i="1"/>
  <c r="BF53" i="1"/>
  <c r="BF74" i="1"/>
  <c r="BF112" i="1"/>
  <c r="BF70" i="1"/>
  <c r="BF89" i="1"/>
  <c r="BF114" i="1"/>
  <c r="BF68" i="1"/>
  <c r="BF148" i="1"/>
  <c r="BF125" i="1"/>
  <c r="BS154" i="1"/>
  <c r="BS103" i="1"/>
  <c r="BS129" i="1"/>
  <c r="BS140" i="1"/>
  <c r="BS107" i="1"/>
  <c r="EN65" i="1"/>
  <c r="BS167" i="1"/>
  <c r="BS114" i="1"/>
  <c r="BS71" i="1"/>
  <c r="BS163" i="1"/>
  <c r="BS142" i="1"/>
  <c r="BS117" i="1"/>
  <c r="BS156" i="1"/>
  <c r="BS97" i="1"/>
  <c r="BS133" i="1"/>
  <c r="BS175" i="1"/>
  <c r="BS115" i="1"/>
  <c r="BS146" i="1"/>
  <c r="BS134" i="1"/>
  <c r="BS177" i="1"/>
  <c r="BS70" i="1"/>
  <c r="BS80" i="1"/>
  <c r="BS125" i="1"/>
  <c r="BS101" i="1"/>
  <c r="EN68" i="1"/>
  <c r="BS130" i="1"/>
  <c r="BS159" i="1"/>
  <c r="BS108" i="1"/>
  <c r="BS132" i="1"/>
  <c r="BS170" i="1"/>
  <c r="BS76" i="1"/>
  <c r="BS137" i="1"/>
  <c r="BS90" i="1"/>
  <c r="BS124" i="1"/>
  <c r="BS83" i="1"/>
  <c r="BS158" i="1"/>
  <c r="BS92" i="1"/>
  <c r="BS77" i="1"/>
  <c r="BS171" i="1"/>
  <c r="BS79" i="1"/>
  <c r="BS67" i="1"/>
  <c r="BS147" i="1"/>
  <c r="BS89" i="1"/>
  <c r="BS151" i="1"/>
  <c r="EN73" i="1"/>
  <c r="EN69" i="1"/>
  <c r="BS72" i="1"/>
  <c r="BS95" i="1"/>
  <c r="EN71" i="1"/>
  <c r="BS94" i="1"/>
  <c r="BS165" i="1"/>
  <c r="BS127" i="1"/>
  <c r="BS149" i="1"/>
  <c r="BS64" i="1"/>
  <c r="EN63" i="1"/>
  <c r="BS91" i="1"/>
  <c r="BS123" i="1"/>
  <c r="BS152" i="1"/>
  <c r="BS104" i="1"/>
  <c r="BS110" i="1"/>
  <c r="BS164" i="1"/>
  <c r="BS168" i="1"/>
  <c r="BS65" i="1"/>
  <c r="BS173" i="1"/>
  <c r="BS141" i="1"/>
  <c r="BS66" i="1"/>
  <c r="BS128" i="1"/>
  <c r="BS136" i="1"/>
  <c r="BS96" i="1"/>
  <c r="BS106" i="1"/>
  <c r="BS160" i="1"/>
  <c r="BS148" i="1"/>
  <c r="BS166" i="1"/>
  <c r="BS82" i="1"/>
  <c r="BS102" i="1"/>
  <c r="BS116" i="1"/>
  <c r="BS100" i="1"/>
  <c r="BS172" i="1"/>
  <c r="BS105" i="1"/>
  <c r="BS109" i="1"/>
  <c r="EN72" i="1"/>
  <c r="BS88" i="1"/>
  <c r="BS174" i="1"/>
  <c r="BS84" i="1"/>
  <c r="BS120" i="1"/>
  <c r="BS181" i="1"/>
  <c r="BS87" i="1"/>
  <c r="BS119" i="1"/>
  <c r="BS69" i="1"/>
  <c r="BS143" i="1"/>
  <c r="BS121" i="1"/>
  <c r="BS144" i="1"/>
  <c r="BS98" i="1"/>
  <c r="EN74" i="1"/>
  <c r="BS99" i="1"/>
  <c r="BS78" i="1"/>
  <c r="BS150" i="1"/>
  <c r="BS161" i="1"/>
  <c r="BS153" i="1"/>
  <c r="BS135" i="1"/>
  <c r="BS157" i="1"/>
  <c r="EN64" i="1"/>
  <c r="BS178" i="1"/>
  <c r="BS63" i="1"/>
  <c r="BS73" i="1"/>
  <c r="BS180" i="1"/>
  <c r="CK180" i="1" s="1"/>
  <c r="BS68" i="1"/>
  <c r="BS131" i="1"/>
  <c r="BS86" i="1"/>
  <c r="BS126" i="1"/>
  <c r="BS118" i="1"/>
  <c r="BS93" i="1"/>
  <c r="BS75" i="1"/>
  <c r="BS169" i="1"/>
  <c r="BS179" i="1"/>
  <c r="CK179" i="1" s="1"/>
  <c r="S21" i="1"/>
  <c r="J11" i="19" s="1"/>
  <c r="S29" i="1"/>
  <c r="F36" i="19" s="1"/>
  <c r="F38" i="19" s="1"/>
  <c r="CK20" i="1"/>
  <c r="G20" i="9" s="1"/>
  <c r="P20" i="9" s="1"/>
  <c r="AF107" i="15"/>
  <c r="AF100" i="15"/>
  <c r="AF68" i="15"/>
  <c r="AF32" i="15"/>
  <c r="AF88" i="15"/>
  <c r="AF38" i="15"/>
  <c r="AF33" i="15"/>
  <c r="AF80" i="15"/>
  <c r="AF57" i="14"/>
  <c r="AF85" i="14"/>
  <c r="AF54" i="14"/>
  <c r="AF76" i="14"/>
  <c r="AF65" i="14"/>
  <c r="AF68" i="14"/>
  <c r="AF39" i="14"/>
  <c r="AF31" i="14"/>
  <c r="AF50" i="14"/>
  <c r="AF64" i="14"/>
  <c r="AF60" i="14"/>
  <c r="AF42" i="14"/>
  <c r="AF71" i="14"/>
  <c r="AF58" i="14"/>
  <c r="AF79" i="14"/>
  <c r="AF28" i="14"/>
  <c r="AF72" i="14"/>
  <c r="AF29" i="14"/>
  <c r="AF59" i="14"/>
  <c r="AF44" i="14"/>
  <c r="AF47" i="14"/>
  <c r="AF70" i="14"/>
  <c r="AF26" i="14"/>
  <c r="AF75" i="14"/>
  <c r="AF56" i="14"/>
  <c r="AF77" i="14"/>
  <c r="AF78" i="14"/>
  <c r="AF67" i="14"/>
  <c r="AF73" i="14"/>
  <c r="AF49" i="14"/>
  <c r="AF35" i="14"/>
  <c r="AF32" i="14"/>
  <c r="AF69" i="14"/>
  <c r="AF84" i="14"/>
  <c r="AF81" i="14"/>
  <c r="AF55" i="14"/>
  <c r="AF37" i="14"/>
  <c r="AF27" i="14"/>
  <c r="AF53" i="14"/>
  <c r="AF30" i="14"/>
  <c r="AF36" i="14"/>
  <c r="AF33" i="14"/>
  <c r="AF66" i="14"/>
  <c r="AF80" i="14"/>
  <c r="AF45" i="14"/>
  <c r="AE142" i="16"/>
  <c r="AE64" i="16"/>
  <c r="AE47" i="16"/>
  <c r="AE105" i="16"/>
  <c r="AE82" i="16"/>
  <c r="AE91" i="16"/>
  <c r="AE109" i="16"/>
  <c r="AE35" i="16"/>
  <c r="AE41" i="16"/>
  <c r="AE77" i="16"/>
  <c r="AE104" i="16"/>
  <c r="AE127" i="16"/>
  <c r="AE130" i="16"/>
  <c r="AE51" i="16"/>
  <c r="AE59" i="16"/>
  <c r="AE139" i="16"/>
  <c r="AE26" i="16"/>
  <c r="AE86" i="16"/>
  <c r="AE94" i="16"/>
  <c r="AE128" i="16"/>
  <c r="AE71" i="16"/>
  <c r="AE101" i="16"/>
  <c r="AE137" i="16"/>
  <c r="AE124" i="16"/>
  <c r="AE30" i="16"/>
  <c r="AE48" i="16"/>
  <c r="AE114" i="16"/>
  <c r="AE79" i="16"/>
  <c r="AE56" i="16"/>
  <c r="AE65" i="16"/>
  <c r="AE50" i="16"/>
  <c r="AE42" i="16"/>
  <c r="AE72" i="16"/>
  <c r="AE54" i="16"/>
  <c r="AE55" i="16"/>
  <c r="AE135" i="16"/>
  <c r="AE33" i="16"/>
  <c r="AE134" i="16"/>
  <c r="AE39" i="16"/>
  <c r="AE126" i="16"/>
  <c r="AE49" i="16"/>
  <c r="AE133" i="16"/>
  <c r="AE132" i="16"/>
  <c r="AE34" i="16"/>
  <c r="AE40" i="16"/>
  <c r="AE28" i="16"/>
  <c r="AE43" i="16"/>
  <c r="AE62" i="16"/>
  <c r="AE25" i="16"/>
  <c r="AE52" i="16"/>
  <c r="AE60" i="16"/>
  <c r="AE112" i="16"/>
  <c r="AE107" i="16"/>
  <c r="AE58" i="16"/>
  <c r="AE113" i="16"/>
  <c r="AE110" i="16"/>
  <c r="AE118" i="16"/>
  <c r="AE27" i="16"/>
  <c r="AE81" i="16"/>
  <c r="AE115" i="16"/>
  <c r="AE108" i="16"/>
  <c r="AE80" i="16"/>
  <c r="AE123" i="16"/>
  <c r="AE69" i="16"/>
  <c r="AE29" i="16"/>
  <c r="AE143" i="16"/>
  <c r="AE99" i="16"/>
  <c r="AE78" i="16"/>
  <c r="AE44" i="16"/>
  <c r="AE90" i="16"/>
  <c r="AE95" i="16"/>
  <c r="AE68" i="16"/>
  <c r="AE66" i="16"/>
  <c r="AE122" i="16"/>
  <c r="AE61" i="16"/>
  <c r="AE46" i="16"/>
  <c r="AE75" i="16"/>
  <c r="AE57" i="16"/>
  <c r="AE73" i="16"/>
  <c r="AE117" i="16"/>
  <c r="AE32" i="16"/>
  <c r="AE37" i="16"/>
  <c r="AE116" i="16"/>
  <c r="AE140" i="16"/>
  <c r="AE97" i="16"/>
  <c r="AE129" i="16"/>
  <c r="AE38" i="16"/>
  <c r="AE103" i="16"/>
  <c r="AE31" i="16"/>
  <c r="AE111" i="16"/>
  <c r="O18" i="15"/>
  <c r="P17" i="15"/>
  <c r="N196" i="16"/>
  <c r="J196" i="9"/>
  <c r="E4" i="15"/>
  <c r="D10" i="15"/>
  <c r="E10" i="15" s="1"/>
  <c r="I4" i="9"/>
  <c r="I10" i="9" s="1"/>
  <c r="AU120" i="16"/>
  <c r="AU132" i="16"/>
  <c r="AU125" i="16"/>
  <c r="CG125" i="16" s="1"/>
  <c r="AU87" i="16"/>
  <c r="AU115" i="16"/>
  <c r="AU61" i="16"/>
  <c r="AU99" i="16"/>
  <c r="AU116" i="16"/>
  <c r="AU51" i="16"/>
  <c r="AU43" i="16"/>
  <c r="AU64" i="16"/>
  <c r="AU118" i="16"/>
  <c r="AU63" i="16"/>
  <c r="AU97" i="16"/>
  <c r="AU82" i="16"/>
  <c r="AU53" i="16"/>
  <c r="AU90" i="16"/>
  <c r="AU112" i="16"/>
  <c r="AU92" i="16"/>
  <c r="AU147" i="16"/>
  <c r="AU119" i="16"/>
  <c r="AU107" i="16"/>
  <c r="AU131" i="16"/>
  <c r="AU96" i="16"/>
  <c r="AU144" i="16"/>
  <c r="CG144" i="16" s="1"/>
  <c r="AU157" i="16"/>
  <c r="CG157" i="16" s="1"/>
  <c r="AU133" i="16"/>
  <c r="AU66" i="16"/>
  <c r="AU135" i="16"/>
  <c r="AU85" i="16"/>
  <c r="AU151" i="16"/>
  <c r="AU50" i="16"/>
  <c r="AU75" i="16"/>
  <c r="AU153" i="16"/>
  <c r="AU41" i="16"/>
  <c r="AU143" i="16"/>
  <c r="AU54" i="16"/>
  <c r="AU121" i="16"/>
  <c r="AU58" i="16"/>
  <c r="AU83" i="16"/>
  <c r="AU123" i="16"/>
  <c r="AU79" i="16"/>
  <c r="AU77" i="16"/>
  <c r="AU101" i="16"/>
  <c r="AU141" i="16"/>
  <c r="AU102" i="16"/>
  <c r="AU104" i="16"/>
  <c r="AU159" i="16"/>
  <c r="AU127" i="16"/>
  <c r="AU74" i="16"/>
  <c r="AU95" i="16"/>
  <c r="AU111" i="16"/>
  <c r="AU93" i="16"/>
  <c r="AU48" i="16"/>
  <c r="AU145" i="16"/>
  <c r="AU80" i="16"/>
  <c r="AU105" i="16"/>
  <c r="AU91" i="16"/>
  <c r="AU81" i="16"/>
  <c r="AU88" i="16"/>
  <c r="CC149" i="16"/>
  <c r="CC140" i="16"/>
  <c r="CC131" i="16"/>
  <c r="CC122" i="16"/>
  <c r="CC113" i="16"/>
  <c r="CC104" i="16"/>
  <c r="CC95" i="16"/>
  <c r="CD133" i="16"/>
  <c r="CD115" i="16"/>
  <c r="CD129" i="16"/>
  <c r="M22" i="15"/>
  <c r="Q15" i="15"/>
  <c r="P16" i="15"/>
  <c r="O14" i="16"/>
  <c r="AU156" i="16"/>
  <c r="AU78" i="16"/>
  <c r="AU45" i="16"/>
  <c r="AU136" i="16"/>
  <c r="AU149" i="16"/>
  <c r="CG149" i="16" s="1"/>
  <c r="AU94" i="16"/>
  <c r="AU57" i="16"/>
  <c r="AU100" i="16"/>
  <c r="AU65" i="16"/>
  <c r="AU155" i="16"/>
  <c r="CG155" i="16" s="1"/>
  <c r="AU46" i="16"/>
  <c r="AU73" i="16"/>
  <c r="AU52" i="16"/>
  <c r="AU108" i="16"/>
  <c r="AU130" i="16"/>
  <c r="M16" i="14"/>
  <c r="CG30" i="16"/>
  <c r="BS126" i="16"/>
  <c r="BS154" i="16"/>
  <c r="BS120" i="16"/>
  <c r="BS149" i="16"/>
  <c r="BS85" i="16"/>
  <c r="BS67" i="16"/>
  <c r="BS168" i="16"/>
  <c r="BS170" i="16"/>
  <c r="BS115" i="16"/>
  <c r="BS113" i="16"/>
  <c r="BS77" i="16"/>
  <c r="BS123" i="16"/>
  <c r="BS75" i="16"/>
  <c r="BS184" i="16"/>
  <c r="CG184" i="16" s="1"/>
  <c r="BS162" i="16"/>
  <c r="BS72" i="16"/>
  <c r="BS150" i="16"/>
  <c r="BS121" i="16"/>
  <c r="BS139" i="16"/>
  <c r="BS71" i="16"/>
  <c r="BS175" i="16"/>
  <c r="BS159" i="16"/>
  <c r="BS158" i="16"/>
  <c r="BS180" i="16"/>
  <c r="BS92" i="16"/>
  <c r="BS78" i="16"/>
  <c r="BS73" i="16"/>
  <c r="BS157" i="16"/>
  <c r="BS130" i="16"/>
  <c r="BS152" i="16"/>
  <c r="BS106" i="16"/>
  <c r="BS107" i="16"/>
  <c r="BS137" i="16"/>
  <c r="BS172" i="16"/>
  <c r="BS122" i="16"/>
  <c r="BS114" i="16"/>
  <c r="BS163" i="16"/>
  <c r="BS70" i="16"/>
  <c r="BS108" i="16"/>
  <c r="BS135" i="16"/>
  <c r="BS179" i="16"/>
  <c r="BS151" i="16"/>
  <c r="BS128" i="16"/>
  <c r="BS155" i="16"/>
  <c r="BS165" i="16"/>
  <c r="BS117" i="16"/>
  <c r="BS167" i="16"/>
  <c r="BS79" i="16"/>
  <c r="BS156" i="16"/>
  <c r="BS111" i="16"/>
  <c r="BS161" i="16"/>
  <c r="BS83" i="16"/>
  <c r="BS125" i="16"/>
  <c r="BS109" i="16"/>
  <c r="BS143" i="16"/>
  <c r="BS66" i="16"/>
  <c r="BS153" i="16"/>
  <c r="BS96" i="16"/>
  <c r="BS169" i="16"/>
  <c r="H19" i="9"/>
  <c r="N19" i="14"/>
  <c r="H137" i="9"/>
  <c r="N137" i="14"/>
  <c r="CB136" i="15"/>
  <c r="AC51" i="16"/>
  <c r="AC95" i="16"/>
  <c r="AC41" i="16"/>
  <c r="AC111" i="16"/>
  <c r="AC23" i="16"/>
  <c r="CG23" i="16" s="1"/>
  <c r="J23" i="9" s="1"/>
  <c r="AC53" i="16"/>
  <c r="AC132" i="16"/>
  <c r="AC96" i="16"/>
  <c r="AC71" i="16"/>
  <c r="AC121" i="16"/>
  <c r="AC85" i="16"/>
  <c r="CG85" i="16" s="1"/>
  <c r="AC133" i="16"/>
  <c r="AC109" i="16"/>
  <c r="AC106" i="16"/>
  <c r="AC39" i="16"/>
  <c r="AC119" i="16"/>
  <c r="AC73" i="16"/>
  <c r="AC44" i="16"/>
  <c r="AC54" i="16"/>
  <c r="AC124" i="16"/>
  <c r="AC66" i="16"/>
  <c r="AC62" i="16"/>
  <c r="AC42" i="16"/>
  <c r="AC57" i="16"/>
  <c r="AC135" i="16"/>
  <c r="AC139" i="16"/>
  <c r="AC112" i="16"/>
  <c r="AC122" i="16"/>
  <c r="AC90" i="16"/>
  <c r="AC63" i="16"/>
  <c r="AC84" i="16"/>
  <c r="AC91" i="16"/>
  <c r="CG91" i="16" s="1"/>
  <c r="AC61" i="16"/>
  <c r="AC118" i="16"/>
  <c r="AC58" i="16"/>
  <c r="AC140" i="16"/>
  <c r="AC138" i="16"/>
  <c r="AC80" i="16"/>
  <c r="AC141" i="16"/>
  <c r="AC93" i="16"/>
  <c r="AC34" i="16"/>
  <c r="AC65" i="16"/>
  <c r="AC27" i="16"/>
  <c r="AC45" i="16"/>
  <c r="AC35" i="16"/>
  <c r="AC101" i="16"/>
  <c r="AC24" i="16"/>
  <c r="AC72" i="16"/>
  <c r="AC103" i="16"/>
  <c r="AC100" i="16"/>
  <c r="AC81" i="16"/>
  <c r="AC89" i="16"/>
  <c r="AC77" i="16"/>
  <c r="CG77" i="16" s="1"/>
  <c r="AC37" i="16"/>
  <c r="AC107" i="16"/>
  <c r="AC99" i="16"/>
  <c r="AC52" i="16"/>
  <c r="AC114" i="16"/>
  <c r="AC117" i="16"/>
  <c r="AC28" i="16"/>
  <c r="CD87" i="16"/>
  <c r="CD119" i="16"/>
  <c r="CD151" i="16"/>
  <c r="CD183" i="16"/>
  <c r="CD96" i="16"/>
  <c r="CD128" i="16"/>
  <c r="CD160" i="16"/>
  <c r="CD192" i="16"/>
  <c r="CD105" i="16"/>
  <c r="CD137" i="16"/>
  <c r="CD169" i="16"/>
  <c r="CD82" i="16"/>
  <c r="CD114" i="16"/>
  <c r="CD146" i="16"/>
  <c r="CD186" i="16"/>
  <c r="CD174" i="16"/>
  <c r="CD91" i="16"/>
  <c r="CD123" i="16"/>
  <c r="CD155" i="16"/>
  <c r="CD187" i="16"/>
  <c r="CD100" i="16"/>
  <c r="CD132" i="16"/>
  <c r="CD164" i="16"/>
  <c r="CD77" i="16"/>
  <c r="CD109" i="16"/>
  <c r="CD141" i="16"/>
  <c r="CD173" i="16"/>
  <c r="CD86" i="16"/>
  <c r="CD118" i="16"/>
  <c r="CD166" i="16"/>
  <c r="CD95" i="16"/>
  <c r="CD127" i="16"/>
  <c r="CD159" i="16"/>
  <c r="CD191" i="16"/>
  <c r="CD104" i="16"/>
  <c r="CD136" i="16"/>
  <c r="CD168" i="16"/>
  <c r="CD81" i="16"/>
  <c r="CD113" i="16"/>
  <c r="CD145" i="16"/>
  <c r="CD177" i="16"/>
  <c r="CG177" i="16" s="1"/>
  <c r="CD90" i="16"/>
  <c r="CD122" i="16"/>
  <c r="CD154" i="16"/>
  <c r="CD194" i="16"/>
  <c r="CD190" i="16"/>
  <c r="CD99" i="16"/>
  <c r="CD131" i="16"/>
  <c r="CD163" i="16"/>
  <c r="CD195" i="16"/>
  <c r="CG195" i="16" s="1"/>
  <c r="CD108" i="16"/>
  <c r="CD140" i="16"/>
  <c r="CD172" i="16"/>
  <c r="CD85" i="16"/>
  <c r="CD117" i="16"/>
  <c r="CD149" i="16"/>
  <c r="CD181" i="16"/>
  <c r="CD94" i="16"/>
  <c r="CD126" i="16"/>
  <c r="CD182" i="16"/>
  <c r="CD76" i="16"/>
  <c r="CD103" i="16"/>
  <c r="CD135" i="16"/>
  <c r="CD167" i="16"/>
  <c r="CD80" i="16"/>
  <c r="CD112" i="16"/>
  <c r="CD144" i="16"/>
  <c r="CD176" i="16"/>
  <c r="CD89" i="16"/>
  <c r="CD121" i="16"/>
  <c r="CD153" i="16"/>
  <c r="CD185" i="16"/>
  <c r="CD98" i="16"/>
  <c r="CD130" i="16"/>
  <c r="CD170" i="16"/>
  <c r="CD134" i="16"/>
  <c r="CD162" i="16"/>
  <c r="CD107" i="16"/>
  <c r="CD139" i="16"/>
  <c r="CD171" i="16"/>
  <c r="CD84" i="16"/>
  <c r="CD116" i="16"/>
  <c r="CD148" i="16"/>
  <c r="CD180" i="16"/>
  <c r="CD93" i="16"/>
  <c r="CD125" i="16"/>
  <c r="CD157" i="16"/>
  <c r="CD189" i="16"/>
  <c r="CD102" i="16"/>
  <c r="CD142" i="16"/>
  <c r="CD143" i="16"/>
  <c r="CD152" i="16"/>
  <c r="CD161" i="16"/>
  <c r="CD178" i="16"/>
  <c r="CD147" i="16"/>
  <c r="CD156" i="16"/>
  <c r="CD165" i="16"/>
  <c r="CD175" i="16"/>
  <c r="CD184" i="16"/>
  <c r="CD193" i="16"/>
  <c r="CD158" i="16"/>
  <c r="CD179" i="16"/>
  <c r="CD188" i="16"/>
  <c r="CD78" i="16"/>
  <c r="CC94" i="16"/>
  <c r="CC126" i="16"/>
  <c r="CC158" i="16"/>
  <c r="CC190" i="16"/>
  <c r="CC103" i="16"/>
  <c r="CC135" i="16"/>
  <c r="CC167" i="16"/>
  <c r="CC80" i="16"/>
  <c r="CC112" i="16"/>
  <c r="CC144" i="16"/>
  <c r="CC176" i="16"/>
  <c r="CC89" i="16"/>
  <c r="CC121" i="16"/>
  <c r="CC153" i="16"/>
  <c r="CC185" i="16"/>
  <c r="CC98" i="16"/>
  <c r="CC130" i="16"/>
  <c r="CC162" i="16"/>
  <c r="CC194" i="16"/>
  <c r="CC107" i="16"/>
  <c r="CC139" i="16"/>
  <c r="CC171" i="16"/>
  <c r="CC84" i="16"/>
  <c r="CC116" i="16"/>
  <c r="CC148" i="16"/>
  <c r="CC180" i="16"/>
  <c r="CC93" i="16"/>
  <c r="CC125" i="16"/>
  <c r="CC157" i="16"/>
  <c r="CC189" i="16"/>
  <c r="CC75" i="16"/>
  <c r="CC102" i="16"/>
  <c r="CC134" i="16"/>
  <c r="CC166" i="16"/>
  <c r="CC79" i="16"/>
  <c r="CC111" i="16"/>
  <c r="CC143" i="16"/>
  <c r="CC175" i="16"/>
  <c r="CC88" i="16"/>
  <c r="CC120" i="16"/>
  <c r="CC152" i="16"/>
  <c r="CC184" i="16"/>
  <c r="CC97" i="16"/>
  <c r="CC129" i="16"/>
  <c r="CC161" i="16"/>
  <c r="CC193" i="16"/>
  <c r="CC106" i="16"/>
  <c r="CC138" i="16"/>
  <c r="CC170" i="16"/>
  <c r="CC83" i="16"/>
  <c r="CC115" i="16"/>
  <c r="CC147" i="16"/>
  <c r="CC179" i="16"/>
  <c r="CC92" i="16"/>
  <c r="CC124" i="16"/>
  <c r="CC156" i="16"/>
  <c r="CC188" i="16"/>
  <c r="CG188" i="16" s="1"/>
  <c r="CC101" i="16"/>
  <c r="CC133" i="16"/>
  <c r="CC165" i="16"/>
  <c r="CC110" i="16"/>
  <c r="CC174" i="16"/>
  <c r="CC119" i="16"/>
  <c r="CC183" i="16"/>
  <c r="CC128" i="16"/>
  <c r="CC192" i="16"/>
  <c r="CC137" i="16"/>
  <c r="CC82" i="16"/>
  <c r="CC146" i="16"/>
  <c r="CC91" i="16"/>
  <c r="CC155" i="16"/>
  <c r="CC100" i="16"/>
  <c r="CC164" i="16"/>
  <c r="CC109" i="16"/>
  <c r="CC173" i="16"/>
  <c r="CC118" i="16"/>
  <c r="CC182" i="16"/>
  <c r="CG182" i="16" s="1"/>
  <c r="CC127" i="16"/>
  <c r="CC191" i="16"/>
  <c r="CC136" i="16"/>
  <c r="CC81" i="16"/>
  <c r="CC145" i="16"/>
  <c r="CC90" i="16"/>
  <c r="CC154" i="16"/>
  <c r="CC99" i="16"/>
  <c r="CC163" i="16"/>
  <c r="CC108" i="16"/>
  <c r="CC172" i="16"/>
  <c r="CC117" i="16"/>
  <c r="CC181" i="16"/>
  <c r="BD164" i="16"/>
  <c r="BD106" i="16"/>
  <c r="BD138" i="16"/>
  <c r="BD133" i="16"/>
  <c r="BD71" i="16"/>
  <c r="BD136" i="16"/>
  <c r="BD145" i="16"/>
  <c r="BD100" i="16"/>
  <c r="BD68" i="16"/>
  <c r="BD121" i="16"/>
  <c r="BD62" i="16"/>
  <c r="BD78" i="16"/>
  <c r="BD87" i="16"/>
  <c r="BD114" i="16"/>
  <c r="BD99" i="16"/>
  <c r="BD135" i="16"/>
  <c r="BD163" i="16"/>
  <c r="BD103" i="16"/>
  <c r="BD116" i="16"/>
  <c r="BD132" i="16"/>
  <c r="BD157" i="16"/>
  <c r="BD50" i="16"/>
  <c r="BD54" i="16"/>
  <c r="BD105" i="16"/>
  <c r="BD122" i="16"/>
  <c r="BD155" i="16"/>
  <c r="BD61" i="16"/>
  <c r="BD151" i="16"/>
  <c r="BD56" i="16"/>
  <c r="BD64" i="16"/>
  <c r="BD70" i="16"/>
  <c r="BD93" i="16"/>
  <c r="BD148" i="16"/>
  <c r="BD75" i="16"/>
  <c r="BD140" i="16"/>
  <c r="BD123" i="16"/>
  <c r="BD124" i="16"/>
  <c r="BD104" i="16"/>
  <c r="BD109" i="16"/>
  <c r="BD154" i="16"/>
  <c r="BD102" i="16"/>
  <c r="BD57" i="16"/>
  <c r="BD167" i="16"/>
  <c r="CG167" i="16" s="1"/>
  <c r="BD82" i="16"/>
  <c r="BD153" i="16"/>
  <c r="BD91" i="16"/>
  <c r="BD113" i="16"/>
  <c r="BD119" i="16"/>
  <c r="BD96" i="16"/>
  <c r="BD76" i="16"/>
  <c r="BD97" i="16"/>
  <c r="BD127" i="16"/>
  <c r="BD98" i="16"/>
  <c r="BD60" i="16"/>
  <c r="BD80" i="16"/>
  <c r="BD53" i="16"/>
  <c r="BD137" i="16"/>
  <c r="BD149" i="16"/>
  <c r="BD159" i="16"/>
  <c r="BD129" i="16"/>
  <c r="BD126" i="16"/>
  <c r="BD51" i="16"/>
  <c r="BD72" i="16"/>
  <c r="BD125" i="16"/>
  <c r="BD147" i="16"/>
  <c r="BD158" i="16"/>
  <c r="BD69" i="16"/>
  <c r="BD117" i="16"/>
  <c r="BD110" i="16"/>
  <c r="BD95" i="16"/>
  <c r="BD81" i="16"/>
  <c r="BD165" i="16"/>
  <c r="BD118" i="16"/>
  <c r="BD101" i="16"/>
  <c r="BD73" i="16"/>
  <c r="BD74" i="16"/>
  <c r="BD160" i="16"/>
  <c r="BD146" i="16"/>
  <c r="BD67" i="16"/>
  <c r="BD128" i="16"/>
  <c r="BD85" i="16"/>
  <c r="BD162" i="16"/>
  <c r="BD169" i="16"/>
  <c r="BD89" i="16"/>
  <c r="BD90" i="16"/>
  <c r="BD66" i="16"/>
  <c r="BD131" i="16"/>
  <c r="BD168" i="16"/>
  <c r="BD144" i="16"/>
  <c r="BD65" i="16"/>
  <c r="BP162" i="16"/>
  <c r="BP101" i="16"/>
  <c r="BP114" i="16"/>
  <c r="BP177" i="16"/>
  <c r="BP137" i="16"/>
  <c r="BP145" i="16"/>
  <c r="BP133" i="16"/>
  <c r="BP172" i="16"/>
  <c r="CG172" i="16" s="1"/>
  <c r="BP151" i="16"/>
  <c r="BP99" i="16"/>
  <c r="BP71" i="16"/>
  <c r="BP144" i="16"/>
  <c r="BP64" i="16"/>
  <c r="BP78" i="16"/>
  <c r="BP89" i="16"/>
  <c r="BP110" i="16"/>
  <c r="BP106" i="16"/>
  <c r="BP76" i="16"/>
  <c r="BP80" i="16"/>
  <c r="BP129" i="16"/>
  <c r="BP96" i="16"/>
  <c r="BP170" i="16"/>
  <c r="BP85" i="16"/>
  <c r="BP77" i="16"/>
  <c r="BP125" i="16"/>
  <c r="BP115" i="16"/>
  <c r="BP79" i="16"/>
  <c r="BP121" i="16"/>
  <c r="BP100" i="16"/>
  <c r="BP81" i="16"/>
  <c r="BP118" i="16"/>
  <c r="BP84" i="16"/>
  <c r="BP141" i="16"/>
  <c r="BP176" i="16"/>
  <c r="CG176" i="16" s="1"/>
  <c r="BP65" i="16"/>
  <c r="BP70" i="16"/>
  <c r="BP157" i="16"/>
  <c r="BP165" i="16"/>
  <c r="BP86" i="16"/>
  <c r="BP124" i="16"/>
  <c r="BP94" i="16"/>
  <c r="BP112" i="16"/>
  <c r="BP154" i="16"/>
  <c r="BP90" i="16"/>
  <c r="BP103" i="16"/>
  <c r="BP147" i="16"/>
  <c r="BP158" i="16"/>
  <c r="BP98" i="16"/>
  <c r="BP168" i="16"/>
  <c r="BP88" i="16"/>
  <c r="BP111" i="16"/>
  <c r="BP180" i="16"/>
  <c r="CG180" i="16" s="1"/>
  <c r="BP156" i="16"/>
  <c r="BP161" i="16"/>
  <c r="BP92" i="16"/>
  <c r="BP117" i="16"/>
  <c r="BP142" i="16"/>
  <c r="BP166" i="16"/>
  <c r="BP130" i="16"/>
  <c r="BP119" i="16"/>
  <c r="BP160" i="16"/>
  <c r="BP120" i="16"/>
  <c r="BP152" i="16"/>
  <c r="BP178" i="16"/>
  <c r="CG178" i="16" s="1"/>
  <c r="BP82" i="16"/>
  <c r="BP136" i="16"/>
  <c r="BP163" i="16"/>
  <c r="BP91" i="16"/>
  <c r="BP179" i="16"/>
  <c r="BP107" i="16"/>
  <c r="BP135" i="16"/>
  <c r="BP138" i="16"/>
  <c r="BP155" i="16"/>
  <c r="BP97" i="16"/>
  <c r="BP74" i="16"/>
  <c r="BP109" i="16"/>
  <c r="BP173" i="16"/>
  <c r="BP181" i="16"/>
  <c r="BP83" i="16"/>
  <c r="BP146" i="16"/>
  <c r="BP113" i="16"/>
  <c r="BP116" i="16"/>
  <c r="BP132" i="16"/>
  <c r="BP72" i="16"/>
  <c r="BP102" i="16"/>
  <c r="BP87" i="16"/>
  <c r="BP123" i="16"/>
  <c r="BP164" i="16"/>
  <c r="BP171" i="16"/>
  <c r="BP140" i="16"/>
  <c r="AJ116" i="16"/>
  <c r="AJ35" i="16"/>
  <c r="AJ98" i="16"/>
  <c r="AJ112" i="16"/>
  <c r="AJ123" i="16"/>
  <c r="AJ135" i="16"/>
  <c r="AJ86" i="16"/>
  <c r="AJ107" i="16"/>
  <c r="AJ118" i="16"/>
  <c r="AJ83" i="16"/>
  <c r="AJ141" i="16"/>
  <c r="AJ130" i="16"/>
  <c r="AJ137" i="16"/>
  <c r="AJ47" i="16"/>
  <c r="AJ103" i="16"/>
  <c r="AJ63" i="16"/>
  <c r="AJ148" i="16"/>
  <c r="CG148" i="16" s="1"/>
  <c r="AJ71" i="16"/>
  <c r="AJ109" i="16"/>
  <c r="AJ36" i="16"/>
  <c r="AJ97" i="16"/>
  <c r="AJ75" i="16"/>
  <c r="AJ40" i="16"/>
  <c r="CG40" i="16" s="1"/>
  <c r="AJ68" i="16"/>
  <c r="AJ128" i="16"/>
  <c r="CG128" i="16" s="1"/>
  <c r="AJ114" i="16"/>
  <c r="AJ94" i="16"/>
  <c r="AJ104" i="16"/>
  <c r="AJ119" i="16"/>
  <c r="AJ84" i="16"/>
  <c r="AJ64" i="16"/>
  <c r="AJ110" i="16"/>
  <c r="AJ48" i="16"/>
  <c r="AJ52" i="16"/>
  <c r="AJ93" i="16"/>
  <c r="AJ127" i="16"/>
  <c r="AJ126" i="16"/>
  <c r="AJ142" i="16"/>
  <c r="AJ56" i="16"/>
  <c r="AJ76" i="16"/>
  <c r="AJ79" i="16"/>
  <c r="AJ61" i="16"/>
  <c r="AJ37" i="16"/>
  <c r="AJ44" i="16"/>
  <c r="AJ108" i="16"/>
  <c r="AJ145" i="16"/>
  <c r="AJ73" i="16"/>
  <c r="AJ43" i="16"/>
  <c r="AJ54" i="16"/>
  <c r="AJ66" i="16"/>
  <c r="AJ78" i="16"/>
  <c r="AJ50" i="16"/>
  <c r="AJ46" i="16"/>
  <c r="AJ32" i="16"/>
  <c r="AJ34" i="16"/>
  <c r="AJ51" i="16"/>
  <c r="AJ53" i="16"/>
  <c r="AJ65" i="16"/>
  <c r="AJ111" i="16"/>
  <c r="AJ147" i="16"/>
  <c r="CB150" i="15"/>
  <c r="CB128" i="15"/>
  <c r="M16" i="16"/>
  <c r="CG115" i="16"/>
  <c r="P14" i="15"/>
  <c r="AU114" i="16"/>
  <c r="AU110" i="16"/>
  <c r="AU148" i="16"/>
  <c r="AU106" i="16"/>
  <c r="AU113" i="16"/>
  <c r="AU67" i="16"/>
  <c r="AU139" i="16"/>
  <c r="AU49" i="16"/>
  <c r="AU146" i="16"/>
  <c r="CG146" i="16" s="1"/>
  <c r="AU84" i="16"/>
  <c r="AU109" i="16"/>
  <c r="AU68" i="16"/>
  <c r="AU71" i="16"/>
  <c r="AU160" i="16"/>
  <c r="AU72" i="16"/>
  <c r="N136" i="14"/>
  <c r="H136" i="9"/>
  <c r="CC85" i="16"/>
  <c r="CC76" i="16"/>
  <c r="CC186" i="16"/>
  <c r="CC177" i="16"/>
  <c r="CC168" i="16"/>
  <c r="CC159" i="16"/>
  <c r="CC150" i="16"/>
  <c r="CD150" i="16"/>
  <c r="CD124" i="16"/>
  <c r="CD138" i="16"/>
  <c r="CD120" i="16"/>
  <c r="CB19" i="15"/>
  <c r="I19" i="9" s="1"/>
  <c r="BY71" i="15"/>
  <c r="BY97" i="15"/>
  <c r="BY129" i="15"/>
  <c r="BY92" i="15"/>
  <c r="BY110" i="15"/>
  <c r="BY74" i="15"/>
  <c r="BY106" i="15"/>
  <c r="BY138" i="15"/>
  <c r="BY100" i="15"/>
  <c r="BY134" i="15"/>
  <c r="BY75" i="15"/>
  <c r="BY107" i="15"/>
  <c r="BY139" i="15"/>
  <c r="BY148" i="15"/>
  <c r="CB148" i="15" s="1"/>
  <c r="BY88" i="15"/>
  <c r="BY93" i="15"/>
  <c r="BY125" i="15"/>
  <c r="BY94" i="15"/>
  <c r="BY79" i="15"/>
  <c r="BY111" i="15"/>
  <c r="BY143" i="15"/>
  <c r="BY73" i="15"/>
  <c r="BY105" i="15"/>
  <c r="BY137" i="15"/>
  <c r="BY124" i="15"/>
  <c r="BY142" i="15"/>
  <c r="CB142" i="15" s="1"/>
  <c r="BY82" i="15"/>
  <c r="BY114" i="15"/>
  <c r="BY146" i="15"/>
  <c r="BY108" i="15"/>
  <c r="BY72" i="15"/>
  <c r="BY83" i="15"/>
  <c r="BY115" i="15"/>
  <c r="BY147" i="15"/>
  <c r="CB147" i="15" s="1"/>
  <c r="BY102" i="15"/>
  <c r="BY136" i="15"/>
  <c r="BY101" i="15"/>
  <c r="BY133" i="15"/>
  <c r="BY126" i="15"/>
  <c r="BY87" i="15"/>
  <c r="BY119" i="15"/>
  <c r="BY151" i="15"/>
  <c r="CB151" i="15" s="1"/>
  <c r="BY81" i="15"/>
  <c r="BY113" i="15"/>
  <c r="BY145" i="15"/>
  <c r="CB145" i="15" s="1"/>
  <c r="BY140" i="15"/>
  <c r="BY104" i="15"/>
  <c r="BY90" i="15"/>
  <c r="BY122" i="15"/>
  <c r="BY154" i="15"/>
  <c r="CB154" i="15" s="1"/>
  <c r="BY132" i="15"/>
  <c r="BY112" i="15"/>
  <c r="BY91" i="15"/>
  <c r="BY123" i="15"/>
  <c r="BY76" i="15"/>
  <c r="BY118" i="15"/>
  <c r="BY77" i="15"/>
  <c r="BY109" i="15"/>
  <c r="BY141" i="15"/>
  <c r="BY80" i="15"/>
  <c r="BY95" i="15"/>
  <c r="BY127" i="15"/>
  <c r="BY96" i="15"/>
  <c r="BY89" i="15"/>
  <c r="BY144" i="15"/>
  <c r="CB144" i="15" s="1"/>
  <c r="BY86" i="15"/>
  <c r="BY116" i="15"/>
  <c r="BY149" i="15"/>
  <c r="BY128" i="15"/>
  <c r="BY121" i="15"/>
  <c r="BY98" i="15"/>
  <c r="BY152" i="15"/>
  <c r="CB152" i="15" s="1"/>
  <c r="BY150" i="15"/>
  <c r="BY120" i="15"/>
  <c r="AF117" i="16"/>
  <c r="AF46" i="16"/>
  <c r="AF71" i="16"/>
  <c r="AF114" i="16"/>
  <c r="AF58" i="16"/>
  <c r="AF31" i="16"/>
  <c r="AF98" i="16"/>
  <c r="AF44" i="16"/>
  <c r="AF124" i="16"/>
  <c r="AF89" i="16"/>
  <c r="AF109" i="16"/>
  <c r="AF130" i="16"/>
  <c r="CG130" i="16" s="1"/>
  <c r="AF37" i="16"/>
  <c r="AF111" i="16"/>
  <c r="AF51" i="16"/>
  <c r="AF56" i="16"/>
  <c r="CG56" i="16" s="1"/>
  <c r="AF108" i="16"/>
  <c r="AF142" i="16"/>
  <c r="CG142" i="16" s="1"/>
  <c r="AF43" i="16"/>
  <c r="CG43" i="16" s="1"/>
  <c r="AF70" i="16"/>
  <c r="AF145" i="16"/>
  <c r="AF131" i="16"/>
  <c r="AF141" i="16"/>
  <c r="AF83" i="16"/>
  <c r="AF59" i="16"/>
  <c r="AF99" i="16"/>
  <c r="AF105" i="16"/>
  <c r="AF67" i="16"/>
  <c r="AF104" i="16"/>
  <c r="AF143" i="16"/>
  <c r="AF41" i="16"/>
  <c r="AF34" i="16"/>
  <c r="AF47" i="16"/>
  <c r="AF50" i="16"/>
  <c r="CG50" i="16" s="1"/>
  <c r="AF90" i="16"/>
  <c r="AF38" i="16"/>
  <c r="AF132" i="16"/>
  <c r="AF78" i="16"/>
  <c r="AF39" i="16"/>
  <c r="AF62" i="16"/>
  <c r="AF66" i="16"/>
  <c r="AF60" i="16"/>
  <c r="AF102" i="16"/>
  <c r="AF76" i="16"/>
  <c r="CG76" i="16" s="1"/>
  <c r="AF29" i="16"/>
  <c r="CG29" i="16" s="1"/>
  <c r="AF53" i="16"/>
  <c r="AF73" i="16"/>
  <c r="AF28" i="16"/>
  <c r="AF119" i="16"/>
  <c r="AF84" i="16"/>
  <c r="AF139" i="16"/>
  <c r="AF80" i="16"/>
  <c r="CG80" i="16" s="1"/>
  <c r="AF26" i="16"/>
  <c r="AF27" i="16"/>
  <c r="AF75" i="16"/>
  <c r="AF136" i="16"/>
  <c r="CG136" i="16" s="1"/>
  <c r="AF82" i="16"/>
  <c r="AF96" i="16"/>
  <c r="AF113" i="16"/>
  <c r="AF35" i="16"/>
  <c r="BA121" i="16"/>
  <c r="BA58" i="16"/>
  <c r="BA57" i="16"/>
  <c r="BA63" i="16"/>
  <c r="CG63" i="16" s="1"/>
  <c r="BA67" i="16"/>
  <c r="BA90" i="16"/>
  <c r="BA104" i="16"/>
  <c r="BA124" i="16"/>
  <c r="BA133" i="16"/>
  <c r="BA110" i="16"/>
  <c r="BA139" i="16"/>
  <c r="BA136" i="16"/>
  <c r="BA144" i="16"/>
  <c r="BA116" i="16"/>
  <c r="BA125" i="16"/>
  <c r="BA163" i="16"/>
  <c r="BA115" i="16"/>
  <c r="BA140" i="16"/>
  <c r="BA95" i="16"/>
  <c r="BA120" i="16"/>
  <c r="BA146" i="16"/>
  <c r="BA164" i="16"/>
  <c r="BA118" i="16"/>
  <c r="BA109" i="16"/>
  <c r="BA149" i="16"/>
  <c r="BA49" i="16"/>
  <c r="BA113" i="16"/>
  <c r="BA158" i="16"/>
  <c r="CG158" i="16" s="1"/>
  <c r="BA89" i="16"/>
  <c r="BA64" i="16"/>
  <c r="BA129" i="16"/>
  <c r="BA128" i="16"/>
  <c r="BA81" i="16"/>
  <c r="BA131" i="16"/>
  <c r="BA65" i="16"/>
  <c r="BA151" i="16"/>
  <c r="BA159" i="16"/>
  <c r="BA154" i="16"/>
  <c r="CG154" i="16" s="1"/>
  <c r="BA61" i="16"/>
  <c r="BA108" i="16"/>
  <c r="BA135" i="16"/>
  <c r="BA147" i="16"/>
  <c r="BA87" i="16"/>
  <c r="BA76" i="16"/>
  <c r="BA152" i="16"/>
  <c r="BA137" i="16"/>
  <c r="BA97" i="16"/>
  <c r="CG97" i="16" s="1"/>
  <c r="BA96" i="16"/>
  <c r="CG96" i="16" s="1"/>
  <c r="BA70" i="16"/>
  <c r="BA111" i="16"/>
  <c r="BA123" i="16"/>
  <c r="BA66" i="16"/>
  <c r="BA48" i="16"/>
  <c r="BA93" i="16"/>
  <c r="BA143" i="16"/>
  <c r="BA150" i="16"/>
  <c r="BA130" i="16"/>
  <c r="BA84" i="16"/>
  <c r="BA156" i="16"/>
  <c r="BA60" i="16"/>
  <c r="CG60" i="16" s="1"/>
  <c r="CB24" i="15"/>
  <c r="I24" i="9" s="1"/>
  <c r="AI84" i="15"/>
  <c r="AI104" i="15"/>
  <c r="AI59" i="15"/>
  <c r="AI72" i="15"/>
  <c r="AI40" i="15"/>
  <c r="AI91" i="15"/>
  <c r="AI98" i="15"/>
  <c r="AI82" i="15"/>
  <c r="AI67" i="15"/>
  <c r="AI92" i="15"/>
  <c r="AI77" i="15"/>
  <c r="AI45" i="15"/>
  <c r="AI88" i="15"/>
  <c r="AI97" i="15"/>
  <c r="AI105" i="15"/>
  <c r="AI52" i="15"/>
  <c r="AI95" i="15"/>
  <c r="AI110" i="15"/>
  <c r="AI58" i="15"/>
  <c r="AI29" i="15"/>
  <c r="AI65" i="15"/>
  <c r="AI46" i="15"/>
  <c r="AI85" i="15"/>
  <c r="AI34" i="15"/>
  <c r="AI111" i="15"/>
  <c r="AI33" i="15"/>
  <c r="AI86" i="15"/>
  <c r="AI41" i="15"/>
  <c r="AI54" i="15"/>
  <c r="AI75" i="15"/>
  <c r="AI36" i="15"/>
  <c r="AI83" i="15"/>
  <c r="AI106" i="15"/>
  <c r="AI71" i="15"/>
  <c r="AI68" i="15"/>
  <c r="AI30" i="15"/>
  <c r="AI60" i="15"/>
  <c r="AI43" i="15"/>
  <c r="AI50" i="15"/>
  <c r="AI79" i="15"/>
  <c r="AI37" i="15"/>
  <c r="AI112" i="15"/>
  <c r="AI69" i="15"/>
  <c r="AI90" i="15"/>
  <c r="AI76" i="15"/>
  <c r="AI70" i="15"/>
  <c r="AI81" i="15"/>
  <c r="AI96" i="15"/>
  <c r="AI78" i="15"/>
  <c r="AI74" i="15"/>
  <c r="AI55" i="15"/>
  <c r="AI93" i="15"/>
  <c r="AI66" i="15"/>
  <c r="AI61" i="15"/>
  <c r="AI31" i="15"/>
  <c r="AI42" i="15"/>
  <c r="AI64" i="15"/>
  <c r="AI32" i="15"/>
  <c r="AI108" i="15"/>
  <c r="AI57" i="15"/>
  <c r="AI99" i="15"/>
  <c r="AI38" i="15"/>
  <c r="AI49" i="15"/>
  <c r="AI39" i="15"/>
  <c r="AI48" i="15"/>
  <c r="AI53" i="15"/>
  <c r="AI44" i="15"/>
  <c r="AI51" i="15"/>
  <c r="AI63" i="15"/>
  <c r="AI73" i="15"/>
  <c r="AI89" i="15"/>
  <c r="AY125" i="16"/>
  <c r="AY147" i="16"/>
  <c r="AY58" i="16"/>
  <c r="AY159" i="16"/>
  <c r="AY153" i="16"/>
  <c r="AY95" i="16"/>
  <c r="AY164" i="16"/>
  <c r="AY84" i="16"/>
  <c r="AY111" i="16"/>
  <c r="AY50" i="16"/>
  <c r="AY110" i="16"/>
  <c r="AY124" i="16"/>
  <c r="AY92" i="16"/>
  <c r="AY46" i="16"/>
  <c r="AY133" i="16"/>
  <c r="AY150" i="16"/>
  <c r="AY144" i="16"/>
  <c r="AY132" i="16"/>
  <c r="AY74" i="16"/>
  <c r="AY135" i="16"/>
  <c r="AY82" i="16"/>
  <c r="AY68" i="16"/>
  <c r="AY123" i="16"/>
  <c r="AY52" i="16"/>
  <c r="AY129" i="16"/>
  <c r="AY163" i="16"/>
  <c r="AY118" i="16"/>
  <c r="AY109" i="16"/>
  <c r="AY142" i="16"/>
  <c r="AY102" i="16"/>
  <c r="AY78" i="16"/>
  <c r="AY93" i="16"/>
  <c r="AY70" i="16"/>
  <c r="AY79" i="16"/>
  <c r="AY146" i="16"/>
  <c r="AY54" i="16"/>
  <c r="AY137" i="16"/>
  <c r="AY90" i="16"/>
  <c r="AY108" i="16"/>
  <c r="AY145" i="16"/>
  <c r="AY89" i="16"/>
  <c r="AY99" i="16"/>
  <c r="AY107" i="16"/>
  <c r="AY105" i="16"/>
  <c r="AY117" i="16"/>
  <c r="CG117" i="16" s="1"/>
  <c r="AY76" i="16"/>
  <c r="AY160" i="16"/>
  <c r="AY100" i="16"/>
  <c r="CG100" i="16" s="1"/>
  <c r="AY80" i="16"/>
  <c r="AY136" i="16"/>
  <c r="AY126" i="16"/>
  <c r="AY116" i="16"/>
  <c r="AY87" i="16"/>
  <c r="CG87" i="16" s="1"/>
  <c r="AY86" i="16"/>
  <c r="AY48" i="16"/>
  <c r="AY56" i="16"/>
  <c r="AY57" i="16"/>
  <c r="AY119" i="16"/>
  <c r="AY45" i="16"/>
  <c r="AY81" i="16"/>
  <c r="BU134" i="16"/>
  <c r="BU125" i="16"/>
  <c r="BU111" i="16"/>
  <c r="BU82" i="16"/>
  <c r="BU163" i="16"/>
  <c r="BU120" i="16"/>
  <c r="BU73" i="16"/>
  <c r="BU156" i="16"/>
  <c r="BU167" i="16"/>
  <c r="BU77" i="16"/>
  <c r="BU115" i="16"/>
  <c r="BU105" i="16"/>
  <c r="BU169" i="16"/>
  <c r="BU133" i="16"/>
  <c r="BU168" i="16"/>
  <c r="BU131" i="16"/>
  <c r="BU148" i="16"/>
  <c r="BU68" i="16"/>
  <c r="BU91" i="16"/>
  <c r="BU185" i="16"/>
  <c r="CG185" i="16" s="1"/>
  <c r="BU144" i="16"/>
  <c r="BU130" i="16"/>
  <c r="BU183" i="16"/>
  <c r="BU126" i="16"/>
  <c r="BU165" i="16"/>
  <c r="BU101" i="16"/>
  <c r="BU147" i="16"/>
  <c r="BU138" i="16"/>
  <c r="BU75" i="16"/>
  <c r="BU186" i="16"/>
  <c r="BU140" i="16"/>
  <c r="BU104" i="16"/>
  <c r="BU116" i="16"/>
  <c r="BU164" i="16"/>
  <c r="BU129" i="16"/>
  <c r="BU109" i="16"/>
  <c r="BU128" i="16"/>
  <c r="BU136" i="16"/>
  <c r="BU181" i="16"/>
  <c r="BU114" i="16"/>
  <c r="BU157" i="16"/>
  <c r="BU146" i="16"/>
  <c r="BU79" i="16"/>
  <c r="BU72" i="16"/>
  <c r="BU170" i="16"/>
  <c r="BU108" i="16"/>
  <c r="BU174" i="16"/>
  <c r="BU103" i="16"/>
  <c r="BU119" i="16"/>
  <c r="CG119" i="16" s="1"/>
  <c r="BU98" i="16"/>
  <c r="BU90" i="16"/>
  <c r="BU154" i="16"/>
  <c r="BU80" i="16"/>
  <c r="BU94" i="16"/>
  <c r="BU117" i="16"/>
  <c r="BU179" i="16"/>
  <c r="BU85" i="16"/>
  <c r="BU139" i="16"/>
  <c r="BU87" i="16"/>
  <c r="BU161" i="16"/>
  <c r="Y57" i="16"/>
  <c r="CG57" i="16" s="1"/>
  <c r="Y93" i="16"/>
  <c r="Y32" i="16"/>
  <c r="CG32" i="16" s="1"/>
  <c r="Y20" i="16"/>
  <c r="CG20" i="16" s="1"/>
  <c r="J20" i="9" s="1"/>
  <c r="Y45" i="16"/>
  <c r="CG45" i="16" s="1"/>
  <c r="Y134" i="16"/>
  <c r="CG134" i="16" s="1"/>
  <c r="Y107" i="16"/>
  <c r="Y132" i="16"/>
  <c r="CG132" i="16" s="1"/>
  <c r="Y110" i="16"/>
  <c r="CG110" i="16" s="1"/>
  <c r="Y108" i="16"/>
  <c r="CG108" i="16" s="1"/>
  <c r="Y117" i="16"/>
  <c r="Y36" i="16"/>
  <c r="CG36" i="16" s="1"/>
  <c r="Y92" i="16"/>
  <c r="CG92" i="16" s="1"/>
  <c r="Y76" i="16"/>
  <c r="Y21" i="16"/>
  <c r="CG21" i="16" s="1"/>
  <c r="J21" i="9" s="1"/>
  <c r="Y30" i="16"/>
  <c r="Y31" i="16"/>
  <c r="CG31" i="16" s="1"/>
  <c r="Y131" i="16"/>
  <c r="Y83" i="16"/>
  <c r="CG83" i="16" s="1"/>
  <c r="Y111" i="16"/>
  <c r="Y58" i="16"/>
  <c r="CG58" i="16" s="1"/>
  <c r="Y96" i="16"/>
  <c r="Y19" i="16"/>
  <c r="CG19" i="16" s="1"/>
  <c r="J19" i="9" s="1"/>
  <c r="Y52" i="16"/>
  <c r="CG52" i="16" s="1"/>
  <c r="Y86" i="16"/>
  <c r="CG86" i="16" s="1"/>
  <c r="Y60" i="16"/>
  <c r="Y34" i="16"/>
  <c r="CG34" i="16" s="1"/>
  <c r="Y122" i="16"/>
  <c r="CG122" i="16" s="1"/>
  <c r="Y42" i="16"/>
  <c r="CG42" i="16" s="1"/>
  <c r="Y26" i="16"/>
  <c r="CG26" i="16" s="1"/>
  <c r="Y138" i="16"/>
  <c r="Y69" i="16"/>
  <c r="Y82" i="16"/>
  <c r="Y59" i="16"/>
  <c r="Y27" i="16"/>
  <c r="CG27" i="16" s="1"/>
  <c r="Y126" i="16"/>
  <c r="CG126" i="16" s="1"/>
  <c r="Y62" i="16"/>
  <c r="CG62" i="16" s="1"/>
  <c r="Y49" i="16"/>
  <c r="Y35" i="16"/>
  <c r="Y98" i="16"/>
  <c r="Y81" i="16"/>
  <c r="CG81" i="16" s="1"/>
  <c r="Y99" i="16"/>
  <c r="Y43" i="16"/>
  <c r="Y47" i="16"/>
  <c r="CG47" i="16" s="1"/>
  <c r="Y74" i="16"/>
  <c r="CG74" i="16" s="1"/>
  <c r="Y113" i="16"/>
  <c r="CG113" i="16" s="1"/>
  <c r="Y25" i="16"/>
  <c r="CG25" i="16" s="1"/>
  <c r="Y37" i="16"/>
  <c r="Y118" i="16"/>
  <c r="CG118" i="16" s="1"/>
  <c r="Y95" i="16"/>
  <c r="CG95" i="16" s="1"/>
  <c r="Y105" i="16"/>
  <c r="Y67" i="16"/>
  <c r="Y22" i="16"/>
  <c r="CG22" i="16" s="1"/>
  <c r="J22" i="9" s="1"/>
  <c r="Y84" i="16"/>
  <c r="Y65" i="16"/>
  <c r="CG65" i="16" s="1"/>
  <c r="Y41" i="16"/>
  <c r="Y90" i="16"/>
  <c r="CG90" i="16" s="1"/>
  <c r="Y102" i="16"/>
  <c r="CG102" i="16" s="1"/>
  <c r="Y61" i="16"/>
  <c r="CG61" i="16" s="1"/>
  <c r="Y137" i="16"/>
  <c r="BC161" i="16"/>
  <c r="BC138" i="16"/>
  <c r="BC92" i="16"/>
  <c r="BC85" i="16"/>
  <c r="BC59" i="16"/>
  <c r="CG59" i="16" s="1"/>
  <c r="BC107" i="16"/>
  <c r="BC80" i="16"/>
  <c r="BC89" i="16"/>
  <c r="BC116" i="16"/>
  <c r="BC129" i="16"/>
  <c r="BC150" i="16"/>
  <c r="BC126" i="16"/>
  <c r="BC98" i="16"/>
  <c r="BC53" i="16"/>
  <c r="BC62" i="16"/>
  <c r="BC159" i="16"/>
  <c r="BC162" i="16"/>
  <c r="CG162" i="16" s="1"/>
  <c r="BC135" i="16"/>
  <c r="BC137" i="16"/>
  <c r="BC164" i="16"/>
  <c r="BC114" i="16"/>
  <c r="BC88" i="16"/>
  <c r="BC148" i="16"/>
  <c r="BC112" i="16"/>
  <c r="BC141" i="16"/>
  <c r="BC97" i="16"/>
  <c r="BC109" i="16"/>
  <c r="BC69" i="16"/>
  <c r="BC49" i="16"/>
  <c r="CG49" i="16" s="1"/>
  <c r="BC55" i="16"/>
  <c r="BC144" i="16"/>
  <c r="BC124" i="16"/>
  <c r="BC50" i="16"/>
  <c r="BC105" i="16"/>
  <c r="BC86" i="16"/>
  <c r="BC133" i="16"/>
  <c r="BC143" i="16"/>
  <c r="BC54" i="16"/>
  <c r="BC122" i="16"/>
  <c r="BC77" i="16"/>
  <c r="BC103" i="16"/>
  <c r="BC147" i="16"/>
  <c r="BC152" i="16"/>
  <c r="BC60" i="16"/>
  <c r="BC99" i="16"/>
  <c r="BC96" i="16"/>
  <c r="BC132" i="16"/>
  <c r="BC83" i="16"/>
  <c r="BC94" i="16"/>
  <c r="BC91" i="16"/>
  <c r="BC82" i="16"/>
  <c r="BC157" i="16"/>
  <c r="BC52" i="16"/>
  <c r="BC115" i="16"/>
  <c r="BC160" i="16"/>
  <c r="BC67" i="16"/>
  <c r="BC153" i="16"/>
  <c r="BC57" i="16"/>
  <c r="BC120" i="16"/>
  <c r="BC149" i="16"/>
  <c r="BJ96" i="16"/>
  <c r="BJ145" i="16"/>
  <c r="BJ60" i="16"/>
  <c r="BJ64" i="16"/>
  <c r="BJ116" i="16"/>
  <c r="BJ164" i="16"/>
  <c r="BJ156" i="16"/>
  <c r="BJ102" i="16"/>
  <c r="BJ166" i="16"/>
  <c r="BJ136" i="16"/>
  <c r="BJ125" i="16"/>
  <c r="BJ111" i="16"/>
  <c r="BJ92" i="16"/>
  <c r="BJ128" i="16"/>
  <c r="BJ104" i="16"/>
  <c r="BJ86" i="16"/>
  <c r="BJ58" i="16"/>
  <c r="BJ81" i="16"/>
  <c r="BJ175" i="16"/>
  <c r="BJ152" i="16"/>
  <c r="CG152" i="16" s="1"/>
  <c r="BJ84" i="16"/>
  <c r="BJ148" i="16"/>
  <c r="BJ142" i="16"/>
  <c r="BJ114" i="16"/>
  <c r="BJ124" i="16"/>
  <c r="BJ63" i="16"/>
  <c r="BJ59" i="16"/>
  <c r="BJ131" i="16"/>
  <c r="BJ132" i="16"/>
  <c r="BJ155" i="16"/>
  <c r="BJ115" i="16"/>
  <c r="BJ67" i="16"/>
  <c r="BJ87" i="16"/>
  <c r="BJ171" i="16"/>
  <c r="CG171" i="16" s="1"/>
  <c r="BJ105" i="16"/>
  <c r="BJ141" i="16"/>
  <c r="BJ134" i="16"/>
  <c r="BJ57" i="16"/>
  <c r="BJ112" i="16"/>
  <c r="BJ61" i="16"/>
  <c r="BJ170" i="16"/>
  <c r="CG170" i="16" s="1"/>
  <c r="BJ119" i="16"/>
  <c r="BJ126" i="16"/>
  <c r="BJ82" i="16"/>
  <c r="BJ162" i="16"/>
  <c r="BJ73" i="16"/>
  <c r="BJ72" i="16"/>
  <c r="BJ113" i="16"/>
  <c r="BJ150" i="16"/>
  <c r="BJ56" i="16"/>
  <c r="BJ100" i="16"/>
  <c r="BJ89" i="16"/>
  <c r="BJ127" i="16"/>
  <c r="CG127" i="16" s="1"/>
  <c r="BJ103" i="16"/>
  <c r="BJ144" i="16"/>
  <c r="BJ123" i="16"/>
  <c r="BJ69" i="16"/>
  <c r="BJ106" i="16"/>
  <c r="BJ91" i="16"/>
  <c r="BJ143" i="16"/>
  <c r="CB153" i="15"/>
  <c r="CB139" i="15"/>
  <c r="CJ134" i="14"/>
  <c r="AU81" i="14"/>
  <c r="AU65" i="14"/>
  <c r="AU43" i="14"/>
  <c r="AU45" i="14"/>
  <c r="AU92" i="14"/>
  <c r="AU67" i="14"/>
  <c r="AU73" i="14"/>
  <c r="AU96" i="14"/>
  <c r="AU80" i="14"/>
  <c r="AU89" i="14"/>
  <c r="AU70" i="14"/>
  <c r="AU48" i="14"/>
  <c r="AU59" i="14"/>
  <c r="AU87" i="14"/>
  <c r="AU84" i="14"/>
  <c r="AU75" i="14"/>
  <c r="AU54" i="14"/>
  <c r="AU72" i="14"/>
  <c r="AU88" i="14"/>
  <c r="AU74" i="14"/>
  <c r="AU98" i="14"/>
  <c r="AU53" i="14"/>
  <c r="AU46" i="14"/>
  <c r="AU66" i="14"/>
  <c r="AU50" i="14"/>
  <c r="AU51" i="14"/>
  <c r="AU100" i="14"/>
  <c r="AU95" i="14"/>
  <c r="AU55" i="14"/>
  <c r="AU83" i="14"/>
  <c r="AU93" i="14"/>
  <c r="AU94" i="14"/>
  <c r="AU49" i="14"/>
  <c r="AU77" i="14"/>
  <c r="AU97" i="14"/>
  <c r="AU78" i="14"/>
  <c r="AU57" i="14"/>
  <c r="AU62" i="14"/>
  <c r="AU64" i="14"/>
  <c r="AU68" i="14"/>
  <c r="AU71" i="14"/>
  <c r="AU60" i="14"/>
  <c r="AU85" i="14"/>
  <c r="AU63" i="14"/>
  <c r="AU86" i="14"/>
  <c r="AG73" i="15"/>
  <c r="AG37" i="15"/>
  <c r="AG74" i="15"/>
  <c r="AG45" i="15"/>
  <c r="AG89" i="15"/>
  <c r="CB89" i="15" s="1"/>
  <c r="AG81" i="15"/>
  <c r="AG110" i="15"/>
  <c r="AG103" i="15"/>
  <c r="AG40" i="15"/>
  <c r="AG51" i="15"/>
  <c r="AG47" i="15"/>
  <c r="AG93" i="15"/>
  <c r="AG78" i="15"/>
  <c r="AG97" i="15"/>
  <c r="AG27" i="15"/>
  <c r="AG69" i="15"/>
  <c r="AG77" i="15"/>
  <c r="AG67" i="15"/>
  <c r="AG68" i="15"/>
  <c r="AG53" i="15"/>
  <c r="AG75" i="15"/>
  <c r="AG102" i="15"/>
  <c r="AG55" i="15"/>
  <c r="AG106" i="15"/>
  <c r="AG30" i="15"/>
  <c r="AG98" i="15"/>
  <c r="AG34" i="15"/>
  <c r="AG66" i="15"/>
  <c r="AG52" i="15"/>
  <c r="AG50" i="15"/>
  <c r="AG107" i="15"/>
  <c r="AG76" i="15"/>
  <c r="AG58" i="15"/>
  <c r="AG108" i="15"/>
  <c r="AG46" i="15"/>
  <c r="AG44" i="15"/>
  <c r="AG29" i="15"/>
  <c r="CB29" i="15" s="1"/>
  <c r="AG79" i="15"/>
  <c r="AG80" i="15"/>
  <c r="AG104" i="15"/>
  <c r="AG39" i="15"/>
  <c r="AG91" i="15"/>
  <c r="AG82" i="15"/>
  <c r="AG92" i="15"/>
  <c r="AG87" i="15"/>
  <c r="AG85" i="15"/>
  <c r="AG54" i="15"/>
  <c r="AG35" i="15"/>
  <c r="AG48" i="15"/>
  <c r="AG101" i="15"/>
  <c r="AG57" i="15"/>
  <c r="AG59" i="15"/>
  <c r="AG95" i="15"/>
  <c r="AG42" i="15"/>
  <c r="AG86" i="15"/>
  <c r="AG105" i="15"/>
  <c r="AG109" i="15"/>
  <c r="AG72" i="15"/>
  <c r="AG56" i="15"/>
  <c r="AG84" i="15"/>
  <c r="AG62" i="15"/>
  <c r="AG100" i="15"/>
  <c r="AG41" i="15"/>
  <c r="AG64" i="15"/>
  <c r="BZ73" i="15"/>
  <c r="BZ105" i="15"/>
  <c r="BZ137" i="15"/>
  <c r="BZ86" i="15"/>
  <c r="BZ74" i="15"/>
  <c r="BZ106" i="15"/>
  <c r="BZ138" i="15"/>
  <c r="BZ78" i="15"/>
  <c r="BZ75" i="15"/>
  <c r="BZ107" i="15"/>
  <c r="BZ139" i="15"/>
  <c r="BZ117" i="15"/>
  <c r="BZ127" i="15"/>
  <c r="CB127" i="15" s="1"/>
  <c r="BZ92" i="15"/>
  <c r="BZ124" i="15"/>
  <c r="BZ109" i="15"/>
  <c r="BZ95" i="15"/>
  <c r="BZ101" i="15"/>
  <c r="BZ151" i="15"/>
  <c r="BZ80" i="15"/>
  <c r="BZ112" i="15"/>
  <c r="BZ81" i="15"/>
  <c r="BZ113" i="15"/>
  <c r="BZ145" i="15"/>
  <c r="BZ118" i="15"/>
  <c r="BZ82" i="15"/>
  <c r="BZ114" i="15"/>
  <c r="BZ146" i="15"/>
  <c r="CB146" i="15" s="1"/>
  <c r="BZ126" i="15"/>
  <c r="BZ83" i="15"/>
  <c r="BZ115" i="15"/>
  <c r="BZ147" i="15"/>
  <c r="BZ94" i="15"/>
  <c r="BZ144" i="15"/>
  <c r="BZ100" i="15"/>
  <c r="BZ132" i="15"/>
  <c r="BZ149" i="15"/>
  <c r="CB149" i="15" s="1"/>
  <c r="BZ77" i="15"/>
  <c r="BZ141" i="15"/>
  <c r="BZ134" i="15"/>
  <c r="BZ88" i="15"/>
  <c r="BZ120" i="15"/>
  <c r="BZ72" i="15"/>
  <c r="BZ89" i="15"/>
  <c r="BZ121" i="15"/>
  <c r="BZ153" i="15"/>
  <c r="BZ79" i="15"/>
  <c r="BZ90" i="15"/>
  <c r="BZ122" i="15"/>
  <c r="BZ154" i="15"/>
  <c r="BZ87" i="15"/>
  <c r="BZ91" i="15"/>
  <c r="BZ123" i="15"/>
  <c r="BZ155" i="15"/>
  <c r="CB155" i="15" s="1"/>
  <c r="BZ142" i="15"/>
  <c r="BZ76" i="15"/>
  <c r="BZ108" i="15"/>
  <c r="BZ140" i="15"/>
  <c r="BZ102" i="15"/>
  <c r="BZ85" i="15"/>
  <c r="BZ110" i="15"/>
  <c r="BZ143" i="15"/>
  <c r="BZ96" i="15"/>
  <c r="BZ128" i="15"/>
  <c r="AK35" i="15"/>
  <c r="AK64" i="15"/>
  <c r="AK112" i="15"/>
  <c r="AK71" i="15"/>
  <c r="AK33" i="15"/>
  <c r="AK67" i="15"/>
  <c r="AK54" i="15"/>
  <c r="AK43" i="15"/>
  <c r="AK89" i="15"/>
  <c r="AK111" i="15"/>
  <c r="AK104" i="15"/>
  <c r="AK88" i="15"/>
  <c r="AK80" i="15"/>
  <c r="AK48" i="15"/>
  <c r="AK102" i="15"/>
  <c r="AK38" i="15"/>
  <c r="AK83" i="15"/>
  <c r="AK97" i="15"/>
  <c r="AK73" i="15"/>
  <c r="AK56" i="15"/>
  <c r="AK92" i="15"/>
  <c r="AK42" i="15"/>
  <c r="AK91" i="15"/>
  <c r="AK51" i="15"/>
  <c r="AK110" i="15"/>
  <c r="AK99" i="15"/>
  <c r="AK60" i="15"/>
  <c r="AK66" i="15"/>
  <c r="AK84" i="15"/>
  <c r="AK101" i="15"/>
  <c r="AK39" i="15"/>
  <c r="AK34" i="15"/>
  <c r="AK107" i="15"/>
  <c r="AK103" i="15"/>
  <c r="AK75" i="15"/>
  <c r="AK50" i="15"/>
  <c r="AK53" i="15"/>
  <c r="AK49" i="15"/>
  <c r="AK74" i="15"/>
  <c r="AK77" i="15"/>
  <c r="AK46" i="15"/>
  <c r="AK47" i="15"/>
  <c r="AK52" i="15"/>
  <c r="AK58" i="15"/>
  <c r="AK65" i="15"/>
  <c r="AK100" i="15"/>
  <c r="AK78" i="15"/>
  <c r="AK36" i="15"/>
  <c r="AK40" i="15"/>
  <c r="AK61" i="15"/>
  <c r="AK106" i="15"/>
  <c r="AK59" i="15"/>
  <c r="AK68" i="15"/>
  <c r="AK70" i="15"/>
  <c r="AK98" i="15"/>
  <c r="AK69" i="15"/>
  <c r="AK37" i="15"/>
  <c r="AK72" i="15"/>
  <c r="AK62" i="15"/>
  <c r="AK45" i="15"/>
  <c r="AK105" i="15"/>
  <c r="AK96" i="15"/>
  <c r="AK94" i="15"/>
  <c r="AK79" i="15"/>
  <c r="AK44" i="15"/>
  <c r="AF30" i="15"/>
  <c r="AF104" i="15"/>
  <c r="AF57" i="15"/>
  <c r="AF102" i="15"/>
  <c r="AF101" i="15"/>
  <c r="AF61" i="15"/>
  <c r="AF75" i="15"/>
  <c r="AF79" i="15"/>
  <c r="AF92" i="15"/>
  <c r="AF41" i="15"/>
  <c r="AF51" i="15"/>
  <c r="AF91" i="15"/>
  <c r="AF29" i="15"/>
  <c r="AF59" i="15"/>
  <c r="AF46" i="15"/>
  <c r="AF71" i="15"/>
  <c r="AF74" i="15"/>
  <c r="AF95" i="15"/>
  <c r="AF60" i="15"/>
  <c r="AF87" i="15"/>
  <c r="AF47" i="15"/>
  <c r="AF78" i="15"/>
  <c r="AF62" i="15"/>
  <c r="AF108" i="15"/>
  <c r="AF98" i="15"/>
  <c r="AF36" i="15"/>
  <c r="AF63" i="15"/>
  <c r="AF73" i="15"/>
  <c r="AF34" i="15"/>
  <c r="AF67" i="15"/>
  <c r="AF85" i="15"/>
  <c r="AF86" i="15"/>
  <c r="CB86" i="15" s="1"/>
  <c r="AF106" i="15"/>
  <c r="AF99" i="15"/>
  <c r="AF50" i="15"/>
  <c r="AF76" i="15"/>
  <c r="AF66" i="15"/>
  <c r="AF54" i="15"/>
  <c r="AF56" i="15"/>
  <c r="AF35" i="15"/>
  <c r="AF97" i="15"/>
  <c r="AF49" i="15"/>
  <c r="AF65" i="15"/>
  <c r="AF64" i="15"/>
  <c r="AF26" i="15"/>
  <c r="AF90" i="15"/>
  <c r="AF96" i="15"/>
  <c r="AF93" i="15"/>
  <c r="CB93" i="15" s="1"/>
  <c r="AF109" i="15"/>
  <c r="AF89" i="15"/>
  <c r="AF84" i="15"/>
  <c r="AF39" i="15"/>
  <c r="AF27" i="15"/>
  <c r="CB27" i="15" s="1"/>
  <c r="AF70" i="15"/>
  <c r="AF44" i="15"/>
  <c r="AF28" i="15"/>
  <c r="AF45" i="15"/>
  <c r="AF83" i="15"/>
  <c r="AF42" i="15"/>
  <c r="AF55" i="15"/>
  <c r="AF94" i="15"/>
  <c r="AF43" i="15"/>
  <c r="AF103" i="15"/>
  <c r="AF81" i="15"/>
  <c r="AF31" i="15"/>
  <c r="AF52" i="15"/>
  <c r="AF105" i="15"/>
  <c r="AF40" i="15"/>
  <c r="AF53" i="15"/>
  <c r="AF58" i="15"/>
  <c r="AF77" i="15"/>
  <c r="AF82" i="15"/>
  <c r="AF48" i="15"/>
  <c r="BG56" i="15"/>
  <c r="BG78" i="15"/>
  <c r="BG61" i="15"/>
  <c r="BG74" i="15"/>
  <c r="BG96" i="15"/>
  <c r="BG97" i="15"/>
  <c r="BG111" i="15"/>
  <c r="BG63" i="15"/>
  <c r="BG99" i="15"/>
  <c r="BG133" i="15"/>
  <c r="BG102" i="15"/>
  <c r="BG110" i="15"/>
  <c r="BG90" i="15"/>
  <c r="BG95" i="15"/>
  <c r="BG116" i="15"/>
  <c r="BG75" i="15"/>
  <c r="BG89" i="15"/>
  <c r="BG125" i="15"/>
  <c r="BG134" i="15"/>
  <c r="CB134" i="15" s="1"/>
  <c r="BG81" i="15"/>
  <c r="BG86" i="15"/>
  <c r="BG71" i="15"/>
  <c r="BG135" i="15"/>
  <c r="CB135" i="15" s="1"/>
  <c r="BG80" i="15"/>
  <c r="BG126" i="15"/>
  <c r="CB126" i="15" s="1"/>
  <c r="BG53" i="15"/>
  <c r="BG65" i="15"/>
  <c r="BG115" i="15"/>
  <c r="BG129" i="15"/>
  <c r="BG106" i="15"/>
  <c r="BG70" i="15"/>
  <c r="BG131" i="15"/>
  <c r="BG83" i="15"/>
  <c r="BG112" i="15"/>
  <c r="BG117" i="15"/>
  <c r="BG64" i="15"/>
  <c r="BG118" i="15"/>
  <c r="BG67" i="15"/>
  <c r="BG105" i="15"/>
  <c r="BG92" i="15"/>
  <c r="BG121" i="15"/>
  <c r="BG59" i="15"/>
  <c r="BG85" i="15"/>
  <c r="BG130" i="15"/>
  <c r="BG128" i="15"/>
  <c r="BG68" i="15"/>
  <c r="BG122" i="15"/>
  <c r="BG82" i="15"/>
  <c r="BG124" i="15"/>
  <c r="CB124" i="15" s="1"/>
  <c r="BG77" i="15"/>
  <c r="BG66" i="15"/>
  <c r="BG84" i="15"/>
  <c r="BG103" i="15"/>
  <c r="BG127" i="15"/>
  <c r="BG100" i="15"/>
  <c r="BG76" i="15"/>
  <c r="BG132" i="15"/>
  <c r="BG120" i="15"/>
  <c r="BG58" i="15"/>
  <c r="BG87" i="15"/>
  <c r="BG57" i="15"/>
  <c r="BG123" i="15"/>
  <c r="BG88" i="15"/>
  <c r="BC59" i="15"/>
  <c r="BC83" i="15"/>
  <c r="BC80" i="15"/>
  <c r="BC132" i="15"/>
  <c r="CB132" i="15" s="1"/>
  <c r="BC75" i="15"/>
  <c r="BC119" i="15"/>
  <c r="CB119" i="15" s="1"/>
  <c r="BC121" i="15"/>
  <c r="BC112" i="15"/>
  <c r="BC103" i="15"/>
  <c r="BC62" i="15"/>
  <c r="BC74" i="15"/>
  <c r="BC84" i="15"/>
  <c r="BC99" i="15"/>
  <c r="BC50" i="15"/>
  <c r="BC78" i="15"/>
  <c r="BC92" i="15"/>
  <c r="BC67" i="15"/>
  <c r="BC100" i="15"/>
  <c r="BC69" i="15"/>
  <c r="BC109" i="15"/>
  <c r="BC76" i="15"/>
  <c r="BC98" i="15"/>
  <c r="BC125" i="15"/>
  <c r="BC64" i="15"/>
  <c r="BC111" i="15"/>
  <c r="BC130" i="15"/>
  <c r="CB130" i="15" s="1"/>
  <c r="BC68" i="15"/>
  <c r="BC60" i="15"/>
  <c r="BC71" i="15"/>
  <c r="BC57" i="15"/>
  <c r="BC96" i="15"/>
  <c r="BC54" i="15"/>
  <c r="BC118" i="15"/>
  <c r="CB118" i="15" s="1"/>
  <c r="BC129" i="15"/>
  <c r="BC87" i="15"/>
  <c r="BC122" i="15"/>
  <c r="BC70" i="15"/>
  <c r="BC128" i="15"/>
  <c r="BC79" i="15"/>
  <c r="BC120" i="15"/>
  <c r="BC73" i="15"/>
  <c r="BC131" i="15"/>
  <c r="BC88" i="15"/>
  <c r="BC105" i="15"/>
  <c r="BC89" i="15"/>
  <c r="BC91" i="15"/>
  <c r="BC93" i="15"/>
  <c r="BC116" i="15"/>
  <c r="BC117" i="15"/>
  <c r="BC77" i="15"/>
  <c r="BC53" i="15"/>
  <c r="BC106" i="15"/>
  <c r="BC82" i="15"/>
  <c r="BC85" i="15"/>
  <c r="BC66" i="15"/>
  <c r="BC101" i="15"/>
  <c r="BC72" i="15"/>
  <c r="BC123" i="15"/>
  <c r="BC114" i="15"/>
  <c r="BC51" i="15"/>
  <c r="BC127" i="15"/>
  <c r="BC113" i="15"/>
  <c r="CB113" i="15" s="1"/>
  <c r="AY58" i="14"/>
  <c r="AY60" i="14"/>
  <c r="AY74" i="14"/>
  <c r="AY95" i="14"/>
  <c r="AY102" i="14"/>
  <c r="AY88" i="14"/>
  <c r="AY98" i="14"/>
  <c r="AY55" i="14"/>
  <c r="AY49" i="14"/>
  <c r="AY50" i="14"/>
  <c r="AY80" i="14"/>
  <c r="AY45" i="14"/>
  <c r="AY93" i="14"/>
  <c r="AY104" i="14"/>
  <c r="AY86" i="14"/>
  <c r="AY99" i="14"/>
  <c r="AY97" i="14"/>
  <c r="AY76" i="14"/>
  <c r="AY57" i="14"/>
  <c r="AY67" i="14"/>
  <c r="AY81" i="14"/>
  <c r="AY83" i="14"/>
  <c r="AY63" i="14"/>
  <c r="AY62" i="14"/>
  <c r="AY56" i="14"/>
  <c r="AY53" i="14"/>
  <c r="AY94" i="14"/>
  <c r="AY91" i="14"/>
  <c r="AY78" i="14"/>
  <c r="AY77" i="14"/>
  <c r="AY96" i="14"/>
  <c r="AY92" i="14"/>
  <c r="AY71" i="14"/>
  <c r="AY69" i="14"/>
  <c r="AY82" i="14"/>
  <c r="AY68" i="14"/>
  <c r="AY75" i="14"/>
  <c r="AY73" i="14"/>
  <c r="AY72" i="14"/>
  <c r="AY100" i="14"/>
  <c r="AY79" i="14"/>
  <c r="AY89" i="14"/>
  <c r="AY51" i="14"/>
  <c r="AY66" i="14"/>
  <c r="AY48" i="14"/>
  <c r="BF79" i="14"/>
  <c r="BF107" i="14"/>
  <c r="BF68" i="14"/>
  <c r="BF55" i="14"/>
  <c r="BF61" i="14"/>
  <c r="BF86" i="14"/>
  <c r="BF53" i="14"/>
  <c r="BF99" i="14"/>
  <c r="BF82" i="14"/>
  <c r="BF59" i="14"/>
  <c r="BF101" i="14"/>
  <c r="BF66" i="14"/>
  <c r="BF98" i="14"/>
  <c r="BF103" i="14"/>
  <c r="BF76" i="14"/>
  <c r="BF93" i="14"/>
  <c r="BF87" i="14"/>
  <c r="BF75" i="14"/>
  <c r="BF96" i="14"/>
  <c r="BF57" i="14"/>
  <c r="BF85" i="14"/>
  <c r="BF100" i="14"/>
  <c r="BF60" i="14"/>
  <c r="BF71" i="14"/>
  <c r="BF111" i="14"/>
  <c r="BF81" i="14"/>
  <c r="BF108" i="14"/>
  <c r="BF67" i="14"/>
  <c r="BF84" i="14"/>
  <c r="BF80" i="14"/>
  <c r="BF110" i="14"/>
  <c r="CJ110" i="14" s="1"/>
  <c r="BF94" i="14"/>
  <c r="BF69" i="14"/>
  <c r="BF104" i="14"/>
  <c r="BF63" i="14"/>
  <c r="BF65" i="14"/>
  <c r="BF52" i="14"/>
  <c r="BF97" i="14"/>
  <c r="BF91" i="14"/>
  <c r="BF58" i="14"/>
  <c r="BF89" i="14"/>
  <c r="BF92" i="14"/>
  <c r="BF88" i="14"/>
  <c r="BF73" i="14"/>
  <c r="BF106" i="14"/>
  <c r="CJ106" i="14" s="1"/>
  <c r="Z35" i="14"/>
  <c r="Z63" i="14"/>
  <c r="Z67" i="14"/>
  <c r="Z29" i="14"/>
  <c r="Z28" i="14"/>
  <c r="Z50" i="14"/>
  <c r="Z66" i="14"/>
  <c r="Z70" i="14"/>
  <c r="Z42" i="14"/>
  <c r="Z32" i="14"/>
  <c r="Z51" i="14"/>
  <c r="Z22" i="14"/>
  <c r="Z20" i="14"/>
  <c r="Z54" i="14"/>
  <c r="Z46" i="14"/>
  <c r="CJ46" i="14" s="1"/>
  <c r="Z43" i="14"/>
  <c r="Z78" i="14"/>
  <c r="Z24" i="14"/>
  <c r="CJ24" i="14" s="1"/>
  <c r="H24" i="9" s="1"/>
  <c r="Z47" i="14"/>
  <c r="Z65" i="14"/>
  <c r="Z23" i="14"/>
  <c r="Z55" i="14"/>
  <c r="Z49" i="14"/>
  <c r="Z73" i="14"/>
  <c r="Z61" i="14"/>
  <c r="Z60" i="14"/>
  <c r="Z59" i="14"/>
  <c r="Z69" i="14"/>
  <c r="CJ69" i="14" s="1"/>
  <c r="Z79" i="14"/>
  <c r="Z62" i="14"/>
  <c r="Z48" i="14"/>
  <c r="Z58" i="14"/>
  <c r="Z77" i="14"/>
  <c r="Z56" i="14"/>
  <c r="Z71" i="14"/>
  <c r="Z74" i="14"/>
  <c r="Z45" i="14"/>
  <c r="Z31" i="14"/>
  <c r="Z21" i="14"/>
  <c r="Z76" i="14"/>
  <c r="Z34" i="14"/>
  <c r="Z26" i="14"/>
  <c r="Z72" i="14"/>
  <c r="Z37" i="14"/>
  <c r="Z27" i="14"/>
  <c r="AO66" i="14"/>
  <c r="AO92" i="14"/>
  <c r="AO39" i="14"/>
  <c r="AO36" i="14"/>
  <c r="AO51" i="14"/>
  <c r="AO63" i="14"/>
  <c r="AO83" i="14"/>
  <c r="AO54" i="14"/>
  <c r="AO55" i="14"/>
  <c r="AO64" i="14"/>
  <c r="AO40" i="14"/>
  <c r="AO77" i="14"/>
  <c r="AO45" i="14"/>
  <c r="AO80" i="14"/>
  <c r="AO91" i="14"/>
  <c r="AO58" i="14"/>
  <c r="AO59" i="14"/>
  <c r="AO78" i="14"/>
  <c r="AO65" i="14"/>
  <c r="AO43" i="14"/>
  <c r="AO53" i="14"/>
  <c r="AO68" i="14"/>
  <c r="AO85" i="14"/>
  <c r="AO82" i="14"/>
  <c r="AO47" i="14"/>
  <c r="AO90" i="14"/>
  <c r="AO62" i="14"/>
  <c r="AO52" i="14"/>
  <c r="AO56" i="14"/>
  <c r="AO84" i="14"/>
  <c r="AO89" i="14"/>
  <c r="AO35" i="14"/>
  <c r="AO71" i="14"/>
  <c r="AO49" i="14"/>
  <c r="AO38" i="14"/>
  <c r="AO94" i="14"/>
  <c r="AO79" i="14"/>
  <c r="AO88" i="14"/>
  <c r="AO72" i="14"/>
  <c r="AO41" i="14"/>
  <c r="AO57" i="14"/>
  <c r="AO81" i="14"/>
  <c r="AO86" i="14"/>
  <c r="AO74" i="14"/>
  <c r="AO61" i="14"/>
  <c r="BH59" i="14"/>
  <c r="BH100" i="14"/>
  <c r="BH95" i="14"/>
  <c r="BH65" i="14"/>
  <c r="BH108" i="14"/>
  <c r="BH105" i="14"/>
  <c r="BH69" i="14"/>
  <c r="BH112" i="14"/>
  <c r="CJ112" i="14" s="1"/>
  <c r="BH103" i="14"/>
  <c r="BH57" i="14"/>
  <c r="BH68" i="14"/>
  <c r="BH73" i="14"/>
  <c r="BH94" i="14"/>
  <c r="BH86" i="14"/>
  <c r="BH87" i="14"/>
  <c r="BH98" i="14"/>
  <c r="BH54" i="14"/>
  <c r="BH109" i="14"/>
  <c r="BH62" i="14"/>
  <c r="BH99" i="14"/>
  <c r="BH66" i="14"/>
  <c r="BH67" i="14"/>
  <c r="BH89" i="14"/>
  <c r="BH56" i="14"/>
  <c r="BH71" i="14"/>
  <c r="BH72" i="14"/>
  <c r="BH93" i="14"/>
  <c r="BH101" i="14"/>
  <c r="BH92" i="14"/>
  <c r="BH102" i="14"/>
  <c r="BH107" i="14"/>
  <c r="BH96" i="14"/>
  <c r="BH85" i="14"/>
  <c r="BH70" i="14"/>
  <c r="BH64" i="14"/>
  <c r="BH88" i="14"/>
  <c r="BH75" i="14"/>
  <c r="BH79" i="14"/>
  <c r="BH58" i="14"/>
  <c r="BH55" i="14"/>
  <c r="BH97" i="14"/>
  <c r="BH60" i="14"/>
  <c r="BH82" i="14"/>
  <c r="BH111" i="14"/>
  <c r="BH104" i="14"/>
  <c r="AQ37" i="14"/>
  <c r="AQ80" i="14"/>
  <c r="AQ72" i="14"/>
  <c r="AQ67" i="14"/>
  <c r="AQ53" i="14"/>
  <c r="AQ39" i="14"/>
  <c r="AQ45" i="14"/>
  <c r="AQ64" i="14"/>
  <c r="AQ82" i="14"/>
  <c r="AQ90" i="14"/>
  <c r="AQ81" i="14"/>
  <c r="AQ49" i="14"/>
  <c r="AQ73" i="14"/>
  <c r="AQ85" i="14"/>
  <c r="AQ91" i="14"/>
  <c r="AQ61" i="14"/>
  <c r="AQ58" i="14"/>
  <c r="AQ65" i="14"/>
  <c r="AQ93" i="14"/>
  <c r="AQ66" i="14"/>
  <c r="AQ74" i="14"/>
  <c r="AQ55" i="14"/>
  <c r="AQ77" i="14"/>
  <c r="AQ47" i="14"/>
  <c r="AQ60" i="14"/>
  <c r="AQ94" i="14"/>
  <c r="AQ62" i="14"/>
  <c r="AQ52" i="14"/>
  <c r="AQ48" i="14"/>
  <c r="AQ41" i="14"/>
  <c r="AQ83" i="14"/>
  <c r="AQ84" i="14"/>
  <c r="AQ59" i="14"/>
  <c r="AQ51" i="14"/>
  <c r="AQ46" i="14"/>
  <c r="AQ95" i="14"/>
  <c r="AQ92" i="14"/>
  <c r="AQ54" i="14"/>
  <c r="AQ88" i="14"/>
  <c r="AQ68" i="14"/>
  <c r="AQ44" i="14"/>
  <c r="AQ70" i="14"/>
  <c r="AQ75" i="14"/>
  <c r="AQ42" i="14"/>
  <c r="AQ87" i="14"/>
  <c r="AQ89" i="14"/>
  <c r="AQ78" i="14"/>
  <c r="AQ86" i="14"/>
  <c r="AQ56" i="14"/>
  <c r="AQ79" i="14"/>
  <c r="AQ50" i="14"/>
  <c r="AQ76" i="14"/>
  <c r="AQ43" i="14"/>
  <c r="BT109" i="14"/>
  <c r="BT97" i="14"/>
  <c r="BT94" i="14"/>
  <c r="BT87" i="14"/>
  <c r="BT116" i="14"/>
  <c r="BT73" i="14"/>
  <c r="BT115" i="14"/>
  <c r="BT123" i="14"/>
  <c r="BT81" i="14"/>
  <c r="BT105" i="14"/>
  <c r="BT75" i="14"/>
  <c r="BT80" i="14"/>
  <c r="BT101" i="14"/>
  <c r="BT95" i="14"/>
  <c r="BT125" i="14"/>
  <c r="BT93" i="14"/>
  <c r="BT119" i="14"/>
  <c r="CJ119" i="14" s="1"/>
  <c r="BT98" i="14"/>
  <c r="BT83" i="14"/>
  <c r="BT72" i="14"/>
  <c r="BT77" i="14"/>
  <c r="BT92" i="14"/>
  <c r="BT86" i="14"/>
  <c r="BT71" i="14"/>
  <c r="BT107" i="14"/>
  <c r="BT66" i="14"/>
  <c r="BT113" i="14"/>
  <c r="BT108" i="14"/>
  <c r="BT100" i="14"/>
  <c r="BT121" i="14"/>
  <c r="BT104" i="14"/>
  <c r="BT76" i="14"/>
  <c r="BT106" i="14"/>
  <c r="BT114" i="14"/>
  <c r="BT96" i="14"/>
  <c r="BT82" i="14"/>
  <c r="BT120" i="14"/>
  <c r="CJ120" i="14" s="1"/>
  <c r="BT90" i="14"/>
  <c r="BT117" i="14"/>
  <c r="BT102" i="14"/>
  <c r="BT74" i="14"/>
  <c r="BT67" i="14"/>
  <c r="BT103" i="14"/>
  <c r="BT112" i="14"/>
  <c r="BT84" i="14"/>
  <c r="BK90" i="14"/>
  <c r="BK67" i="14"/>
  <c r="BK64" i="14"/>
  <c r="BK98" i="14"/>
  <c r="BK82" i="14"/>
  <c r="BK94" i="14"/>
  <c r="BK89" i="14"/>
  <c r="BK96" i="14"/>
  <c r="BK73" i="14"/>
  <c r="BK102" i="14"/>
  <c r="BK57" i="14"/>
  <c r="BK97" i="14"/>
  <c r="BK83" i="14"/>
  <c r="BK88" i="14"/>
  <c r="BK65" i="14"/>
  <c r="BK61" i="14"/>
  <c r="BK66" i="14"/>
  <c r="BK77" i="14"/>
  <c r="BK69" i="14"/>
  <c r="BK111" i="14"/>
  <c r="BK87" i="14"/>
  <c r="BK109" i="14"/>
  <c r="BK84" i="14"/>
  <c r="BK114" i="14"/>
  <c r="BK107" i="14"/>
  <c r="BK91" i="14"/>
  <c r="BK116" i="14"/>
  <c r="BK110" i="14"/>
  <c r="BK95" i="14"/>
  <c r="BK59" i="14"/>
  <c r="BK101" i="14"/>
  <c r="BK86" i="14"/>
  <c r="CJ86" i="14" s="1"/>
  <c r="BK105" i="14"/>
  <c r="BK93" i="14"/>
  <c r="BK75" i="14"/>
  <c r="BK103" i="14"/>
  <c r="BK72" i="14"/>
  <c r="BK113" i="14"/>
  <c r="BK79" i="14"/>
  <c r="BK115" i="14"/>
  <c r="BK106" i="14"/>
  <c r="BK60" i="14"/>
  <c r="BK99" i="14"/>
  <c r="BK58" i="14"/>
  <c r="BK108" i="14"/>
  <c r="BJ94" i="14"/>
  <c r="BJ67" i="14"/>
  <c r="BJ72" i="14"/>
  <c r="BJ106" i="14"/>
  <c r="BJ91" i="14"/>
  <c r="BJ90" i="14"/>
  <c r="BJ59" i="14"/>
  <c r="BJ103" i="14"/>
  <c r="BJ68" i="14"/>
  <c r="BJ75" i="14"/>
  <c r="BJ114" i="14"/>
  <c r="BJ112" i="14"/>
  <c r="BJ81" i="14"/>
  <c r="BJ102" i="14"/>
  <c r="BJ111" i="14"/>
  <c r="BJ74" i="14"/>
  <c r="BJ78" i="14"/>
  <c r="BJ96" i="14"/>
  <c r="BJ77" i="14"/>
  <c r="BJ76" i="14"/>
  <c r="BJ60" i="14"/>
  <c r="BJ63" i="14"/>
  <c r="BJ80" i="14"/>
  <c r="BJ70" i="14"/>
  <c r="BJ98" i="14"/>
  <c r="BJ71" i="14"/>
  <c r="BJ113" i="14"/>
  <c r="BJ85" i="14"/>
  <c r="BJ107" i="14"/>
  <c r="BJ87" i="14"/>
  <c r="BJ84" i="14"/>
  <c r="BJ58" i="14"/>
  <c r="BJ65" i="14"/>
  <c r="BJ61" i="14"/>
  <c r="BJ56" i="14"/>
  <c r="BJ100" i="14"/>
  <c r="BJ115" i="14"/>
  <c r="BJ69" i="14"/>
  <c r="BJ88" i="14"/>
  <c r="BJ57" i="14"/>
  <c r="BJ66" i="14"/>
  <c r="BJ86" i="14"/>
  <c r="BJ93" i="14"/>
  <c r="BJ99" i="14"/>
  <c r="BJ108" i="14"/>
  <c r="AD51" i="14"/>
  <c r="AD73" i="14"/>
  <c r="AD24" i="14"/>
  <c r="AD77" i="14"/>
  <c r="AD33" i="14"/>
  <c r="AD70" i="14"/>
  <c r="AD74" i="14"/>
  <c r="AD79" i="14"/>
  <c r="AD28" i="14"/>
  <c r="AD71" i="14"/>
  <c r="AD72" i="14"/>
  <c r="AD61" i="14"/>
  <c r="AD34" i="14"/>
  <c r="AD50" i="14"/>
  <c r="AD37" i="14"/>
  <c r="AD25" i="14"/>
  <c r="AD40" i="14"/>
  <c r="AD63" i="14"/>
  <c r="AD54" i="14"/>
  <c r="AD78" i="14"/>
  <c r="AD62" i="14"/>
  <c r="AD36" i="14"/>
  <c r="AD80" i="14"/>
  <c r="AD26" i="14"/>
  <c r="AD53" i="14"/>
  <c r="AD65" i="14"/>
  <c r="AD69" i="14"/>
  <c r="AD38" i="14"/>
  <c r="AD76" i="14"/>
  <c r="AD47" i="14"/>
  <c r="AD46" i="14"/>
  <c r="AD45" i="14"/>
  <c r="AD41" i="14"/>
  <c r="AD75" i="14"/>
  <c r="AD42" i="14"/>
  <c r="AD35" i="14"/>
  <c r="AD56" i="14"/>
  <c r="AD81" i="14"/>
  <c r="AD30" i="14"/>
  <c r="AD32" i="14"/>
  <c r="AD64" i="14"/>
  <c r="AD31" i="14"/>
  <c r="AD82" i="14"/>
  <c r="AD66" i="14"/>
  <c r="AD68" i="14"/>
  <c r="CB103" i="14"/>
  <c r="CB94" i="14"/>
  <c r="CB124" i="14"/>
  <c r="CB117" i="14"/>
  <c r="CB101" i="14"/>
  <c r="CB93" i="14"/>
  <c r="CB100" i="14"/>
  <c r="CB130" i="14"/>
  <c r="CB131" i="14"/>
  <c r="CB99" i="14"/>
  <c r="CB88" i="14"/>
  <c r="CB119" i="14"/>
  <c r="CB122" i="14"/>
  <c r="CB95" i="14"/>
  <c r="CB90" i="14"/>
  <c r="CB89" i="14"/>
  <c r="CB98" i="14"/>
  <c r="CB126" i="14"/>
  <c r="CJ126" i="14" s="1"/>
  <c r="CB121" i="14"/>
  <c r="CB78" i="14"/>
  <c r="CB125" i="14"/>
  <c r="CB111" i="14"/>
  <c r="CB129" i="14"/>
  <c r="CB109" i="14"/>
  <c r="CB118" i="14"/>
  <c r="CB114" i="14"/>
  <c r="CB83" i="14"/>
  <c r="CB104" i="14"/>
  <c r="CB92" i="14"/>
  <c r="CB86" i="14"/>
  <c r="CB128" i="14"/>
  <c r="CB76" i="14"/>
  <c r="CB107" i="14"/>
  <c r="CB106" i="14"/>
  <c r="CB105" i="14"/>
  <c r="CB75" i="14"/>
  <c r="CB102" i="14"/>
  <c r="CB91" i="14"/>
  <c r="CB108" i="14"/>
  <c r="CB133" i="14"/>
  <c r="CJ133" i="14" s="1"/>
  <c r="CB87" i="14"/>
  <c r="CB81" i="14"/>
  <c r="CB132" i="14"/>
  <c r="CB84" i="14"/>
  <c r="CB79" i="14"/>
  <c r="CA132" i="14"/>
  <c r="CA104" i="14"/>
  <c r="CA116" i="14"/>
  <c r="CA109" i="14"/>
  <c r="CA122" i="14"/>
  <c r="CA131" i="14"/>
  <c r="CJ131" i="14" s="1"/>
  <c r="CA101" i="14"/>
  <c r="CA100" i="14"/>
  <c r="CA94" i="14"/>
  <c r="CA106" i="14"/>
  <c r="CA130" i="14"/>
  <c r="CA90" i="14"/>
  <c r="CA73" i="14"/>
  <c r="CA84" i="14"/>
  <c r="CA79" i="14"/>
  <c r="CA77" i="14"/>
  <c r="CA93" i="14"/>
  <c r="CA124" i="14"/>
  <c r="CA129" i="14"/>
  <c r="CA103" i="14"/>
  <c r="CA81" i="14"/>
  <c r="CA107" i="14"/>
  <c r="CA80" i="14"/>
  <c r="CA115" i="14"/>
  <c r="CA110" i="14"/>
  <c r="CA98" i="14"/>
  <c r="CA123" i="14"/>
  <c r="CA119" i="14"/>
  <c r="CA85" i="14"/>
  <c r="CA108" i="14"/>
  <c r="CA121" i="14"/>
  <c r="CJ121" i="14" s="1"/>
  <c r="CA112" i="14"/>
  <c r="CA125" i="14"/>
  <c r="CA114" i="14"/>
  <c r="CA86" i="14"/>
  <c r="CA78" i="14"/>
  <c r="CA89" i="14"/>
  <c r="CA99" i="14"/>
  <c r="CA113" i="14"/>
  <c r="CA75" i="14"/>
  <c r="CA82" i="14"/>
  <c r="CA87" i="14"/>
  <c r="CA76" i="14"/>
  <c r="CA88" i="14"/>
  <c r="CA111" i="14"/>
  <c r="CG108" i="14"/>
  <c r="CG129" i="14"/>
  <c r="CG112" i="14"/>
  <c r="CG103" i="14"/>
  <c r="CG89" i="14"/>
  <c r="CG109" i="14"/>
  <c r="CG97" i="14"/>
  <c r="CG100" i="14"/>
  <c r="CG124" i="14"/>
  <c r="CG94" i="14"/>
  <c r="CG128" i="14"/>
  <c r="CG107" i="14"/>
  <c r="CG85" i="14"/>
  <c r="CG114" i="14"/>
  <c r="CG80" i="14"/>
  <c r="CG106" i="14"/>
  <c r="CG132" i="14"/>
  <c r="CG87" i="14"/>
  <c r="CG115" i="14"/>
  <c r="CG131" i="14"/>
  <c r="CG122" i="14"/>
  <c r="CJ122" i="14" s="1"/>
  <c r="CG102" i="14"/>
  <c r="CG79" i="14"/>
  <c r="CG125" i="14"/>
  <c r="CG91" i="14"/>
  <c r="CG101" i="14"/>
  <c r="CG117" i="14"/>
  <c r="CG120" i="14"/>
  <c r="CG84" i="14"/>
  <c r="CG99" i="14"/>
  <c r="CG138" i="14"/>
  <c r="CJ138" i="14" s="1"/>
  <c r="CG81" i="14"/>
  <c r="CG93" i="14"/>
  <c r="CG88" i="14"/>
  <c r="CG121" i="14"/>
  <c r="CG116" i="14"/>
  <c r="CG118" i="14"/>
  <c r="CG130" i="14"/>
  <c r="CG86" i="14"/>
  <c r="CG113" i="14"/>
  <c r="CG105" i="14"/>
  <c r="CG123" i="14"/>
  <c r="CG83" i="14"/>
  <c r="CG133" i="14"/>
  <c r="CG111" i="14"/>
  <c r="BA87" i="14"/>
  <c r="BA74" i="14"/>
  <c r="BA105" i="14"/>
  <c r="BA61" i="14"/>
  <c r="BA93" i="14"/>
  <c r="BA99" i="14"/>
  <c r="BA72" i="14"/>
  <c r="BA95" i="14"/>
  <c r="BA53" i="14"/>
  <c r="BA92" i="14"/>
  <c r="BA60" i="14"/>
  <c r="BA57" i="14"/>
  <c r="BA51" i="14"/>
  <c r="BA71" i="14"/>
  <c r="BA52" i="14"/>
  <c r="BA97" i="14"/>
  <c r="BA56" i="14"/>
  <c r="BA79" i="14"/>
  <c r="BA48" i="14"/>
  <c r="BA69" i="14"/>
  <c r="BA54" i="14"/>
  <c r="BA88" i="14"/>
  <c r="BA94" i="14"/>
  <c r="BA58" i="14"/>
  <c r="BA85" i="14"/>
  <c r="BA47" i="14"/>
  <c r="BA65" i="14"/>
  <c r="BA90" i="14"/>
  <c r="BA49" i="14"/>
  <c r="BA55" i="14"/>
  <c r="BA64" i="14"/>
  <c r="BA100" i="14"/>
  <c r="BA96" i="14"/>
  <c r="BA67" i="14"/>
  <c r="BA81" i="14"/>
  <c r="BA63" i="14"/>
  <c r="BA101" i="14"/>
  <c r="CJ101" i="14" s="1"/>
  <c r="BA78" i="14"/>
  <c r="BA68" i="14"/>
  <c r="BA70" i="14"/>
  <c r="BA73" i="14"/>
  <c r="BA86" i="14"/>
  <c r="BA80" i="14"/>
  <c r="BA103" i="14"/>
  <c r="CJ103" i="14" s="1"/>
  <c r="BA50" i="14"/>
  <c r="U65" i="14"/>
  <c r="U37" i="14"/>
  <c r="U61" i="14"/>
  <c r="U53" i="14"/>
  <c r="U28" i="14"/>
  <c r="U68" i="14"/>
  <c r="U41" i="14"/>
  <c r="U60" i="14"/>
  <c r="U62" i="14"/>
  <c r="U30" i="14"/>
  <c r="U56" i="14"/>
  <c r="U63" i="14"/>
  <c r="U36" i="14"/>
  <c r="U71" i="14"/>
  <c r="U18" i="14"/>
  <c r="CJ18" i="14" s="1"/>
  <c r="U70" i="14"/>
  <c r="U22" i="14"/>
  <c r="CJ22" i="14" s="1"/>
  <c r="H22" i="9" s="1"/>
  <c r="U40" i="14"/>
  <c r="U25" i="14"/>
  <c r="CJ25" i="14" s="1"/>
  <c r="U20" i="14"/>
  <c r="CJ20" i="14" s="1"/>
  <c r="U35" i="14"/>
  <c r="U49" i="14"/>
  <c r="U42" i="14"/>
  <c r="U23" i="14"/>
  <c r="CJ23" i="14" s="1"/>
  <c r="H23" i="9" s="1"/>
  <c r="U15" i="14"/>
  <c r="CJ15" i="14" s="1"/>
  <c r="U64" i="14"/>
  <c r="U43" i="14"/>
  <c r="CJ43" i="14" s="1"/>
  <c r="U32" i="14"/>
  <c r="U55" i="14"/>
  <c r="U54" i="14"/>
  <c r="U47" i="14"/>
  <c r="U45" i="14"/>
  <c r="U51" i="14"/>
  <c r="U44" i="14"/>
  <c r="U58" i="14"/>
  <c r="U73" i="14"/>
  <c r="U27" i="14"/>
  <c r="U50" i="14"/>
  <c r="U57" i="14"/>
  <c r="U33" i="14"/>
  <c r="U31" i="14"/>
  <c r="U21" i="14"/>
  <c r="U29" i="14"/>
  <c r="U39" i="14"/>
  <c r="U67" i="14"/>
  <c r="AD78" i="15"/>
  <c r="AD92" i="15"/>
  <c r="AH34" i="15"/>
  <c r="AH92" i="15"/>
  <c r="AH101" i="15"/>
  <c r="AH71" i="15"/>
  <c r="AH55" i="15"/>
  <c r="AH78" i="15"/>
  <c r="AH105" i="15"/>
  <c r="AH75" i="15"/>
  <c r="AH104" i="15"/>
  <c r="AH100" i="15"/>
  <c r="AH87" i="15"/>
  <c r="AH80" i="15"/>
  <c r="AH30" i="15"/>
  <c r="AH103" i="15"/>
  <c r="AH81" i="15"/>
  <c r="AH53" i="15"/>
  <c r="AH51" i="15"/>
  <c r="AH66" i="15"/>
  <c r="AH56" i="15"/>
  <c r="AH28" i="15"/>
  <c r="AH74" i="15"/>
  <c r="AH79" i="15"/>
  <c r="AH67" i="15"/>
  <c r="AH108" i="15"/>
  <c r="AH41" i="15"/>
  <c r="AH44" i="15"/>
  <c r="AH50" i="15"/>
  <c r="AH94" i="15"/>
  <c r="AH36" i="15"/>
  <c r="AH99" i="15"/>
  <c r="AH77" i="15"/>
  <c r="AH109" i="15"/>
  <c r="AH57" i="15"/>
  <c r="AH98" i="15"/>
  <c r="AH102" i="15"/>
  <c r="AH43" i="15"/>
  <c r="AH35" i="15"/>
  <c r="AH63" i="15"/>
  <c r="AH31" i="15"/>
  <c r="AH48" i="15"/>
  <c r="AH111" i="15"/>
  <c r="AH37" i="15"/>
  <c r="BI76" i="15"/>
  <c r="BI101" i="15"/>
  <c r="BI86" i="15"/>
  <c r="BI88" i="15"/>
  <c r="BI63" i="15"/>
  <c r="BI103" i="15"/>
  <c r="BD94" i="15"/>
  <c r="BD56" i="15"/>
  <c r="BD133" i="15"/>
  <c r="CB133" i="15" s="1"/>
  <c r="BD68" i="15"/>
  <c r="BD59" i="15"/>
  <c r="BD82" i="15"/>
  <c r="BD131" i="15"/>
  <c r="BD104" i="15"/>
  <c r="BD116" i="15"/>
  <c r="BD74" i="15"/>
  <c r="BD109" i="15"/>
  <c r="BD107" i="15"/>
  <c r="BD71" i="15"/>
  <c r="BD73" i="15"/>
  <c r="BD129" i="15"/>
  <c r="BD117" i="15"/>
  <c r="CB117" i="15" s="1"/>
  <c r="BD66" i="15"/>
  <c r="BD90" i="15"/>
  <c r="BD52" i="15"/>
  <c r="BD55" i="15"/>
  <c r="BD108" i="15"/>
  <c r="BD98" i="15"/>
  <c r="BD110" i="15"/>
  <c r="BD103" i="15"/>
  <c r="BD88" i="15"/>
  <c r="BD93" i="15"/>
  <c r="BD50" i="15"/>
  <c r="BD119" i="15"/>
  <c r="BD60" i="15"/>
  <c r="BD86" i="15"/>
  <c r="BD62" i="15"/>
  <c r="BD97" i="15"/>
  <c r="BD102" i="15"/>
  <c r="BD101" i="15"/>
  <c r="BD75" i="15"/>
  <c r="BD69" i="15"/>
  <c r="BD120" i="15"/>
  <c r="BD80" i="15"/>
  <c r="BD127" i="15"/>
  <c r="BD91" i="15"/>
  <c r="BD77" i="15"/>
  <c r="BD61" i="15"/>
  <c r="AG34" i="14"/>
  <c r="CJ34" i="14" s="1"/>
  <c r="AG44" i="14"/>
  <c r="AG75" i="14"/>
  <c r="AG51" i="14"/>
  <c r="AG49" i="14"/>
  <c r="AG57" i="14"/>
  <c r="AG40" i="14"/>
  <c r="AG65" i="14"/>
  <c r="AG37" i="14"/>
  <c r="AG47" i="14"/>
  <c r="AG53" i="14"/>
  <c r="AG76" i="14"/>
  <c r="AG73" i="14"/>
  <c r="AG54" i="14"/>
  <c r="AG29" i="14"/>
  <c r="AG27" i="14"/>
  <c r="AG39" i="14"/>
  <c r="CJ39" i="14" s="1"/>
  <c r="AG59" i="14"/>
  <c r="AG61" i="14"/>
  <c r="AG84" i="14"/>
  <c r="AG48" i="14"/>
  <c r="AG52" i="14"/>
  <c r="AG35" i="14"/>
  <c r="AG85" i="14"/>
  <c r="AG60" i="14"/>
  <c r="AG41" i="14"/>
  <c r="AG45" i="14"/>
  <c r="AG50" i="14"/>
  <c r="AG62" i="14"/>
  <c r="AG33" i="14"/>
  <c r="BB70" i="14"/>
  <c r="BB76" i="14"/>
  <c r="BB94" i="14"/>
  <c r="BB65" i="14"/>
  <c r="BB88" i="14"/>
  <c r="BB87" i="14"/>
  <c r="BB72" i="14"/>
  <c r="BB48" i="14"/>
  <c r="BB62" i="14"/>
  <c r="BB92" i="14"/>
  <c r="BB79" i="14"/>
  <c r="BB77" i="14"/>
  <c r="BB73" i="14"/>
  <c r="BB95" i="14"/>
  <c r="BB80" i="14"/>
  <c r="BB100" i="14"/>
  <c r="BB99" i="14"/>
  <c r="BB50" i="14"/>
  <c r="BB105" i="14"/>
  <c r="BB75" i="14"/>
  <c r="BB82" i="14"/>
  <c r="BB52" i="14"/>
  <c r="BB56" i="14"/>
  <c r="BB107" i="14"/>
  <c r="CJ107" i="14" s="1"/>
  <c r="BB57" i="14"/>
  <c r="BB60" i="14"/>
  <c r="BB54" i="14"/>
  <c r="BB63" i="14"/>
  <c r="BB66" i="14"/>
  <c r="BB55" i="14"/>
  <c r="BL74" i="14"/>
  <c r="BL85" i="14"/>
  <c r="BL80" i="14"/>
  <c r="BL92" i="14"/>
  <c r="BL70" i="14"/>
  <c r="BL61" i="14"/>
  <c r="BL88" i="14"/>
  <c r="BL95" i="14"/>
  <c r="BL106" i="14"/>
  <c r="BL98" i="14"/>
  <c r="BL104" i="14"/>
  <c r="BL107" i="14"/>
  <c r="BL59" i="14"/>
  <c r="BL97" i="14"/>
  <c r="BL116" i="14"/>
  <c r="BL64" i="14"/>
  <c r="BL91" i="14"/>
  <c r="BL86" i="14"/>
  <c r="BL76" i="14"/>
  <c r="BL117" i="14"/>
  <c r="BL66" i="14"/>
  <c r="BL99" i="14"/>
  <c r="BL110" i="14"/>
  <c r="BL101" i="14"/>
  <c r="BL72" i="14"/>
  <c r="BL109" i="14"/>
  <c r="BL105" i="14"/>
  <c r="BL75" i="14"/>
  <c r="BL73" i="14"/>
  <c r="BL58" i="14"/>
  <c r="BY87" i="14"/>
  <c r="BY84" i="14"/>
  <c r="BY80" i="14"/>
  <c r="BY125" i="14"/>
  <c r="BY127" i="14"/>
  <c r="CJ127" i="14" s="1"/>
  <c r="BY93" i="14"/>
  <c r="BY100" i="14"/>
  <c r="BY72" i="14"/>
  <c r="BY129" i="14"/>
  <c r="BY73" i="14"/>
  <c r="BY115" i="14"/>
  <c r="BY101" i="14"/>
  <c r="BY99" i="14"/>
  <c r="BY88" i="14"/>
  <c r="BY94" i="14"/>
  <c r="BY105" i="14"/>
  <c r="BY75" i="14"/>
  <c r="BY121" i="14"/>
  <c r="BY108" i="14"/>
  <c r="BY112" i="14"/>
  <c r="BY78" i="14"/>
  <c r="BY90" i="14"/>
  <c r="BY77" i="14"/>
  <c r="BY124" i="14"/>
  <c r="BY119" i="14"/>
  <c r="BY117" i="14"/>
  <c r="BY118" i="14"/>
  <c r="CJ118" i="14" s="1"/>
  <c r="BY89" i="14"/>
  <c r="BY102" i="14"/>
  <c r="BY111" i="14"/>
  <c r="Y53" i="15"/>
  <c r="Y46" i="15"/>
  <c r="Y78" i="15"/>
  <c r="Y52" i="15"/>
  <c r="Y66" i="15"/>
  <c r="Y21" i="15"/>
  <c r="CB21" i="15" s="1"/>
  <c r="I21" i="9" s="1"/>
  <c r="Y79" i="15"/>
  <c r="Y41" i="15"/>
  <c r="Y81" i="15"/>
  <c r="Y57" i="15"/>
  <c r="Y48" i="15"/>
  <c r="Y69" i="15"/>
  <c r="Y97" i="15"/>
  <c r="CB97" i="15" s="1"/>
  <c r="Y36" i="15"/>
  <c r="Y64" i="15"/>
  <c r="Y25" i="15"/>
  <c r="CB25" i="15" s="1"/>
  <c r="Y37" i="15"/>
  <c r="Y19" i="15"/>
  <c r="Y50" i="15"/>
  <c r="Y28" i="15"/>
  <c r="CB28" i="15" s="1"/>
  <c r="Y30" i="15"/>
  <c r="CB30" i="15" s="1"/>
  <c r="Y45" i="15"/>
  <c r="Y75" i="15"/>
  <c r="CB75" i="15" s="1"/>
  <c r="Y77" i="15"/>
  <c r="Y62" i="15"/>
  <c r="Y90" i="15"/>
  <c r="Y60" i="15"/>
  <c r="Y20" i="15"/>
  <c r="CB20" i="15" s="1"/>
  <c r="I20" i="9" s="1"/>
  <c r="Y91" i="15"/>
  <c r="Y82" i="15"/>
  <c r="Y26" i="15"/>
  <c r="CB26" i="15" s="1"/>
  <c r="Y54" i="15"/>
  <c r="Y95" i="15"/>
  <c r="Y43" i="15"/>
  <c r="Y72" i="15"/>
  <c r="Y67" i="15"/>
  <c r="Y96" i="15"/>
  <c r="Y39" i="15"/>
  <c r="Y51" i="15"/>
  <c r="Y74" i="15"/>
  <c r="Y31" i="15"/>
  <c r="Y34" i="15"/>
  <c r="BB67" i="16"/>
  <c r="BB132" i="16"/>
  <c r="BB103" i="16"/>
  <c r="BB109" i="16"/>
  <c r="BB166" i="16"/>
  <c r="CG166" i="16" s="1"/>
  <c r="BB68" i="16"/>
  <c r="BB95" i="16"/>
  <c r="BB99" i="16"/>
  <c r="BB97" i="16"/>
  <c r="BB111" i="16"/>
  <c r="BB65" i="16"/>
  <c r="BB104" i="16"/>
  <c r="BB148" i="16"/>
  <c r="BB165" i="16"/>
  <c r="CG165" i="16" s="1"/>
  <c r="BB126" i="16"/>
  <c r="BB163" i="16"/>
  <c r="BB137" i="16"/>
  <c r="BB134" i="16"/>
  <c r="BB140" i="16"/>
  <c r="BB66" i="16"/>
  <c r="BB91" i="16"/>
  <c r="BB79" i="16"/>
  <c r="CG79" i="16" s="1"/>
  <c r="BB131" i="16"/>
  <c r="BB72" i="16"/>
  <c r="BB146" i="16"/>
  <c r="BB151" i="16"/>
  <c r="BB113" i="16"/>
  <c r="BB85" i="16"/>
  <c r="BB143" i="16"/>
  <c r="BB120" i="16"/>
  <c r="CB127" i="16"/>
  <c r="CB145" i="16"/>
  <c r="CB187" i="16"/>
  <c r="CG187" i="16" s="1"/>
  <c r="CB80" i="16"/>
  <c r="CB106" i="16"/>
  <c r="CB121" i="16"/>
  <c r="CB105" i="16"/>
  <c r="CB132" i="16"/>
  <c r="CB171" i="16"/>
  <c r="CB151" i="16"/>
  <c r="CB168" i="16"/>
  <c r="CB156" i="16"/>
  <c r="CB183" i="16"/>
  <c r="CB169" i="16"/>
  <c r="CB89" i="16"/>
  <c r="CB135" i="16"/>
  <c r="CB104" i="16"/>
  <c r="CB98" i="16"/>
  <c r="CB79" i="16"/>
  <c r="CB117" i="16"/>
  <c r="CB184" i="16"/>
  <c r="CB78" i="16"/>
  <c r="CB85" i="16"/>
  <c r="CB101" i="16"/>
  <c r="CB126" i="16"/>
  <c r="CB162" i="16"/>
  <c r="CB137" i="16"/>
  <c r="CB111" i="16"/>
  <c r="CB192" i="16"/>
  <c r="CB141" i="16"/>
  <c r="AA96" i="16"/>
  <c r="AA116" i="16"/>
  <c r="AA127" i="16"/>
  <c r="AA41" i="16"/>
  <c r="AA67" i="16"/>
  <c r="AA36" i="16"/>
  <c r="AA124" i="16"/>
  <c r="AA23" i="16"/>
  <c r="AA31" i="16"/>
  <c r="AA101" i="16"/>
  <c r="CG101" i="16" s="1"/>
  <c r="AA131" i="16"/>
  <c r="AA51" i="16"/>
  <c r="AA71" i="16"/>
  <c r="CG71" i="16" s="1"/>
  <c r="AA118" i="16"/>
  <c r="AA92" i="16"/>
  <c r="AA80" i="16"/>
  <c r="AA108" i="16"/>
  <c r="AA105" i="16"/>
  <c r="CG105" i="16" s="1"/>
  <c r="AA104" i="16"/>
  <c r="AA26" i="16"/>
  <c r="AA109" i="16"/>
  <c r="AA33" i="16"/>
  <c r="CG33" i="16" s="1"/>
  <c r="AA122" i="16"/>
  <c r="AA42" i="16"/>
  <c r="AA47" i="16"/>
  <c r="AA53" i="16"/>
  <c r="CG53" i="16" s="1"/>
  <c r="AA94" i="16"/>
  <c r="AA68" i="16"/>
  <c r="AA73" i="16"/>
  <c r="CG73" i="16" s="1"/>
  <c r="AA107" i="16"/>
  <c r="BM89" i="16"/>
  <c r="BM140" i="16"/>
  <c r="BM158" i="16"/>
  <c r="BM85" i="16"/>
  <c r="BM71" i="16"/>
  <c r="BM151" i="16"/>
  <c r="BM156" i="16"/>
  <c r="BM76" i="16"/>
  <c r="BM135" i="16"/>
  <c r="BM153" i="16"/>
  <c r="BM94" i="16"/>
  <c r="BM82" i="16"/>
  <c r="BM163" i="16"/>
  <c r="BM70" i="16"/>
  <c r="BM173" i="16"/>
  <c r="CG173" i="16" s="1"/>
  <c r="BM59" i="16"/>
  <c r="BM103" i="16"/>
  <c r="BM108" i="16"/>
  <c r="BM132" i="16"/>
  <c r="BM127" i="16"/>
  <c r="BM106" i="16"/>
  <c r="BM160" i="16"/>
  <c r="BM177" i="16"/>
  <c r="BM126" i="16"/>
  <c r="BM146" i="16"/>
  <c r="BM65" i="16"/>
  <c r="BM97" i="16"/>
  <c r="BM112" i="16"/>
  <c r="BM60" i="16"/>
  <c r="BM109" i="16"/>
  <c r="BY114" i="14"/>
  <c r="BY128" i="14"/>
  <c r="CJ128" i="14" s="1"/>
  <c r="BY106" i="14"/>
  <c r="BY107" i="14"/>
  <c r="BY123" i="14"/>
  <c r="BY85" i="14"/>
  <c r="BY95" i="14"/>
  <c r="BL100" i="14"/>
  <c r="BL87" i="14"/>
  <c r="BL84" i="14"/>
  <c r="BL103" i="14"/>
  <c r="BL90" i="14"/>
  <c r="BL115" i="14"/>
  <c r="BL83" i="14"/>
  <c r="BL78" i="14"/>
  <c r="BB91" i="14"/>
  <c r="BB53" i="14"/>
  <c r="BB51" i="14"/>
  <c r="BB61" i="14"/>
  <c r="BB96" i="14"/>
  <c r="BB90" i="14"/>
  <c r="BB103" i="14"/>
  <c r="AG38" i="14"/>
  <c r="AG78" i="14"/>
  <c r="AG58" i="14"/>
  <c r="AG56" i="14"/>
  <c r="AG32" i="14"/>
  <c r="AG74" i="14"/>
  <c r="AG66" i="14"/>
  <c r="Y63" i="15"/>
  <c r="Y42" i="15"/>
  <c r="Y47" i="15"/>
  <c r="Y89" i="15"/>
  <c r="Y84" i="15"/>
  <c r="Y33" i="15"/>
  <c r="Y44" i="15"/>
  <c r="Y80" i="15"/>
  <c r="Y22" i="15"/>
  <c r="CB22" i="15" s="1"/>
  <c r="I22" i="9" s="1"/>
  <c r="Y55" i="15"/>
  <c r="AD41" i="15"/>
  <c r="AH91" i="15"/>
  <c r="AH62" i="15"/>
  <c r="AH46" i="15"/>
  <c r="AH60" i="15"/>
  <c r="AH68" i="15"/>
  <c r="AH38" i="15"/>
  <c r="AH49" i="15"/>
  <c r="AH107" i="15"/>
  <c r="AH83" i="15"/>
  <c r="AH52" i="15"/>
  <c r="AH70" i="15"/>
  <c r="BI91" i="15"/>
  <c r="BD81" i="15"/>
  <c r="BD130" i="15"/>
  <c r="BD85" i="15"/>
  <c r="BD95" i="15"/>
  <c r="BD111" i="15"/>
  <c r="BD83" i="15"/>
  <c r="BD63" i="15"/>
  <c r="BD106" i="15"/>
  <c r="BD64" i="15"/>
  <c r="BD128" i="15"/>
  <c r="BD123" i="15"/>
  <c r="Z79" i="15"/>
  <c r="Z40" i="15"/>
  <c r="Z61" i="15"/>
  <c r="Z43" i="15"/>
  <c r="Z69" i="15"/>
  <c r="Z87" i="15"/>
  <c r="Z55" i="15"/>
  <c r="Z75" i="15"/>
  <c r="Z54" i="15"/>
  <c r="Z84" i="15"/>
  <c r="Z100" i="15"/>
  <c r="Z53" i="15"/>
  <c r="Z50" i="15"/>
  <c r="Z22" i="15"/>
  <c r="Z35" i="15"/>
  <c r="Z39" i="15"/>
  <c r="Z36" i="15"/>
  <c r="Z94" i="15"/>
  <c r="CB94" i="15" s="1"/>
  <c r="Z81" i="15"/>
  <c r="Z99" i="15"/>
  <c r="Z86" i="15"/>
  <c r="Z78" i="15"/>
  <c r="Z58" i="15"/>
  <c r="Z44" i="15"/>
  <c r="Z64" i="15"/>
  <c r="Z88" i="15"/>
  <c r="Z71" i="15"/>
  <c r="Z77" i="15"/>
  <c r="Z23" i="15"/>
  <c r="CB23" i="15" s="1"/>
  <c r="I23" i="9" s="1"/>
  <c r="Z83" i="15"/>
  <c r="Z90" i="15"/>
  <c r="Z21" i="15"/>
  <c r="Z41" i="15"/>
  <c r="Z26" i="15"/>
  <c r="Z42" i="15"/>
  <c r="Z63" i="15"/>
  <c r="Z82" i="15"/>
  <c r="Z30" i="15"/>
  <c r="Z25" i="15"/>
  <c r="Z33" i="15"/>
  <c r="Z29" i="15"/>
  <c r="Z97" i="15"/>
  <c r="BL111" i="15"/>
  <c r="BL97" i="15"/>
  <c r="BL92" i="15"/>
  <c r="BL78" i="15"/>
  <c r="BL140" i="15"/>
  <c r="CB140" i="15" s="1"/>
  <c r="BL120" i="15"/>
  <c r="BL61" i="15"/>
  <c r="BL108" i="15"/>
  <c r="BL86" i="15"/>
  <c r="BL66" i="15"/>
  <c r="BL105" i="15"/>
  <c r="BL116" i="15"/>
  <c r="BL95" i="15"/>
  <c r="BL129" i="15"/>
  <c r="BL141" i="15"/>
  <c r="BL133" i="15"/>
  <c r="BL100" i="15"/>
  <c r="BL107" i="15"/>
  <c r="BL91" i="15"/>
  <c r="BL67" i="15"/>
  <c r="BL137" i="15"/>
  <c r="BL124" i="15"/>
  <c r="BL130" i="15"/>
  <c r="BL132" i="15"/>
  <c r="BL134" i="15"/>
  <c r="BL81" i="15"/>
  <c r="BL99" i="15"/>
  <c r="BL88" i="15"/>
  <c r="BL59" i="15"/>
  <c r="BL103" i="15"/>
  <c r="BL98" i="15"/>
  <c r="BL85" i="15"/>
  <c r="BL94" i="15"/>
  <c r="BL102" i="15"/>
  <c r="BL131" i="15"/>
  <c r="BL74" i="15"/>
  <c r="BL122" i="15"/>
  <c r="BL104" i="15"/>
  <c r="BL63" i="15"/>
  <c r="BL87" i="15"/>
  <c r="BL96" i="15"/>
  <c r="BL82" i="15"/>
  <c r="BB62" i="16"/>
  <c r="BB59" i="16"/>
  <c r="BB54" i="16"/>
  <c r="BB125" i="16"/>
  <c r="BB114" i="16"/>
  <c r="BB57" i="16"/>
  <c r="BB87" i="16"/>
  <c r="BB145" i="16"/>
  <c r="BB135" i="16"/>
  <c r="BB149" i="16"/>
  <c r="BB80" i="16"/>
  <c r="BB48" i="16"/>
  <c r="CG48" i="16" s="1"/>
  <c r="BB64" i="16"/>
  <c r="BB144" i="16"/>
  <c r="BB93" i="16"/>
  <c r="BB155" i="16"/>
  <c r="BB141" i="16"/>
  <c r="BB60" i="16"/>
  <c r="BB121" i="16"/>
  <c r="BB161" i="16"/>
  <c r="CG161" i="16" s="1"/>
  <c r="BB162" i="16"/>
  <c r="BB63" i="16"/>
  <c r="BB82" i="16"/>
  <c r="BB110" i="16"/>
  <c r="BB158" i="16"/>
  <c r="BB106" i="16"/>
  <c r="BB55" i="16"/>
  <c r="CG55" i="16" s="1"/>
  <c r="BB130" i="16"/>
  <c r="BB61" i="16"/>
  <c r="CB84" i="16"/>
  <c r="CB138" i="16"/>
  <c r="CB113" i="16"/>
  <c r="CB188" i="16"/>
  <c r="CB189" i="16"/>
  <c r="CB136" i="16"/>
  <c r="CB179" i="16"/>
  <c r="CB164" i="16"/>
  <c r="CB129" i="16"/>
  <c r="CB191" i="16"/>
  <c r="CG191" i="16" s="1"/>
  <c r="CB143" i="16"/>
  <c r="CB88" i="16"/>
  <c r="CB155" i="16"/>
  <c r="CB81" i="16"/>
  <c r="CB160" i="16"/>
  <c r="CB82" i="16"/>
  <c r="CB140" i="16"/>
  <c r="CB110" i="16"/>
  <c r="CB93" i="16"/>
  <c r="CB76" i="16"/>
  <c r="CB193" i="16"/>
  <c r="CB83" i="16"/>
  <c r="CB190" i="16"/>
  <c r="CG190" i="16" s="1"/>
  <c r="CB144" i="16"/>
  <c r="CB185" i="16"/>
  <c r="CB142" i="16"/>
  <c r="CB166" i="16"/>
  <c r="CB133" i="16"/>
  <c r="CB90" i="16"/>
  <c r="AA112" i="16"/>
  <c r="AA86" i="16"/>
  <c r="AA115" i="16"/>
  <c r="AA102" i="16"/>
  <c r="AA103" i="16"/>
  <c r="CG103" i="16" s="1"/>
  <c r="AA46" i="16"/>
  <c r="CG46" i="16" s="1"/>
  <c r="AA140" i="16"/>
  <c r="AA137" i="16"/>
  <c r="AA93" i="16"/>
  <c r="AA83" i="16"/>
  <c r="AA49" i="16"/>
  <c r="AA38" i="16"/>
  <c r="CG38" i="16" s="1"/>
  <c r="AA120" i="16"/>
  <c r="CG120" i="16" s="1"/>
  <c r="AA123" i="16"/>
  <c r="CG123" i="16" s="1"/>
  <c r="AA133" i="16"/>
  <c r="CG133" i="16" s="1"/>
  <c r="AA79" i="16"/>
  <c r="AA43" i="16"/>
  <c r="AA24" i="16"/>
  <c r="CG24" i="16" s="1"/>
  <c r="J24" i="9" s="1"/>
  <c r="AA129" i="16"/>
  <c r="AA64" i="16"/>
  <c r="AA30" i="16"/>
  <c r="AA74" i="16"/>
  <c r="AA55" i="16"/>
  <c r="AA59" i="16"/>
  <c r="AA98" i="16"/>
  <c r="AA121" i="16"/>
  <c r="CG121" i="16" s="1"/>
  <c r="AA70" i="16"/>
  <c r="AA95" i="16"/>
  <c r="AA135" i="16"/>
  <c r="BM80" i="16"/>
  <c r="BM124" i="16"/>
  <c r="BM152" i="16"/>
  <c r="BM159" i="16"/>
  <c r="BM148" i="16"/>
  <c r="BM141" i="16"/>
  <c r="BM113" i="16"/>
  <c r="BM122" i="16"/>
  <c r="BM154" i="16"/>
  <c r="BM111" i="16"/>
  <c r="BM133" i="16"/>
  <c r="BM150" i="16"/>
  <c r="BM137" i="16"/>
  <c r="BM100" i="16"/>
  <c r="BM114" i="16"/>
  <c r="BM73" i="16"/>
  <c r="BM120" i="16"/>
  <c r="BM74" i="16"/>
  <c r="BM99" i="16"/>
  <c r="BM69" i="16"/>
  <c r="BM98" i="16"/>
  <c r="BM174" i="16"/>
  <c r="BM93" i="16"/>
  <c r="BM175" i="16"/>
  <c r="BM121" i="16"/>
  <c r="BM72" i="16"/>
  <c r="BM87" i="16"/>
  <c r="BM63" i="16"/>
  <c r="BM116" i="16"/>
  <c r="BY104" i="14"/>
  <c r="BY103" i="14"/>
  <c r="BY74" i="14"/>
  <c r="BY71" i="14"/>
  <c r="BY81" i="14"/>
  <c r="BY130" i="14"/>
  <c r="BY110" i="14"/>
  <c r="BL108" i="14"/>
  <c r="BL68" i="14"/>
  <c r="BL82" i="14"/>
  <c r="BL62" i="14"/>
  <c r="BL60" i="14"/>
  <c r="BL79" i="14"/>
  <c r="BL102" i="14"/>
  <c r="BL71" i="14"/>
  <c r="BB83" i="14"/>
  <c r="BB97" i="14"/>
  <c r="BB68" i="14"/>
  <c r="BB102" i="14"/>
  <c r="BB74" i="14"/>
  <c r="BB78" i="14"/>
  <c r="BB64" i="14"/>
  <c r="AG80" i="14"/>
  <c r="AG68" i="14"/>
  <c r="AG30" i="14"/>
  <c r="AG72" i="14"/>
  <c r="AG67" i="14"/>
  <c r="AG83" i="14"/>
  <c r="CJ83" i="14" s="1"/>
  <c r="AG63" i="14"/>
  <c r="Y49" i="15"/>
  <c r="Y87" i="15"/>
  <c r="Y71" i="15"/>
  <c r="Y58" i="15"/>
  <c r="Y102" i="15"/>
  <c r="Y85" i="15"/>
  <c r="Y65" i="15"/>
  <c r="Y61" i="15"/>
  <c r="Y86" i="15"/>
  <c r="Y35" i="15"/>
  <c r="Y59" i="15"/>
  <c r="AD98" i="15"/>
  <c r="AH95" i="15"/>
  <c r="AH32" i="15"/>
  <c r="AH106" i="15"/>
  <c r="AH65" i="15"/>
  <c r="AH33" i="15"/>
  <c r="AH59" i="15"/>
  <c r="AH40" i="15"/>
  <c r="AH76" i="15"/>
  <c r="AH47" i="15"/>
  <c r="AH88" i="15"/>
  <c r="BI107" i="15"/>
  <c r="BI94" i="15"/>
  <c r="BD58" i="15"/>
  <c r="BD118" i="15"/>
  <c r="BD78" i="15"/>
  <c r="BD84" i="15"/>
  <c r="BD132" i="15"/>
  <c r="BD57" i="15"/>
  <c r="BD115" i="15"/>
  <c r="BD76" i="15"/>
  <c r="BD65" i="15"/>
  <c r="BD96" i="15"/>
  <c r="AS55" i="15"/>
  <c r="AS108" i="15"/>
  <c r="AS47" i="15"/>
  <c r="AS80" i="15"/>
  <c r="AS74" i="15"/>
  <c r="AN38" i="15"/>
  <c r="AN74" i="15"/>
  <c r="AN92" i="15"/>
  <c r="AN103" i="15"/>
  <c r="AN44" i="15"/>
  <c r="AN45" i="15"/>
  <c r="AN58" i="15"/>
  <c r="AN65" i="15"/>
  <c r="AN70" i="15"/>
  <c r="AN91" i="15"/>
  <c r="AN100" i="15"/>
  <c r="AN36" i="15"/>
  <c r="AN79" i="15"/>
  <c r="AN112" i="15"/>
  <c r="AN43" i="15"/>
  <c r="AN114" i="15"/>
  <c r="CB114" i="15" s="1"/>
  <c r="AN71" i="15"/>
  <c r="AN69" i="15"/>
  <c r="AN98" i="15"/>
  <c r="AN116" i="15"/>
  <c r="CB116" i="15" s="1"/>
  <c r="AN107" i="15"/>
  <c r="AN101" i="15"/>
  <c r="AN82" i="15"/>
  <c r="AN49" i="15"/>
  <c r="AN88" i="15"/>
  <c r="AN78" i="15"/>
  <c r="AN95" i="15"/>
  <c r="AN102" i="15"/>
  <c r="AN50" i="15"/>
  <c r="AN51" i="15"/>
  <c r="AN106" i="15"/>
  <c r="AN83" i="15"/>
  <c r="AN60" i="15"/>
  <c r="AN52" i="15"/>
  <c r="AN87" i="15"/>
  <c r="AN66" i="15"/>
  <c r="AN85" i="15"/>
  <c r="AN99" i="15"/>
  <c r="AN47" i="15"/>
  <c r="AN64" i="15"/>
  <c r="AN42" i="15"/>
  <c r="AN61" i="15"/>
  <c r="BA90" i="15"/>
  <c r="BA97" i="15"/>
  <c r="BA79" i="15"/>
  <c r="BA75" i="15"/>
  <c r="BA127" i="15"/>
  <c r="BA92" i="15"/>
  <c r="AV121" i="15"/>
  <c r="AV106" i="15"/>
  <c r="AV57" i="15"/>
  <c r="AV110" i="15"/>
  <c r="AV115" i="15"/>
  <c r="AV122" i="15"/>
  <c r="CB122" i="15" s="1"/>
  <c r="AV109" i="15"/>
  <c r="AV43" i="15"/>
  <c r="AV50" i="15"/>
  <c r="AV103" i="15"/>
  <c r="AV58" i="15"/>
  <c r="AV123" i="15"/>
  <c r="CB123" i="15" s="1"/>
  <c r="AV45" i="15"/>
  <c r="AV114" i="15"/>
  <c r="AV59" i="15"/>
  <c r="AV95" i="15"/>
  <c r="AV107" i="15"/>
  <c r="AV92" i="15"/>
  <c r="AV120" i="15"/>
  <c r="CB120" i="15" s="1"/>
  <c r="AV112" i="15"/>
  <c r="AV71" i="15"/>
  <c r="AV74" i="15"/>
  <c r="AV54" i="15"/>
  <c r="AV55" i="15"/>
  <c r="AV64" i="15"/>
  <c r="AV97" i="15"/>
  <c r="AV98" i="15"/>
  <c r="AV111" i="15"/>
  <c r="AV73" i="15"/>
  <c r="AV84" i="15"/>
  <c r="AV70" i="15"/>
  <c r="AV62" i="15"/>
  <c r="AV79" i="15"/>
  <c r="AV49" i="15"/>
  <c r="AV102" i="15"/>
  <c r="AV72" i="15"/>
  <c r="AV46" i="15"/>
  <c r="AV68" i="15"/>
  <c r="AV86" i="15"/>
  <c r="AV48" i="15"/>
  <c r="AV125" i="15"/>
  <c r="AV90" i="15"/>
  <c r="BN88" i="15"/>
  <c r="BN92" i="15"/>
  <c r="BN132" i="15"/>
  <c r="BN131" i="15"/>
  <c r="BN134" i="15"/>
  <c r="BN114" i="15"/>
  <c r="BN87" i="15"/>
  <c r="BN65" i="15"/>
  <c r="BN98" i="15"/>
  <c r="BN90" i="15"/>
  <c r="BN136" i="15"/>
  <c r="BN122" i="15"/>
  <c r="BN80" i="15"/>
  <c r="BN137" i="15"/>
  <c r="CB137" i="15" s="1"/>
  <c r="BN143" i="15"/>
  <c r="CB143" i="15" s="1"/>
  <c r="BN111" i="15"/>
  <c r="BN60" i="15"/>
  <c r="BN73" i="15"/>
  <c r="BN70" i="15"/>
  <c r="BN85" i="15"/>
  <c r="BN76" i="15"/>
  <c r="BN141" i="15"/>
  <c r="BN113" i="15"/>
  <c r="BN61" i="15"/>
  <c r="BN101" i="15"/>
  <c r="BN126" i="15"/>
  <c r="BN62" i="15"/>
  <c r="BN119" i="15"/>
  <c r="BN127" i="15"/>
  <c r="BN99" i="15"/>
  <c r="BN125" i="15"/>
  <c r="BN102" i="15"/>
  <c r="BN63" i="15"/>
  <c r="BN83" i="15"/>
  <c r="BN78" i="15"/>
  <c r="BN84" i="15"/>
  <c r="BN128" i="15"/>
  <c r="BN138" i="15"/>
  <c r="CB138" i="15" s="1"/>
  <c r="BN103" i="15"/>
  <c r="BN89" i="15"/>
  <c r="BN124" i="15"/>
  <c r="BN130" i="15"/>
  <c r="G14" i="9"/>
  <c r="P14" i="9" s="1"/>
  <c r="FG14" i="1"/>
  <c r="FH14" i="1" s="1"/>
  <c r="FI14" i="1" s="1"/>
  <c r="FJ14" i="1" s="1"/>
  <c r="CL14" i="1"/>
  <c r="CL15" i="1" s="1"/>
  <c r="G188" i="9"/>
  <c r="P188" i="9" s="1"/>
  <c r="FG188" i="1"/>
  <c r="FH188" i="1" s="1"/>
  <c r="FI188" i="1" s="1"/>
  <c r="FG193" i="1"/>
  <c r="FH193" i="1" s="1"/>
  <c r="FI193" i="1" s="1"/>
  <c r="G193" i="9"/>
  <c r="P193" i="9" s="1"/>
  <c r="FG15" i="1"/>
  <c r="G15" i="9"/>
  <c r="P15" i="9" s="1"/>
  <c r="CK189" i="1"/>
  <c r="FF17" i="1"/>
  <c r="FF82" i="1"/>
  <c r="T15" i="1"/>
  <c r="FF15" i="1"/>
  <c r="EP71" i="1"/>
  <c r="BU162" i="1"/>
  <c r="EP74" i="1"/>
  <c r="BU93" i="1"/>
  <c r="BU170" i="1"/>
  <c r="EP75" i="1"/>
  <c r="BU113" i="1"/>
  <c r="EP73" i="1"/>
  <c r="BU74" i="1"/>
  <c r="BU77" i="1"/>
  <c r="BU145" i="1"/>
  <c r="BU82" i="1"/>
  <c r="BU105" i="1"/>
  <c r="BU73" i="1"/>
  <c r="BU112" i="1"/>
  <c r="BU119" i="1"/>
  <c r="BU143" i="1"/>
  <c r="BU94" i="1"/>
  <c r="BU92" i="1"/>
  <c r="BU115" i="1"/>
  <c r="BU98" i="1"/>
  <c r="BU96" i="1"/>
  <c r="BU139" i="1"/>
  <c r="BU114" i="1"/>
  <c r="BU66" i="1"/>
  <c r="BU183" i="1"/>
  <c r="BU173" i="1"/>
  <c r="BU106" i="1"/>
  <c r="BU130" i="1"/>
  <c r="BU75" i="1"/>
  <c r="BU67" i="1"/>
  <c r="EP69" i="1"/>
  <c r="BU169" i="1"/>
  <c r="BU171" i="1"/>
  <c r="BU146" i="1"/>
  <c r="BU149" i="1"/>
  <c r="BU91" i="1"/>
  <c r="BU126" i="1"/>
  <c r="BU135" i="1"/>
  <c r="EP72" i="1"/>
  <c r="BU102" i="1"/>
  <c r="BU89" i="1"/>
  <c r="BU124" i="1"/>
  <c r="BU175" i="1"/>
  <c r="BO169" i="1"/>
  <c r="BO157" i="1"/>
  <c r="BO174" i="1"/>
  <c r="BO177" i="1"/>
  <c r="BO116" i="1"/>
  <c r="BO92" i="1"/>
  <c r="BO162" i="1"/>
  <c r="EJ64" i="1"/>
  <c r="FF64" i="1" s="1"/>
  <c r="BO121" i="1"/>
  <c r="BK65" i="1"/>
  <c r="BK104" i="1"/>
  <c r="BK114" i="1"/>
  <c r="EF66" i="1"/>
  <c r="BK70" i="1"/>
  <c r="EF62" i="1"/>
  <c r="EF60" i="1"/>
  <c r="BK139" i="1"/>
  <c r="BL98" i="1"/>
  <c r="BL92" i="1"/>
  <c r="BL158" i="1"/>
  <c r="BL73" i="1"/>
  <c r="BL94" i="1"/>
  <c r="BL121" i="1"/>
  <c r="BN87" i="1"/>
  <c r="BN119" i="1"/>
  <c r="BN146" i="1"/>
  <c r="BN132" i="1"/>
  <c r="BN126" i="1"/>
  <c r="BO150" i="1"/>
  <c r="BO89" i="1"/>
  <c r="BO62" i="1"/>
  <c r="BO167" i="1"/>
  <c r="BO178" i="1"/>
  <c r="BO171" i="1"/>
  <c r="BO97" i="1"/>
  <c r="BO112" i="1"/>
  <c r="BO146" i="1"/>
  <c r="BO102" i="1"/>
  <c r="BO151" i="1"/>
  <c r="BO95" i="1"/>
  <c r="EJ65" i="1"/>
  <c r="BO129" i="1"/>
  <c r="BO131" i="1"/>
  <c r="BO119" i="1"/>
  <c r="BO133" i="1"/>
  <c r="BO90" i="1"/>
  <c r="EJ68" i="1"/>
  <c r="BO96" i="1"/>
  <c r="BO144" i="1"/>
  <c r="BO123" i="1"/>
  <c r="BO145" i="1"/>
  <c r="BO122" i="1"/>
  <c r="EJ66" i="1"/>
  <c r="BO72" i="1"/>
  <c r="BO85" i="1"/>
  <c r="BO149" i="1"/>
  <c r="BO111" i="1"/>
  <c r="BO114" i="1"/>
  <c r="BO130" i="1"/>
  <c r="BO143" i="1"/>
  <c r="BO159" i="1"/>
  <c r="BO86" i="1"/>
  <c r="BO118" i="1"/>
  <c r="BO77" i="1"/>
  <c r="BO134" i="1"/>
  <c r="BO176" i="1"/>
  <c r="BO158" i="1"/>
  <c r="BO110" i="1"/>
  <c r="BO70" i="1"/>
  <c r="BO108" i="1"/>
  <c r="BO99" i="1"/>
  <c r="BO61" i="1"/>
  <c r="BO69" i="1"/>
  <c r="BO82" i="1"/>
  <c r="BO64" i="1"/>
  <c r="BO106" i="1"/>
  <c r="EJ61" i="1"/>
  <c r="BO142" i="1"/>
  <c r="BO75" i="1"/>
  <c r="BO105" i="1"/>
  <c r="BO73" i="1"/>
  <c r="BO109" i="1"/>
  <c r="BO153" i="1"/>
  <c r="BO166" i="1"/>
  <c r="BO127" i="1"/>
  <c r="BO78" i="1"/>
  <c r="EJ69" i="1"/>
  <c r="BO141" i="1"/>
  <c r="BO67" i="1"/>
  <c r="BO91" i="1"/>
  <c r="BO103" i="1"/>
  <c r="BO83" i="1"/>
  <c r="BO154" i="1"/>
  <c r="BO147" i="1"/>
  <c r="BO160" i="1"/>
  <c r="BO87" i="1"/>
  <c r="BO156" i="1"/>
  <c r="BO71" i="1"/>
  <c r="EJ62" i="1"/>
  <c r="BO165" i="1"/>
  <c r="BO94" i="1"/>
  <c r="BO98" i="1"/>
  <c r="BO88" i="1"/>
  <c r="BO152" i="1"/>
  <c r="BO104" i="1"/>
  <c r="BO101" i="1"/>
  <c r="BO60" i="1"/>
  <c r="BO79" i="1"/>
  <c r="EJ60" i="1"/>
  <c r="BO126" i="1"/>
  <c r="BO148" i="1"/>
  <c r="BO63" i="1"/>
  <c r="BO66" i="1"/>
  <c r="BO81" i="1"/>
  <c r="BO163" i="1"/>
  <c r="BO68" i="1"/>
  <c r="BO175" i="1"/>
  <c r="BO128" i="1"/>
  <c r="BO84" i="1"/>
  <c r="BO76" i="1"/>
  <c r="BO173" i="1"/>
  <c r="BO117" i="1"/>
  <c r="BO115" i="1"/>
  <c r="BN90" i="1"/>
  <c r="BN93" i="1"/>
  <c r="BN60" i="1"/>
  <c r="BN140" i="1"/>
  <c r="BN75" i="1"/>
  <c r="BN177" i="1"/>
  <c r="EI61" i="1"/>
  <c r="BN96" i="1"/>
  <c r="BN98" i="1"/>
  <c r="BN154" i="1"/>
  <c r="BN148" i="1"/>
  <c r="BN86" i="1"/>
  <c r="BN81" i="1"/>
  <c r="BN125" i="1"/>
  <c r="BN139" i="1"/>
  <c r="BN66" i="1"/>
  <c r="BN113" i="1"/>
  <c r="BN169" i="1"/>
  <c r="BN108" i="1"/>
  <c r="BN117" i="1"/>
  <c r="BN134" i="1"/>
  <c r="BN74" i="1"/>
  <c r="BN73" i="1"/>
  <c r="BN78" i="1"/>
  <c r="BN176" i="1"/>
  <c r="BN94" i="1"/>
  <c r="BN112" i="1"/>
  <c r="BN77" i="1"/>
  <c r="BN62" i="1"/>
  <c r="BN131" i="1"/>
  <c r="EI63" i="1"/>
  <c r="BN127" i="1"/>
  <c r="BN145" i="1"/>
  <c r="BN64" i="1"/>
  <c r="EI59" i="1"/>
  <c r="BN172" i="1"/>
  <c r="BN104" i="1"/>
  <c r="EI58" i="1"/>
  <c r="BN82" i="1"/>
  <c r="BN157" i="1"/>
  <c r="BN141" i="1"/>
  <c r="BN147" i="1"/>
  <c r="BN116" i="1"/>
  <c r="BN138" i="1"/>
  <c r="BN121" i="1"/>
  <c r="BN84" i="1"/>
  <c r="BN143" i="1"/>
  <c r="BN59" i="1"/>
  <c r="BN114" i="1"/>
  <c r="BN171" i="1"/>
  <c r="BN99" i="1"/>
  <c r="EI69" i="1"/>
  <c r="BN150" i="1"/>
  <c r="BN65" i="1"/>
  <c r="EI62" i="1"/>
  <c r="BN137" i="1"/>
  <c r="BN68" i="1"/>
  <c r="BN101" i="1"/>
  <c r="BN175" i="1"/>
  <c r="BN155" i="1"/>
  <c r="BN167" i="1"/>
  <c r="BN158" i="1"/>
  <c r="EI65" i="1"/>
  <c r="BN106" i="1"/>
  <c r="BN95" i="1"/>
  <c r="BN122" i="1"/>
  <c r="BN88" i="1"/>
  <c r="BN70" i="1"/>
  <c r="BN120" i="1"/>
  <c r="BN79" i="1"/>
  <c r="BN142" i="1"/>
  <c r="BN129" i="1"/>
  <c r="BN110" i="1"/>
  <c r="BN160" i="1"/>
  <c r="BN166" i="1"/>
  <c r="BN102" i="1"/>
  <c r="BN111" i="1"/>
  <c r="BN123" i="1"/>
  <c r="BN115" i="1"/>
  <c r="BN118" i="1"/>
  <c r="BN124" i="1"/>
  <c r="BN97" i="1"/>
  <c r="BN107" i="1"/>
  <c r="BN168" i="1"/>
  <c r="BN151" i="1"/>
  <c r="BN149" i="1"/>
  <c r="EI67" i="1"/>
  <c r="BN61" i="1"/>
  <c r="BN92" i="1"/>
  <c r="BN174" i="1"/>
  <c r="BN156" i="1"/>
  <c r="BN103" i="1"/>
  <c r="EI68" i="1"/>
  <c r="FF68" i="1" s="1"/>
  <c r="BN153" i="1"/>
  <c r="BN165" i="1"/>
  <c r="BN91" i="1"/>
  <c r="BN89" i="1"/>
  <c r="EI60" i="1"/>
  <c r="BN76" i="1"/>
  <c r="BN71" i="1"/>
  <c r="BN69" i="1"/>
  <c r="BN67" i="1"/>
  <c r="BN161" i="1"/>
  <c r="BN173" i="1"/>
  <c r="BN85" i="1"/>
  <c r="BN162" i="1"/>
  <c r="EI66" i="1"/>
  <c r="BN63" i="1"/>
  <c r="BN109" i="1"/>
  <c r="BN128" i="1"/>
  <c r="AO100" i="1"/>
  <c r="AO136" i="1"/>
  <c r="AO99" i="1"/>
  <c r="AO96" i="1"/>
  <c r="AO53" i="1"/>
  <c r="AO116" i="1"/>
  <c r="AO37" i="1"/>
  <c r="AO63" i="1"/>
  <c r="AO132" i="1"/>
  <c r="AO72" i="1"/>
  <c r="AO40" i="1"/>
  <c r="AO69" i="1"/>
  <c r="AO80" i="1"/>
  <c r="AO67" i="1"/>
  <c r="AO117" i="1"/>
  <c r="AO33" i="1"/>
  <c r="AO39" i="1"/>
  <c r="AO68" i="1"/>
  <c r="DJ37" i="1"/>
  <c r="AO120" i="1"/>
  <c r="AO147" i="1"/>
  <c r="DJ38" i="1"/>
  <c r="AO76" i="1"/>
  <c r="AO78" i="1"/>
  <c r="AO46" i="1"/>
  <c r="AO50" i="1"/>
  <c r="AO61" i="1"/>
  <c r="AO125" i="1"/>
  <c r="AO93" i="1"/>
  <c r="AO47" i="1"/>
  <c r="AO115" i="1"/>
  <c r="AO110" i="1"/>
  <c r="AO98" i="1"/>
  <c r="AO82" i="1"/>
  <c r="AO128" i="1"/>
  <c r="AO119" i="1"/>
  <c r="AO126" i="1"/>
  <c r="AO141" i="1"/>
  <c r="AO81" i="1"/>
  <c r="AO88" i="1"/>
  <c r="AO71" i="1"/>
  <c r="AO121" i="1"/>
  <c r="AO89" i="1"/>
  <c r="AO97" i="1"/>
  <c r="DJ39" i="1"/>
  <c r="AO94" i="1"/>
  <c r="AO114" i="1"/>
  <c r="AO45" i="1"/>
  <c r="AO54" i="1"/>
  <c r="AO75" i="1"/>
  <c r="AO122" i="1"/>
  <c r="AO105" i="1"/>
  <c r="AO127" i="1"/>
  <c r="AO62" i="1"/>
  <c r="AO36" i="1"/>
  <c r="AO139" i="1"/>
  <c r="DJ43" i="1"/>
  <c r="AO52" i="1"/>
  <c r="AO123" i="1"/>
  <c r="AO74" i="1"/>
  <c r="DJ41" i="1"/>
  <c r="AO140" i="1"/>
  <c r="AO142" i="1"/>
  <c r="AO152" i="1"/>
  <c r="DJ33" i="1"/>
  <c r="AO130" i="1"/>
  <c r="AO138" i="1"/>
  <c r="AO65" i="1"/>
  <c r="AO42" i="1"/>
  <c r="AO66" i="1"/>
  <c r="AO112" i="1"/>
  <c r="AO55" i="1"/>
  <c r="AO95" i="1"/>
  <c r="AO150" i="1"/>
  <c r="AO143" i="1"/>
  <c r="AO109" i="1"/>
  <c r="AO149" i="1"/>
  <c r="AO41" i="1"/>
  <c r="AO60" i="1"/>
  <c r="AO85" i="1"/>
  <c r="AO108" i="1"/>
  <c r="DJ35" i="1"/>
  <c r="AO124" i="1"/>
  <c r="AO73" i="1"/>
  <c r="AO44" i="1"/>
  <c r="AO58" i="1"/>
  <c r="AO133" i="1"/>
  <c r="AO84" i="1"/>
  <c r="DJ36" i="1"/>
  <c r="AO113" i="1"/>
  <c r="AO91" i="1"/>
  <c r="AO38" i="1"/>
  <c r="AO87" i="1"/>
  <c r="AO59" i="1"/>
  <c r="BL110" i="1"/>
  <c r="BL124" i="1"/>
  <c r="BL134" i="1"/>
  <c r="BL64" i="1"/>
  <c r="BL58" i="1"/>
  <c r="BL160" i="1"/>
  <c r="BL119" i="1"/>
  <c r="BL59" i="1"/>
  <c r="BL157" i="1"/>
  <c r="BL77" i="1"/>
  <c r="BL97" i="1"/>
  <c r="BL146" i="1"/>
  <c r="BL114" i="1"/>
  <c r="BL171" i="1"/>
  <c r="BL127" i="1"/>
  <c r="BL86" i="1"/>
  <c r="BL159" i="1"/>
  <c r="EG61" i="1"/>
  <c r="BL101" i="1"/>
  <c r="BL149" i="1"/>
  <c r="BL96" i="1"/>
  <c r="BL100" i="1"/>
  <c r="EG66" i="1"/>
  <c r="BL93" i="1"/>
  <c r="BL154" i="1"/>
  <c r="BL69" i="1"/>
  <c r="BL103" i="1"/>
  <c r="BL83" i="1"/>
  <c r="BL67" i="1"/>
  <c r="BL105" i="1"/>
  <c r="BL169" i="1"/>
  <c r="BL107" i="1"/>
  <c r="EG60" i="1"/>
  <c r="BL72" i="1"/>
  <c r="BL87" i="1"/>
  <c r="BL164" i="1"/>
  <c r="BL85" i="1"/>
  <c r="BL141" i="1"/>
  <c r="BL95" i="1"/>
  <c r="EG62" i="1"/>
  <c r="BL163" i="1"/>
  <c r="BL79" i="1"/>
  <c r="EG58" i="1"/>
  <c r="BL112" i="1"/>
  <c r="BL78" i="1"/>
  <c r="BL122" i="1"/>
  <c r="BL74" i="1"/>
  <c r="BL81" i="1"/>
  <c r="BL115" i="1"/>
  <c r="BL91" i="1"/>
  <c r="BL151" i="1"/>
  <c r="BL123" i="1"/>
  <c r="BL89" i="1"/>
  <c r="BL161" i="1"/>
  <c r="BL137" i="1"/>
  <c r="BL116" i="1"/>
  <c r="BL131" i="1"/>
  <c r="BL128" i="1"/>
  <c r="BL167" i="1"/>
  <c r="BL126" i="1"/>
  <c r="BL153" i="1"/>
  <c r="BL120" i="1"/>
  <c r="BL156" i="1"/>
  <c r="EG63" i="1"/>
  <c r="BL155" i="1"/>
  <c r="BL152" i="1"/>
  <c r="BL165" i="1"/>
  <c r="BL144" i="1"/>
  <c r="BL129" i="1"/>
  <c r="BL133" i="1"/>
  <c r="BL175" i="1"/>
  <c r="BL109" i="1"/>
  <c r="EG67" i="1"/>
  <c r="FF67" i="1" s="1"/>
  <c r="BL142" i="1"/>
  <c r="BL140" i="1"/>
  <c r="BL166" i="1"/>
  <c r="BL90" i="1"/>
  <c r="BL172" i="1"/>
  <c r="BL63" i="1"/>
  <c r="BL80" i="1"/>
  <c r="BL147" i="1"/>
  <c r="BL84" i="1"/>
  <c r="BL56" i="1"/>
  <c r="BL66" i="1"/>
  <c r="BL173" i="1"/>
  <c r="BL136" i="1"/>
  <c r="BL148" i="1"/>
  <c r="BL88" i="1"/>
  <c r="EG65" i="1"/>
  <c r="BL65" i="1"/>
  <c r="BL99" i="1"/>
  <c r="BL174" i="1"/>
  <c r="BL170" i="1"/>
  <c r="BL75" i="1"/>
  <c r="BL130" i="1"/>
  <c r="BL108" i="1"/>
  <c r="BL71" i="1"/>
  <c r="BL118" i="1"/>
  <c r="BL138" i="1"/>
  <c r="BL145" i="1"/>
  <c r="BL135" i="1"/>
  <c r="BL113" i="1"/>
  <c r="BL162" i="1"/>
  <c r="BL168" i="1"/>
  <c r="AF52" i="1"/>
  <c r="AF134" i="1"/>
  <c r="AF57" i="1"/>
  <c r="AF70" i="1"/>
  <c r="AF123" i="1"/>
  <c r="AF34" i="1"/>
  <c r="AF44" i="1"/>
  <c r="AF46" i="1"/>
  <c r="AF103" i="1"/>
  <c r="AF35" i="1"/>
  <c r="DA31" i="1"/>
  <c r="AF116" i="1"/>
  <c r="AF37" i="1"/>
  <c r="AF66" i="1"/>
  <c r="AF40" i="1"/>
  <c r="AF30" i="1"/>
  <c r="DA28" i="1"/>
  <c r="AF120" i="1"/>
  <c r="DA33" i="1"/>
  <c r="AF108" i="1"/>
  <c r="AF71" i="1"/>
  <c r="AF69" i="1"/>
  <c r="AF86" i="1"/>
  <c r="AF55" i="1"/>
  <c r="AF112" i="1"/>
  <c r="AF83" i="1"/>
  <c r="AF92" i="1"/>
  <c r="AF63" i="1"/>
  <c r="AF101" i="1"/>
  <c r="AF124" i="1"/>
  <c r="AF67" i="1"/>
  <c r="AF99" i="1"/>
  <c r="AF39" i="1"/>
  <c r="AF28" i="1"/>
  <c r="AF131" i="1"/>
  <c r="AF106" i="1"/>
  <c r="AF141" i="1"/>
  <c r="AF136" i="1"/>
  <c r="AF56" i="1"/>
  <c r="AF126" i="1"/>
  <c r="AF78" i="1"/>
  <c r="AF59" i="1"/>
  <c r="AF142" i="1"/>
  <c r="AF133" i="1"/>
  <c r="AF109" i="1"/>
  <c r="AF107" i="1"/>
  <c r="AF87" i="1"/>
  <c r="AF137" i="1"/>
  <c r="AF50" i="1"/>
  <c r="AF27" i="1"/>
  <c r="AF43" i="1"/>
  <c r="AF25" i="1"/>
  <c r="DA25" i="1"/>
  <c r="AF125" i="1"/>
  <c r="AF62" i="1"/>
  <c r="AF74" i="1"/>
  <c r="AF68" i="1"/>
  <c r="AF129" i="1"/>
  <c r="BB95" i="1"/>
  <c r="BB56" i="1"/>
  <c r="BB152" i="1"/>
  <c r="BB138" i="1"/>
  <c r="BB103" i="1"/>
  <c r="DW57" i="1"/>
  <c r="BB115" i="1"/>
  <c r="BB98" i="1"/>
  <c r="BB153" i="1"/>
  <c r="BB145" i="1"/>
  <c r="BB135" i="1"/>
  <c r="BB66" i="1"/>
  <c r="BB130" i="1"/>
  <c r="BB69" i="1"/>
  <c r="BB124" i="1"/>
  <c r="BB94" i="1"/>
  <c r="BB81" i="1"/>
  <c r="BB163" i="1"/>
  <c r="BB116" i="1"/>
  <c r="BB139" i="1"/>
  <c r="BB58" i="1"/>
  <c r="BB62" i="1"/>
  <c r="BB125" i="1"/>
  <c r="BB83" i="1"/>
  <c r="BB55" i="1"/>
  <c r="BB137" i="1"/>
  <c r="BB126" i="1"/>
  <c r="BB136" i="1"/>
  <c r="BB52" i="1"/>
  <c r="BB129" i="1"/>
  <c r="BB68" i="1"/>
  <c r="BB141" i="1"/>
  <c r="BB50" i="1"/>
  <c r="BB90" i="1"/>
  <c r="BB149" i="1"/>
  <c r="BB73" i="1"/>
  <c r="BB127" i="1"/>
  <c r="BB140" i="1"/>
  <c r="BB93" i="1"/>
  <c r="BB110" i="1"/>
  <c r="BB54" i="1"/>
  <c r="BB121" i="1"/>
  <c r="BB123" i="1"/>
  <c r="DW52" i="1"/>
  <c r="BB142" i="1"/>
  <c r="BB128" i="1"/>
  <c r="BB111" i="1"/>
  <c r="BB71" i="1"/>
  <c r="BB165" i="1"/>
  <c r="BB109" i="1"/>
  <c r="BB75" i="1"/>
  <c r="BB60" i="1"/>
  <c r="BB144" i="1"/>
  <c r="BB87" i="1"/>
  <c r="DW47" i="1"/>
  <c r="BB67" i="1"/>
  <c r="BB131" i="1"/>
  <c r="BB143" i="1"/>
  <c r="BB79" i="1"/>
  <c r="DW53" i="1"/>
  <c r="BB96" i="1"/>
  <c r="BB65" i="1"/>
  <c r="BB104" i="1"/>
  <c r="BB100" i="1"/>
  <c r="BB162" i="1"/>
  <c r="BB85" i="1"/>
  <c r="BB80" i="1"/>
  <c r="BB89" i="1"/>
  <c r="BB161" i="1"/>
  <c r="BB97" i="1"/>
  <c r="BB61" i="1"/>
  <c r="BB70" i="1"/>
  <c r="BB46" i="1"/>
  <c r="BB86" i="1"/>
  <c r="BB84" i="1"/>
  <c r="BB78" i="1"/>
  <c r="BB150" i="1"/>
  <c r="BB120" i="1"/>
  <c r="BB157" i="1"/>
  <c r="BB105" i="1"/>
  <c r="BB53" i="1"/>
  <c r="BB47" i="1"/>
  <c r="BB160" i="1"/>
  <c r="DW50" i="1"/>
  <c r="BB82" i="1"/>
  <c r="BB118" i="1"/>
  <c r="BB99" i="1"/>
  <c r="BB146" i="1"/>
  <c r="BB91" i="1"/>
  <c r="DW54" i="1"/>
  <c r="BB48" i="1"/>
  <c r="BB106" i="1"/>
  <c r="BB151" i="1"/>
  <c r="BG126" i="1"/>
  <c r="BG83" i="1"/>
  <c r="BG67" i="1"/>
  <c r="BG53" i="1"/>
  <c r="BG77" i="1"/>
  <c r="EB61" i="1"/>
  <c r="BG161" i="1"/>
  <c r="BG93" i="1"/>
  <c r="BG102" i="1"/>
  <c r="BG92" i="1"/>
  <c r="EB55" i="1"/>
  <c r="BG149" i="1"/>
  <c r="EB52" i="1"/>
  <c r="BG68" i="1"/>
  <c r="BG163" i="1"/>
  <c r="BG147" i="1"/>
  <c r="BG80" i="1"/>
  <c r="EB58" i="1"/>
  <c r="BG97" i="1"/>
  <c r="BG104" i="1"/>
  <c r="BG145" i="1"/>
  <c r="BG60" i="1"/>
  <c r="BG109" i="1"/>
  <c r="BG143" i="1"/>
  <c r="BG124" i="1"/>
  <c r="BG76" i="1"/>
  <c r="BG132" i="1"/>
  <c r="BG133" i="1"/>
  <c r="BG111" i="1"/>
  <c r="BG162" i="1"/>
  <c r="BG117" i="1"/>
  <c r="BG84" i="1"/>
  <c r="BG122" i="1"/>
  <c r="EB54" i="1"/>
  <c r="BG88" i="1"/>
  <c r="BG85" i="1"/>
  <c r="BG128" i="1"/>
  <c r="BG166" i="1"/>
  <c r="BG150" i="1"/>
  <c r="BG118" i="1"/>
  <c r="BG148" i="1"/>
  <c r="BG63" i="1"/>
  <c r="BG156" i="1"/>
  <c r="BG61" i="1"/>
  <c r="BG71" i="1"/>
  <c r="BG136" i="1"/>
  <c r="BG55" i="1"/>
  <c r="BG135" i="1"/>
  <c r="BG91" i="1"/>
  <c r="BG90" i="1"/>
  <c r="BG154" i="1"/>
  <c r="BG57" i="1"/>
  <c r="BG158" i="1"/>
  <c r="BG72" i="1"/>
  <c r="EB56" i="1"/>
  <c r="BG59" i="1"/>
  <c r="BG100" i="1"/>
  <c r="BG101" i="1"/>
  <c r="BG82" i="1"/>
  <c r="EB57" i="1"/>
  <c r="BG164" i="1"/>
  <c r="BG96" i="1"/>
  <c r="BG165" i="1"/>
  <c r="BG105" i="1"/>
  <c r="BG70" i="1"/>
  <c r="BG52" i="1"/>
  <c r="BG58" i="1"/>
  <c r="BG86" i="1"/>
  <c r="BG155" i="1"/>
  <c r="BG125" i="1"/>
  <c r="EB51" i="1"/>
  <c r="BG56" i="1"/>
  <c r="BG153" i="1"/>
  <c r="BG89" i="1"/>
  <c r="BG94" i="1"/>
  <c r="DK37" i="1"/>
  <c r="DK35" i="1"/>
  <c r="AP149" i="1"/>
  <c r="DK40" i="1"/>
  <c r="AP61" i="1"/>
  <c r="AP137" i="1"/>
  <c r="AP96" i="1"/>
  <c r="AP82" i="1"/>
  <c r="AP117" i="1"/>
  <c r="AP68" i="1"/>
  <c r="AP43" i="1"/>
  <c r="DK42" i="1"/>
  <c r="AP145" i="1"/>
  <c r="AP36" i="1"/>
  <c r="AP114" i="1"/>
  <c r="AP124" i="1"/>
  <c r="AP93" i="1"/>
  <c r="AP75" i="1"/>
  <c r="AP46" i="1"/>
  <c r="AP54" i="1"/>
  <c r="AP136" i="1"/>
  <c r="AP71" i="1"/>
  <c r="AP101" i="1"/>
  <c r="AP89" i="1"/>
  <c r="AP84" i="1"/>
  <c r="AP113" i="1"/>
  <c r="AP67" i="1"/>
  <c r="AP77" i="1"/>
  <c r="AP126" i="1"/>
  <c r="AP148" i="1"/>
  <c r="AP128" i="1"/>
  <c r="AP37" i="1"/>
  <c r="AP112" i="1"/>
  <c r="AP65" i="1"/>
  <c r="AP40" i="1"/>
  <c r="AP118" i="1"/>
  <c r="AP60" i="1"/>
  <c r="AP86" i="1"/>
  <c r="AP120" i="1"/>
  <c r="AP142" i="1"/>
  <c r="AP97" i="1"/>
  <c r="AP150" i="1"/>
  <c r="AP131" i="1"/>
  <c r="AP87" i="1"/>
  <c r="AP134" i="1"/>
  <c r="AP45" i="1"/>
  <c r="AP107" i="1"/>
  <c r="AP73" i="1"/>
  <c r="AP106" i="1"/>
  <c r="DK43" i="1"/>
  <c r="AP62" i="1"/>
  <c r="AP63" i="1"/>
  <c r="AP138" i="1"/>
  <c r="AP127" i="1"/>
  <c r="AP58" i="1"/>
  <c r="AP48" i="1"/>
  <c r="AP103" i="1"/>
  <c r="AP83" i="1"/>
  <c r="AP139" i="1"/>
  <c r="AP100" i="1"/>
  <c r="AP38" i="1"/>
  <c r="AP88" i="1"/>
  <c r="AP143" i="1"/>
  <c r="AP102" i="1"/>
  <c r="AP108" i="1"/>
  <c r="AP95" i="1"/>
  <c r="AP53" i="1"/>
  <c r="AP105" i="1"/>
  <c r="AP66" i="1"/>
  <c r="AP56" i="1"/>
  <c r="AP92" i="1"/>
  <c r="AP122" i="1"/>
  <c r="AP74" i="1"/>
  <c r="AP130" i="1"/>
  <c r="AP80" i="1"/>
  <c r="AP59" i="1"/>
  <c r="DK38" i="1"/>
  <c r="AP98" i="1"/>
  <c r="DK39" i="1"/>
  <c r="AP115" i="1"/>
  <c r="DK36" i="1"/>
  <c r="DK44" i="1"/>
  <c r="AP119" i="1"/>
  <c r="DK45" i="1"/>
  <c r="AP78" i="1"/>
  <c r="AP44" i="1"/>
  <c r="AP35" i="1"/>
  <c r="AP34" i="1"/>
  <c r="AP72" i="1"/>
  <c r="AP57" i="1"/>
  <c r="AP151" i="1"/>
  <c r="AP52" i="1"/>
  <c r="DK34" i="1"/>
  <c r="AP147" i="1"/>
  <c r="AP94" i="1"/>
  <c r="AP109" i="1"/>
  <c r="CT20" i="1"/>
  <c r="FF20" i="1" s="1"/>
  <c r="Y111" i="1"/>
  <c r="Y89" i="1"/>
  <c r="Y123" i="1"/>
  <c r="Y37" i="1"/>
  <c r="Y75" i="1"/>
  <c r="Y93" i="1"/>
  <c r="CT28" i="1"/>
  <c r="Y39" i="1"/>
  <c r="Y61" i="1"/>
  <c r="Y133" i="1"/>
  <c r="Y33" i="1"/>
  <c r="CT22" i="1"/>
  <c r="Y45" i="1"/>
  <c r="Y43" i="1"/>
  <c r="CT25" i="1"/>
  <c r="Y23" i="1"/>
  <c r="Y136" i="1"/>
  <c r="Y48" i="1"/>
  <c r="Y117" i="1"/>
  <c r="Y79" i="1"/>
  <c r="Y42" i="1"/>
  <c r="Y27" i="1"/>
  <c r="Y114" i="1"/>
  <c r="Y24" i="1"/>
  <c r="Y59" i="1"/>
  <c r="Y88" i="1"/>
  <c r="Y19" i="1"/>
  <c r="Y107" i="1"/>
  <c r="Y63" i="1"/>
  <c r="CT24" i="1"/>
  <c r="Y109" i="1"/>
  <c r="Y124" i="1"/>
  <c r="Y54" i="1"/>
  <c r="Y55" i="1"/>
  <c r="Y131" i="1"/>
  <c r="Y135" i="1"/>
  <c r="Y32" i="1"/>
  <c r="Y53" i="1"/>
  <c r="Y132" i="1"/>
  <c r="Y116" i="1"/>
  <c r="Y122" i="1"/>
  <c r="BK111" i="1"/>
  <c r="BK108" i="1"/>
  <c r="BK159" i="1"/>
  <c r="BK168" i="1"/>
  <c r="BK131" i="1"/>
  <c r="BK119" i="1"/>
  <c r="BK127" i="1"/>
  <c r="BK61" i="1"/>
  <c r="BK133" i="1"/>
  <c r="BK77" i="1"/>
  <c r="BK90" i="1"/>
  <c r="BK130" i="1"/>
  <c r="BK123" i="1"/>
  <c r="BK101" i="1"/>
  <c r="BK166" i="1"/>
  <c r="BK84" i="1"/>
  <c r="BK121" i="1"/>
  <c r="BK67" i="1"/>
  <c r="BK164" i="1"/>
  <c r="BK143" i="1"/>
  <c r="BK136" i="1"/>
  <c r="BK173" i="1"/>
  <c r="BK93" i="1"/>
  <c r="BK82" i="1"/>
  <c r="BK86" i="1"/>
  <c r="BK113" i="1"/>
  <c r="EF55" i="1"/>
  <c r="BK57" i="1"/>
  <c r="BK156" i="1"/>
  <c r="BK89" i="1"/>
  <c r="BK83" i="1"/>
  <c r="BK160" i="1"/>
  <c r="EF63" i="1"/>
  <c r="BK112" i="1"/>
  <c r="BK91" i="1"/>
  <c r="BK172" i="1"/>
  <c r="BK157" i="1"/>
  <c r="BK116" i="1"/>
  <c r="BK153" i="1"/>
  <c r="BK163" i="1"/>
  <c r="EF65" i="1"/>
  <c r="BK106" i="1"/>
  <c r="BK81" i="1"/>
  <c r="BK60" i="1"/>
  <c r="BK161" i="1"/>
  <c r="BK140" i="1"/>
  <c r="BK103" i="1"/>
  <c r="BK80" i="1"/>
  <c r="BK59" i="1"/>
  <c r="BK154" i="1"/>
  <c r="BK85" i="1"/>
  <c r="BK98" i="1"/>
  <c r="BK152" i="1"/>
  <c r="BK122" i="1"/>
  <c r="BK110" i="1"/>
  <c r="BK142" i="1"/>
  <c r="BK135" i="1"/>
  <c r="BK155" i="1"/>
  <c r="BK117" i="1"/>
  <c r="BK132" i="1"/>
  <c r="BK88" i="1"/>
  <c r="BK78" i="1"/>
  <c r="BK97" i="1"/>
  <c r="EF61" i="1"/>
  <c r="BK147" i="1"/>
  <c r="BK76" i="1"/>
  <c r="BK96" i="1"/>
  <c r="BK165" i="1"/>
  <c r="EF59" i="1"/>
  <c r="BK128" i="1"/>
  <c r="BK75" i="1"/>
  <c r="BK92" i="1"/>
  <c r="BK64" i="1"/>
  <c r="BK63" i="1"/>
  <c r="BK55" i="1"/>
  <c r="BK72" i="1"/>
  <c r="BK144" i="1"/>
  <c r="BK167" i="1"/>
  <c r="BK99" i="1"/>
  <c r="BK148" i="1"/>
  <c r="EF56" i="1"/>
  <c r="BK100" i="1"/>
  <c r="BK134" i="1"/>
  <c r="BK102" i="1"/>
  <c r="BK68" i="1"/>
  <c r="BK87" i="1"/>
  <c r="BK125" i="1"/>
  <c r="BK118" i="1"/>
  <c r="BK146" i="1"/>
  <c r="BK170" i="1"/>
  <c r="BK95" i="1"/>
  <c r="BK58" i="1"/>
  <c r="BK141" i="1"/>
  <c r="BK62" i="1"/>
  <c r="BK115" i="1"/>
  <c r="BK137" i="1"/>
  <c r="T201" i="9"/>
  <c r="T203" i="9"/>
  <c r="T200" i="9"/>
  <c r="T204" i="9"/>
  <c r="W10" i="9"/>
  <c r="T197" i="9"/>
  <c r="V10" i="9"/>
  <c r="T202" i="9"/>
  <c r="T198" i="9"/>
  <c r="BO107" i="1"/>
  <c r="BO93" i="1"/>
  <c r="EJ70" i="1"/>
  <c r="BO135" i="1"/>
  <c r="BO113" i="1"/>
  <c r="BO137" i="1"/>
  <c r="EJ59" i="1"/>
  <c r="BO100" i="1"/>
  <c r="BO125" i="1"/>
  <c r="BK71" i="1"/>
  <c r="BK162" i="1"/>
  <c r="BK69" i="1"/>
  <c r="BK149" i="1"/>
  <c r="BK73" i="1"/>
  <c r="BK174" i="1"/>
  <c r="BK109" i="1"/>
  <c r="BK129" i="1"/>
  <c r="EF57" i="1"/>
  <c r="BL143" i="1"/>
  <c r="BL60" i="1"/>
  <c r="BL102" i="1"/>
  <c r="EG59" i="1"/>
  <c r="BL106" i="1"/>
  <c r="BL111" i="1"/>
  <c r="BL82" i="1"/>
  <c r="BN152" i="1"/>
  <c r="BN133" i="1"/>
  <c r="BN159" i="1"/>
  <c r="BN170" i="1"/>
  <c r="BN163" i="1"/>
  <c r="Z10" i="9"/>
  <c r="W6" i="9"/>
  <c r="T199" i="9"/>
  <c r="G9" i="18"/>
  <c r="G79" i="8"/>
  <c r="AE68" i="1"/>
  <c r="AE45" i="1"/>
  <c r="AE141" i="1"/>
  <c r="AE133" i="1"/>
  <c r="AE125" i="1"/>
  <c r="AE114" i="1"/>
  <c r="AE36" i="1"/>
  <c r="AE32" i="1"/>
  <c r="AE96" i="1"/>
  <c r="AE55" i="1"/>
  <c r="AE90" i="1"/>
  <c r="AE75" i="1"/>
  <c r="AE69" i="1"/>
  <c r="CZ31" i="1"/>
  <c r="AE119" i="1"/>
  <c r="CZ28" i="1"/>
  <c r="AE104" i="1"/>
  <c r="CZ33" i="1"/>
  <c r="AE58" i="1"/>
  <c r="AE138" i="1"/>
  <c r="AE99" i="1"/>
  <c r="AE47" i="1"/>
  <c r="AE134" i="1"/>
  <c r="AE139" i="1"/>
  <c r="AE49" i="1"/>
  <c r="AE109" i="1"/>
  <c r="AE60" i="1"/>
  <c r="AE74" i="1"/>
  <c r="CZ26" i="1"/>
  <c r="CZ24" i="1"/>
  <c r="AE76" i="1"/>
  <c r="AE84" i="1"/>
  <c r="AE39" i="1"/>
  <c r="AR60" i="1"/>
  <c r="AR143" i="1"/>
  <c r="AR135" i="1"/>
  <c r="AR148" i="1"/>
  <c r="AR75" i="1"/>
  <c r="AR93" i="1"/>
  <c r="AR48" i="1"/>
  <c r="AR56" i="1"/>
  <c r="AR140" i="1"/>
  <c r="AR145" i="1"/>
  <c r="AR46" i="1"/>
  <c r="AR42" i="1"/>
  <c r="AR141" i="1"/>
  <c r="AR61" i="1"/>
  <c r="AR99" i="1"/>
  <c r="AR53" i="1"/>
  <c r="AR138" i="1"/>
  <c r="AR49" i="1"/>
  <c r="AR44" i="1"/>
  <c r="AR153" i="1"/>
  <c r="AR127" i="1"/>
  <c r="AR51" i="1"/>
  <c r="DM45" i="1"/>
  <c r="AR129" i="1"/>
  <c r="AR151" i="1"/>
  <c r="AR137" i="1"/>
  <c r="AR117" i="1"/>
  <c r="AR134" i="1"/>
  <c r="AR102" i="1"/>
  <c r="AR146" i="1"/>
  <c r="AR128" i="1"/>
  <c r="AR85" i="1"/>
  <c r="AR54" i="1"/>
  <c r="BJ100" i="1"/>
  <c r="BJ161" i="1"/>
  <c r="EE59" i="1"/>
  <c r="BJ105" i="1"/>
  <c r="BJ164" i="1"/>
  <c r="BJ154" i="1"/>
  <c r="BJ98" i="1"/>
  <c r="BJ95" i="1"/>
  <c r="BJ93" i="1"/>
  <c r="BJ55" i="1"/>
  <c r="BJ110" i="1"/>
  <c r="EE60" i="1"/>
  <c r="BJ104" i="1"/>
  <c r="BJ150" i="1"/>
  <c r="BJ131" i="1"/>
  <c r="BJ89" i="1"/>
  <c r="BJ119" i="1"/>
  <c r="BJ152" i="1"/>
  <c r="BJ106" i="1"/>
  <c r="BJ70" i="1"/>
  <c r="BJ142" i="1"/>
  <c r="BJ60" i="1"/>
  <c r="BJ155" i="1"/>
  <c r="BJ162" i="1"/>
  <c r="BJ136" i="1"/>
  <c r="BJ148" i="1"/>
  <c r="BJ116" i="1"/>
  <c r="BJ61" i="1"/>
  <c r="BJ96" i="1"/>
  <c r="BJ171" i="1"/>
  <c r="BJ129" i="1"/>
  <c r="BJ81" i="1"/>
  <c r="BJ127" i="1"/>
  <c r="BY164" i="1"/>
  <c r="ET74" i="1"/>
  <c r="BY75" i="1"/>
  <c r="BY92" i="1"/>
  <c r="BY120" i="1"/>
  <c r="BY156" i="1"/>
  <c r="BY126" i="1"/>
  <c r="ET75" i="1"/>
  <c r="BY143" i="1"/>
  <c r="ET77" i="1"/>
  <c r="BY123" i="1"/>
  <c r="ET80" i="1"/>
  <c r="FF80" i="1" s="1"/>
  <c r="BY84" i="1"/>
  <c r="BY153" i="1"/>
  <c r="BY182" i="1"/>
  <c r="BY113" i="1"/>
  <c r="BY122" i="1"/>
  <c r="BY100" i="1"/>
  <c r="BY185" i="1"/>
  <c r="CK185" i="1" s="1"/>
  <c r="BY127" i="1"/>
  <c r="BY168" i="1"/>
  <c r="BY171" i="1"/>
  <c r="BY152" i="1"/>
  <c r="BY107" i="1"/>
  <c r="BY124" i="1"/>
  <c r="BY115" i="1"/>
  <c r="BY176" i="1"/>
  <c r="BY86" i="1"/>
  <c r="BY145" i="1"/>
  <c r="BY134" i="1"/>
  <c r="BY125" i="1"/>
  <c r="BY148" i="1"/>
  <c r="BY133" i="1"/>
  <c r="BH169" i="1"/>
  <c r="BH57" i="1"/>
  <c r="BH158" i="1"/>
  <c r="BH82" i="1"/>
  <c r="BH121" i="1"/>
  <c r="BH142" i="1"/>
  <c r="EC60" i="1"/>
  <c r="BH103" i="1"/>
  <c r="BH77" i="1"/>
  <c r="BH166" i="1"/>
  <c r="BH91" i="1"/>
  <c r="BH146" i="1"/>
  <c r="BH111" i="1"/>
  <c r="BH123" i="1"/>
  <c r="BH76" i="1"/>
  <c r="BH148" i="1"/>
  <c r="BH162" i="1"/>
  <c r="BH119" i="1"/>
  <c r="BH89" i="1"/>
  <c r="BH72" i="1"/>
  <c r="BH122" i="1"/>
  <c r="BH120" i="1"/>
  <c r="BH125" i="1"/>
  <c r="BH107" i="1"/>
  <c r="BH134" i="1"/>
  <c r="BH56" i="1"/>
  <c r="BH70" i="1"/>
  <c r="BH114" i="1"/>
  <c r="EC54" i="1"/>
  <c r="BH93" i="1"/>
  <c r="BH159" i="1"/>
  <c r="BH88" i="1"/>
  <c r="BH137" i="1"/>
  <c r="BH133" i="1"/>
  <c r="BH164" i="1"/>
  <c r="BH84" i="1"/>
  <c r="BH92" i="1"/>
  <c r="BH139" i="1"/>
  <c r="BH171" i="1"/>
  <c r="BH115" i="1"/>
  <c r="BH105" i="1"/>
  <c r="BH98" i="1"/>
  <c r="EC57" i="1"/>
  <c r="BH65" i="1"/>
  <c r="BH150" i="1"/>
  <c r="BH130" i="1"/>
  <c r="BH61" i="1"/>
  <c r="BH168" i="1"/>
  <c r="BH117" i="1"/>
  <c r="BH110" i="1"/>
  <c r="EC56" i="1"/>
  <c r="BH99" i="1"/>
  <c r="BH147" i="1"/>
  <c r="BH80" i="1"/>
  <c r="BH109" i="1"/>
  <c r="BH154" i="1"/>
  <c r="BH52" i="1"/>
  <c r="BH163" i="1"/>
  <c r="Z49" i="1"/>
  <c r="Z113" i="1"/>
  <c r="Z45" i="1"/>
  <c r="CU27" i="1"/>
  <c r="Z33" i="1"/>
  <c r="Z108" i="1"/>
  <c r="Z48" i="1"/>
  <c r="Z73" i="1"/>
  <c r="Z133" i="1"/>
  <c r="Z106" i="1"/>
  <c r="Z81" i="1"/>
  <c r="Z115" i="1"/>
  <c r="CU25" i="1"/>
  <c r="Z69" i="1"/>
  <c r="Z62" i="1"/>
  <c r="Z127" i="1"/>
  <c r="Z41" i="1"/>
  <c r="Z136" i="1"/>
  <c r="Z18" i="1"/>
  <c r="CK18" i="1" s="1"/>
  <c r="Z31" i="1"/>
  <c r="Z32" i="1"/>
  <c r="Z63" i="1"/>
  <c r="Z74" i="1"/>
  <c r="Z38" i="1"/>
  <c r="Z75" i="1"/>
  <c r="Z79" i="1"/>
  <c r="Z92" i="1"/>
  <c r="Z35" i="1"/>
  <c r="Z29" i="1"/>
  <c r="Z51" i="1"/>
  <c r="Z59" i="1"/>
  <c r="Z90" i="1"/>
  <c r="Z99" i="1"/>
  <c r="AV134" i="1"/>
  <c r="AV150" i="1"/>
  <c r="AV63" i="1"/>
  <c r="AV111" i="1"/>
  <c r="AV96" i="1"/>
  <c r="DQ45" i="1"/>
  <c r="AV72" i="1"/>
  <c r="AV136" i="1"/>
  <c r="AV81" i="1"/>
  <c r="AV68" i="1"/>
  <c r="AV140" i="1"/>
  <c r="AV121" i="1"/>
  <c r="AV40" i="1"/>
  <c r="AV104" i="1"/>
  <c r="AV48" i="1"/>
  <c r="AV43" i="1"/>
  <c r="AV142" i="1"/>
  <c r="AV159" i="1"/>
  <c r="AV79" i="1"/>
  <c r="AV126" i="1"/>
  <c r="AV138" i="1"/>
  <c r="AV64" i="1"/>
  <c r="AV139" i="1"/>
  <c r="AV71" i="1"/>
  <c r="AV106" i="1"/>
  <c r="AV53" i="1"/>
  <c r="AV151" i="1"/>
  <c r="AV149" i="1"/>
  <c r="AV80" i="1"/>
  <c r="AV125" i="1"/>
  <c r="AV61" i="1"/>
  <c r="AV58" i="1"/>
  <c r="DQ46" i="1"/>
  <c r="EL70" i="1"/>
  <c r="BQ173" i="1"/>
  <c r="BQ122" i="1"/>
  <c r="BQ118" i="1"/>
  <c r="BQ141" i="1"/>
  <c r="BQ70" i="1"/>
  <c r="BQ154" i="1"/>
  <c r="BQ110" i="1"/>
  <c r="BQ94" i="1"/>
  <c r="BQ123" i="1"/>
  <c r="BQ147" i="1"/>
  <c r="EL66" i="1"/>
  <c r="EL72" i="1"/>
  <c r="BQ166" i="1"/>
  <c r="BQ98" i="1"/>
  <c r="BQ140" i="1"/>
  <c r="BQ161" i="1"/>
  <c r="BQ75" i="1"/>
  <c r="BQ169" i="1"/>
  <c r="EL62" i="1"/>
  <c r="EL63" i="1"/>
  <c r="BQ164" i="1"/>
  <c r="BQ132" i="1"/>
  <c r="BQ62" i="1"/>
  <c r="BQ92" i="1"/>
  <c r="BQ114" i="1"/>
  <c r="BQ126" i="1"/>
  <c r="BQ145" i="1"/>
  <c r="BQ136" i="1"/>
  <c r="BQ129" i="1"/>
  <c r="BQ81" i="1"/>
  <c r="BQ102" i="1"/>
  <c r="BQ82" i="1"/>
  <c r="AB96" i="1"/>
  <c r="AB30" i="1"/>
  <c r="AB32" i="1"/>
  <c r="AB131" i="1"/>
  <c r="AB70" i="1"/>
  <c r="AB64" i="1"/>
  <c r="AB42" i="1"/>
  <c r="AB40" i="1"/>
  <c r="AB109" i="1"/>
  <c r="CW22" i="1"/>
  <c r="AB93" i="1"/>
  <c r="AB134" i="1"/>
  <c r="CW29" i="1"/>
  <c r="AB133" i="1"/>
  <c r="CW26" i="1"/>
  <c r="AB36" i="1"/>
  <c r="AB98" i="1"/>
  <c r="AB50" i="1"/>
  <c r="CW28" i="1"/>
  <c r="AB117" i="1"/>
  <c r="AB103" i="1"/>
  <c r="AB121" i="1"/>
  <c r="AB111" i="1"/>
  <c r="AB34" i="1"/>
  <c r="AB55" i="1"/>
  <c r="AB61" i="1"/>
  <c r="AB59" i="1"/>
  <c r="AB101" i="1"/>
  <c r="AB68" i="1"/>
  <c r="AB65" i="1"/>
  <c r="AB118" i="1"/>
  <c r="CW23" i="1"/>
  <c r="AB78" i="1"/>
  <c r="AU141" i="1"/>
  <c r="AU93" i="1"/>
  <c r="AU80" i="1"/>
  <c r="AU147" i="1"/>
  <c r="DP45" i="1"/>
  <c r="AU112" i="1"/>
  <c r="AU79" i="1"/>
  <c r="AU142" i="1"/>
  <c r="AU74" i="1"/>
  <c r="AU67" i="1"/>
  <c r="AU81" i="1"/>
  <c r="AU53" i="1"/>
  <c r="AU101" i="1"/>
  <c r="AU140" i="1"/>
  <c r="AU138" i="1"/>
  <c r="AU83" i="1"/>
  <c r="AU155" i="1"/>
  <c r="DP43" i="1"/>
  <c r="AU117" i="1"/>
  <c r="AU48" i="1"/>
  <c r="AU130" i="1"/>
  <c r="AU123" i="1"/>
  <c r="AU121" i="1"/>
  <c r="AU45" i="1"/>
  <c r="AU144" i="1"/>
  <c r="DP48" i="1"/>
  <c r="AU146" i="1"/>
  <c r="AU69" i="1"/>
  <c r="AU46" i="1"/>
  <c r="DP47" i="1"/>
  <c r="AU47" i="1"/>
  <c r="AU91" i="1"/>
  <c r="AU42" i="1"/>
  <c r="CN7" i="1"/>
  <c r="M7" i="14"/>
  <c r="S7" i="9"/>
  <c r="U5" i="9"/>
  <c r="H13" i="20"/>
  <c r="AM24" i="9"/>
  <c r="U9" i="9"/>
  <c r="I29" i="3"/>
  <c r="G29" i="3"/>
  <c r="O9" i="14"/>
  <c r="O11" i="14" s="1"/>
  <c r="O9" i="16"/>
  <c r="O11" i="16" s="1"/>
  <c r="BP157" i="1"/>
  <c r="BP130" i="1"/>
  <c r="BP164" i="1"/>
  <c r="BP162" i="1"/>
  <c r="BP114" i="1"/>
  <c r="BP119" i="1"/>
  <c r="BP96" i="1"/>
  <c r="BP66" i="1"/>
  <c r="BP171" i="1"/>
  <c r="BP73" i="1"/>
  <c r="BP61" i="1"/>
  <c r="BP168" i="1"/>
  <c r="BP149" i="1"/>
  <c r="BP84" i="1"/>
  <c r="BP62" i="1"/>
  <c r="BP72" i="1"/>
  <c r="BP160" i="1"/>
  <c r="BP99" i="1"/>
  <c r="BP80" i="1"/>
  <c r="BP97" i="1"/>
  <c r="BP134" i="1"/>
  <c r="BP74" i="1"/>
  <c r="BP153" i="1"/>
  <c r="BP151" i="1"/>
  <c r="EK69" i="1"/>
  <c r="BP64" i="1"/>
  <c r="BP141" i="1"/>
  <c r="BP81" i="1"/>
  <c r="BP89" i="1"/>
  <c r="BP152" i="1"/>
  <c r="BP108" i="1"/>
  <c r="EK62" i="1"/>
  <c r="BP118" i="1"/>
  <c r="BZ166" i="1"/>
  <c r="BZ109" i="1"/>
  <c r="BZ83" i="1"/>
  <c r="BZ152" i="1"/>
  <c r="BZ118" i="1"/>
  <c r="BZ132" i="1"/>
  <c r="BZ75" i="1"/>
  <c r="BZ181" i="1"/>
  <c r="CK181" i="1" s="1"/>
  <c r="BZ108" i="1"/>
  <c r="BZ173" i="1"/>
  <c r="EU76" i="1"/>
  <c r="FF76" i="1" s="1"/>
  <c r="BZ99" i="1"/>
  <c r="EU75" i="1"/>
  <c r="BZ139" i="1"/>
  <c r="BZ93" i="1"/>
  <c r="BZ130" i="1"/>
  <c r="BZ143" i="1"/>
  <c r="BZ177" i="1"/>
  <c r="BZ155" i="1"/>
  <c r="BZ105" i="1"/>
  <c r="BZ84" i="1"/>
  <c r="BZ133" i="1"/>
  <c r="BZ122" i="1"/>
  <c r="BZ182" i="1"/>
  <c r="BZ178" i="1"/>
  <c r="BZ98" i="1"/>
  <c r="BZ74" i="1"/>
  <c r="BZ80" i="1"/>
  <c r="BZ131" i="1"/>
  <c r="BZ183" i="1"/>
  <c r="BZ73" i="1"/>
  <c r="BZ102" i="1"/>
  <c r="EU71" i="1"/>
  <c r="DY57" i="1"/>
  <c r="BD100" i="1"/>
  <c r="BD99" i="1"/>
  <c r="BD130" i="1"/>
  <c r="BD97" i="1"/>
  <c r="BD69" i="1"/>
  <c r="BD141" i="1"/>
  <c r="BD52" i="1"/>
  <c r="BD154" i="1"/>
  <c r="BD59" i="1"/>
  <c r="BD96" i="1"/>
  <c r="BD151" i="1"/>
  <c r="BD48" i="1"/>
  <c r="BD137" i="1"/>
  <c r="BD86" i="1"/>
  <c r="BD126" i="1"/>
  <c r="BD80" i="1"/>
  <c r="DY49" i="1"/>
  <c r="BD66" i="1"/>
  <c r="BD78" i="1"/>
  <c r="BD113" i="1"/>
  <c r="DY59" i="1"/>
  <c r="BD164" i="1"/>
  <c r="BD132" i="1"/>
  <c r="BD129" i="1"/>
  <c r="BD167" i="1"/>
  <c r="DY54" i="1"/>
  <c r="BD161" i="1"/>
  <c r="BD149" i="1"/>
  <c r="BD153" i="1"/>
  <c r="DY52" i="1"/>
  <c r="BD62" i="1"/>
  <c r="BD139" i="1"/>
  <c r="F9" i="18"/>
  <c r="O5" i="15"/>
  <c r="O7" i="15" s="1"/>
  <c r="R15" i="15" s="1"/>
  <c r="I14" i="3"/>
  <c r="I18" i="3" s="1"/>
  <c r="R11" i="19" l="1"/>
  <c r="J13" i="19"/>
  <c r="CB45" i="15"/>
  <c r="CB106" i="15"/>
  <c r="CB70" i="15"/>
  <c r="CB100" i="15"/>
  <c r="CB69" i="15"/>
  <c r="CB82" i="15"/>
  <c r="CB58" i="15"/>
  <c r="I58" i="9" s="1"/>
  <c r="CB49" i="15"/>
  <c r="CB38" i="15"/>
  <c r="R107" i="19"/>
  <c r="J38" i="19"/>
  <c r="R36" i="19"/>
  <c r="G16" i="9"/>
  <c r="P16" i="9" s="1"/>
  <c r="CK19" i="1"/>
  <c r="CL16" i="1"/>
  <c r="FF18" i="1"/>
  <c r="FF49" i="1"/>
  <c r="FF48" i="1"/>
  <c r="FF47" i="1"/>
  <c r="CM14" i="1"/>
  <c r="C14" i="9" s="1"/>
  <c r="CB115" i="15"/>
  <c r="CB85" i="15"/>
  <c r="CB80" i="15"/>
  <c r="I80" i="9" s="1"/>
  <c r="CB105" i="15"/>
  <c r="CB44" i="15"/>
  <c r="CB33" i="15"/>
  <c r="CG37" i="16"/>
  <c r="CG98" i="16"/>
  <c r="N98" i="16" s="1"/>
  <c r="CG141" i="16"/>
  <c r="CG135" i="16"/>
  <c r="N135" i="16" s="1"/>
  <c r="CB99" i="15"/>
  <c r="N99" i="15" s="1"/>
  <c r="CB66" i="15"/>
  <c r="CB40" i="15"/>
  <c r="CB54" i="15"/>
  <c r="CB103" i="15"/>
  <c r="CB56" i="15"/>
  <c r="CB88" i="15"/>
  <c r="CB52" i="15"/>
  <c r="CB60" i="15"/>
  <c r="N60" i="15" s="1"/>
  <c r="CB76" i="15"/>
  <c r="CB62" i="15"/>
  <c r="I62" i="9" s="1"/>
  <c r="CB83" i="15"/>
  <c r="CB59" i="15"/>
  <c r="CB34" i="15"/>
  <c r="CB43" i="15"/>
  <c r="CB57" i="15"/>
  <c r="CB104" i="15"/>
  <c r="I104" i="9" s="1"/>
  <c r="CB63" i="15"/>
  <c r="CB95" i="15"/>
  <c r="N95" i="15" s="1"/>
  <c r="CB74" i="15"/>
  <c r="CB77" i="15"/>
  <c r="CB41" i="15"/>
  <c r="CB92" i="15"/>
  <c r="CB107" i="15"/>
  <c r="AC73" i="1"/>
  <c r="CX25" i="1"/>
  <c r="AC95" i="1"/>
  <c r="AC36" i="1"/>
  <c r="FF73" i="1"/>
  <c r="CK186" i="1"/>
  <c r="FF78" i="1"/>
  <c r="FF77" i="1"/>
  <c r="FF42" i="1"/>
  <c r="FF51" i="1"/>
  <c r="FF53" i="1"/>
  <c r="FF41" i="1"/>
  <c r="FF44" i="1"/>
  <c r="FF46" i="1"/>
  <c r="FG17" i="1"/>
  <c r="G17" i="9"/>
  <c r="P17" i="9" s="1"/>
  <c r="CL17" i="1"/>
  <c r="AC123" i="1"/>
  <c r="CX28" i="1"/>
  <c r="FF28" i="1" s="1"/>
  <c r="FH16" i="1"/>
  <c r="FI16" i="1" s="1"/>
  <c r="AC28" i="1"/>
  <c r="CK28" i="1" s="1"/>
  <c r="AC136" i="1"/>
  <c r="AC44" i="1"/>
  <c r="AC135" i="1"/>
  <c r="AC98" i="1"/>
  <c r="AC137" i="1"/>
  <c r="AC52" i="1"/>
  <c r="AC60" i="1"/>
  <c r="AC89" i="1"/>
  <c r="CX21" i="1"/>
  <c r="FF21" i="1" s="1"/>
  <c r="CX24" i="1"/>
  <c r="FF24" i="1" s="1"/>
  <c r="CK172" i="1"/>
  <c r="AC112" i="1"/>
  <c r="CX23" i="1"/>
  <c r="FF23" i="1" s="1"/>
  <c r="AC23" i="1"/>
  <c r="CK23" i="1" s="1"/>
  <c r="CX22" i="1"/>
  <c r="FF22" i="1" s="1"/>
  <c r="AC53" i="1"/>
  <c r="AC105" i="1"/>
  <c r="AC92" i="1"/>
  <c r="AC118" i="1"/>
  <c r="AC81" i="1"/>
  <c r="AC45" i="1"/>
  <c r="AC54" i="1"/>
  <c r="AC96" i="1"/>
  <c r="AC24" i="1"/>
  <c r="CK24" i="1" s="1"/>
  <c r="AC62" i="1"/>
  <c r="AC82" i="1"/>
  <c r="AC65" i="1"/>
  <c r="AC32" i="1"/>
  <c r="AC104" i="1"/>
  <c r="CK184" i="1"/>
  <c r="G184" i="9" s="1"/>
  <c r="P184" i="9" s="1"/>
  <c r="FG191" i="1"/>
  <c r="FH191" i="1" s="1"/>
  <c r="FI191" i="1" s="1"/>
  <c r="G191" i="9"/>
  <c r="P191" i="9" s="1"/>
  <c r="AC129" i="1"/>
  <c r="AC130" i="1"/>
  <c r="AC43" i="1"/>
  <c r="AC119" i="1"/>
  <c r="AC115" i="1"/>
  <c r="AC121" i="1"/>
  <c r="AC26" i="1"/>
  <c r="CK26" i="1" s="1"/>
  <c r="FG26" i="1" s="1"/>
  <c r="AC69" i="1"/>
  <c r="AC72" i="1"/>
  <c r="AC68" i="1"/>
  <c r="AC134" i="1"/>
  <c r="AC77" i="1"/>
  <c r="AC34" i="1"/>
  <c r="AC42" i="1"/>
  <c r="AC85" i="1"/>
  <c r="AC76" i="1"/>
  <c r="AC120" i="1"/>
  <c r="G195" i="9"/>
  <c r="P195" i="9" s="1"/>
  <c r="FF50" i="1"/>
  <c r="AC57" i="1"/>
  <c r="AC109" i="1"/>
  <c r="AC86" i="1"/>
  <c r="AC31" i="1"/>
  <c r="AC25" i="1"/>
  <c r="CK25" i="1" s="1"/>
  <c r="G25" i="9" s="1"/>
  <c r="P25" i="9" s="1"/>
  <c r="AC84" i="1"/>
  <c r="AC122" i="1"/>
  <c r="AC93" i="1"/>
  <c r="AC59" i="1"/>
  <c r="AC102" i="1"/>
  <c r="AC55" i="1"/>
  <c r="AC66" i="1"/>
  <c r="AC138" i="1"/>
  <c r="AC133" i="1"/>
  <c r="AC41" i="1"/>
  <c r="AC74" i="1"/>
  <c r="AC35" i="1"/>
  <c r="AC49" i="1"/>
  <c r="CX32" i="1"/>
  <c r="AC114" i="1"/>
  <c r="AC38" i="1"/>
  <c r="CX26" i="1"/>
  <c r="FF26" i="1" s="1"/>
  <c r="AC58" i="1"/>
  <c r="AC71" i="1"/>
  <c r="CX29" i="1"/>
  <c r="AC100" i="1"/>
  <c r="AC131" i="1"/>
  <c r="AC78" i="1"/>
  <c r="AC127" i="1"/>
  <c r="AC128" i="1"/>
  <c r="CK154" i="1"/>
  <c r="FG154" i="1" s="1"/>
  <c r="FH154" i="1" s="1"/>
  <c r="FI154" i="1" s="1"/>
  <c r="AC108" i="1"/>
  <c r="AC125" i="1"/>
  <c r="AC47" i="1"/>
  <c r="AC21" i="1"/>
  <c r="CK21" i="1" s="1"/>
  <c r="G21" i="9" s="1"/>
  <c r="P21" i="9" s="1"/>
  <c r="AC88" i="1"/>
  <c r="AC132" i="1"/>
  <c r="AC110" i="1"/>
  <c r="AC40" i="1"/>
  <c r="AC116" i="1"/>
  <c r="AC33" i="1"/>
  <c r="AC48" i="1"/>
  <c r="AC139" i="1"/>
  <c r="FG187" i="1"/>
  <c r="FH187" i="1" s="1"/>
  <c r="FI187" i="1" s="1"/>
  <c r="G187" i="9"/>
  <c r="P187" i="9" s="1"/>
  <c r="G186" i="9"/>
  <c r="P186" i="9" s="1"/>
  <c r="FG186" i="1"/>
  <c r="FH186" i="1" s="1"/>
  <c r="FI186" i="1" s="1"/>
  <c r="FG180" i="1"/>
  <c r="FH180" i="1" s="1"/>
  <c r="FI180" i="1" s="1"/>
  <c r="G180" i="9"/>
  <c r="P180" i="9" s="1"/>
  <c r="CK158" i="1"/>
  <c r="FF54" i="1"/>
  <c r="FF62" i="1"/>
  <c r="FG20" i="1"/>
  <c r="FH20" i="1" s="1"/>
  <c r="FI20" i="1" s="1"/>
  <c r="FF70" i="1"/>
  <c r="CK165" i="1"/>
  <c r="FG165" i="1" s="1"/>
  <c r="FH165" i="1" s="1"/>
  <c r="FI165" i="1" s="1"/>
  <c r="AC70" i="1"/>
  <c r="AC22" i="1"/>
  <c r="CK22" i="1" s="1"/>
  <c r="AC83" i="1"/>
  <c r="AC64" i="1"/>
  <c r="AC30" i="1"/>
  <c r="AC63" i="1"/>
  <c r="AC39" i="1"/>
  <c r="AC29" i="1"/>
  <c r="AC79" i="1"/>
  <c r="AC107" i="1"/>
  <c r="AC126" i="1"/>
  <c r="AC91" i="1"/>
  <c r="AC75" i="1"/>
  <c r="CX27" i="1"/>
  <c r="FF27" i="1" s="1"/>
  <c r="AC101" i="1"/>
  <c r="AC56" i="1"/>
  <c r="AC117" i="1"/>
  <c r="AC46" i="1"/>
  <c r="AC61" i="1"/>
  <c r="CK170" i="1"/>
  <c r="CK178" i="1"/>
  <c r="G178" i="9" s="1"/>
  <c r="P178" i="9" s="1"/>
  <c r="DF37" i="1"/>
  <c r="FF37" i="1" s="1"/>
  <c r="AK145" i="1"/>
  <c r="CK145" i="1" s="1"/>
  <c r="AK61" i="1"/>
  <c r="AK76" i="1"/>
  <c r="AK101" i="1"/>
  <c r="AK118" i="1"/>
  <c r="AK146" i="1"/>
  <c r="CK146" i="1" s="1"/>
  <c r="AK94" i="1"/>
  <c r="DF29" i="1"/>
  <c r="FF29" i="1" s="1"/>
  <c r="AK132" i="1"/>
  <c r="AK130" i="1"/>
  <c r="AK32" i="1"/>
  <c r="CK32" i="1" s="1"/>
  <c r="G32" i="9" s="1"/>
  <c r="P32" i="9" s="1"/>
  <c r="AK148" i="1"/>
  <c r="AK58" i="1"/>
  <c r="AK90" i="1"/>
  <c r="AK122" i="1"/>
  <c r="AK64" i="1"/>
  <c r="AK39" i="1"/>
  <c r="AK87" i="1"/>
  <c r="AK86" i="1"/>
  <c r="AK134" i="1"/>
  <c r="DF38" i="1"/>
  <c r="AK131" i="1"/>
  <c r="AK106" i="1"/>
  <c r="AK41" i="1"/>
  <c r="AK140" i="1"/>
  <c r="AK66" i="1"/>
  <c r="DF40" i="1"/>
  <c r="AK82" i="1"/>
  <c r="AK59" i="1"/>
  <c r="CK59" i="1" s="1"/>
  <c r="AK73" i="1"/>
  <c r="AK119" i="1"/>
  <c r="CK119" i="1" s="1"/>
  <c r="AK77" i="1"/>
  <c r="CK77" i="1" s="1"/>
  <c r="AK138" i="1"/>
  <c r="AK56" i="1"/>
  <c r="AK51" i="1"/>
  <c r="AK29" i="1"/>
  <c r="AK78" i="1"/>
  <c r="AK45" i="1"/>
  <c r="AK127" i="1"/>
  <c r="AK71" i="1"/>
  <c r="CK71" i="1" s="1"/>
  <c r="AK93" i="1"/>
  <c r="CK93" i="1" s="1"/>
  <c r="AK81" i="1"/>
  <c r="CK81" i="1" s="1"/>
  <c r="AK116" i="1"/>
  <c r="AK113" i="1"/>
  <c r="AK91" i="1"/>
  <c r="AK121" i="1"/>
  <c r="DF36" i="1"/>
  <c r="FF36" i="1" s="1"/>
  <c r="AK89" i="1"/>
  <c r="CK89" i="1" s="1"/>
  <c r="AK110" i="1"/>
  <c r="CK110" i="1" s="1"/>
  <c r="AK135" i="1"/>
  <c r="CK135" i="1" s="1"/>
  <c r="AK60" i="1"/>
  <c r="DF31" i="1"/>
  <c r="AK107" i="1"/>
  <c r="AK85" i="1"/>
  <c r="AK40" i="1"/>
  <c r="AK99" i="1"/>
  <c r="AK49" i="1"/>
  <c r="AK47" i="1"/>
  <c r="AK144" i="1"/>
  <c r="AK52" i="1"/>
  <c r="AK112" i="1"/>
  <c r="CK112" i="1" s="1"/>
  <c r="AK141" i="1"/>
  <c r="AK143" i="1"/>
  <c r="CK143" i="1" s="1"/>
  <c r="AK67" i="1"/>
  <c r="AK35" i="1"/>
  <c r="CK35" i="1" s="1"/>
  <c r="AK68" i="1"/>
  <c r="AK102" i="1"/>
  <c r="AK129" i="1"/>
  <c r="AK117" i="1"/>
  <c r="AK98" i="1"/>
  <c r="AK142" i="1"/>
  <c r="CK142" i="1" s="1"/>
  <c r="DF35" i="1"/>
  <c r="FF35" i="1" s="1"/>
  <c r="AK109" i="1"/>
  <c r="CK109" i="1" s="1"/>
  <c r="AK55" i="1"/>
  <c r="DF33" i="1"/>
  <c r="FF33" i="1" s="1"/>
  <c r="AK115" i="1"/>
  <c r="AK139" i="1"/>
  <c r="CK139" i="1" s="1"/>
  <c r="AK104" i="1"/>
  <c r="AK80" i="1"/>
  <c r="AK111" i="1"/>
  <c r="AK36" i="1"/>
  <c r="AK126" i="1"/>
  <c r="AK62" i="1"/>
  <c r="CK62" i="1" s="1"/>
  <c r="AK92" i="1"/>
  <c r="DF32" i="1"/>
  <c r="AK103" i="1"/>
  <c r="AK38" i="1"/>
  <c r="AK72" i="1"/>
  <c r="CK72" i="1" s="1"/>
  <c r="AK120" i="1"/>
  <c r="CK120" i="1" s="1"/>
  <c r="AK125" i="1"/>
  <c r="CK125" i="1" s="1"/>
  <c r="AK108" i="1"/>
  <c r="AK137" i="1"/>
  <c r="AK48" i="1"/>
  <c r="AK136" i="1"/>
  <c r="AK57" i="1"/>
  <c r="CK57" i="1" s="1"/>
  <c r="AK53" i="1"/>
  <c r="CK53" i="1" s="1"/>
  <c r="AK74" i="1"/>
  <c r="CK74" i="1" s="1"/>
  <c r="AK95" i="1"/>
  <c r="CK95" i="1" s="1"/>
  <c r="AK30" i="1"/>
  <c r="DF30" i="1"/>
  <c r="AK84" i="1"/>
  <c r="CK84" i="1" s="1"/>
  <c r="AK147" i="1"/>
  <c r="CK147" i="1" s="1"/>
  <c r="AK63" i="1"/>
  <c r="AK31" i="1"/>
  <c r="AK114" i="1"/>
  <c r="DF34" i="1"/>
  <c r="FF34" i="1" s="1"/>
  <c r="AK124" i="1"/>
  <c r="AK128" i="1"/>
  <c r="AK105" i="1"/>
  <c r="CK105" i="1" s="1"/>
  <c r="AK79" i="1"/>
  <c r="AK50" i="1"/>
  <c r="AK83" i="1"/>
  <c r="CK83" i="1" s="1"/>
  <c r="AK97" i="1"/>
  <c r="AK96" i="1"/>
  <c r="AK133" i="1"/>
  <c r="CK133" i="1" s="1"/>
  <c r="G133" i="9" s="1"/>
  <c r="P133" i="9" s="1"/>
  <c r="AK54" i="1"/>
  <c r="AK69" i="1"/>
  <c r="AK37" i="1"/>
  <c r="AK34" i="1"/>
  <c r="DF39" i="1"/>
  <c r="FF39" i="1" s="1"/>
  <c r="AK33" i="1"/>
  <c r="AK42" i="1"/>
  <c r="CK42" i="1" s="1"/>
  <c r="AK44" i="1"/>
  <c r="AK46" i="1"/>
  <c r="AK100" i="1"/>
  <c r="CK100" i="1" s="1"/>
  <c r="AK75" i="1"/>
  <c r="AK65" i="1"/>
  <c r="CK65" i="1" s="1"/>
  <c r="G65" i="9" s="1"/>
  <c r="P65" i="9" s="1"/>
  <c r="AK88" i="1"/>
  <c r="AK70" i="1"/>
  <c r="AK123" i="1"/>
  <c r="CK123" i="1" s="1"/>
  <c r="AK43" i="1"/>
  <c r="CK43" i="1" s="1"/>
  <c r="FF63" i="1"/>
  <c r="FF40" i="1"/>
  <c r="FG190" i="1"/>
  <c r="FH190" i="1" s="1"/>
  <c r="FI190" i="1" s="1"/>
  <c r="G190" i="9"/>
  <c r="P190" i="9" s="1"/>
  <c r="CK115" i="1"/>
  <c r="FG115" i="1" s="1"/>
  <c r="FH115" i="1" s="1"/>
  <c r="FI115" i="1" s="1"/>
  <c r="FF60" i="1"/>
  <c r="AC124" i="1"/>
  <c r="CK124" i="1" s="1"/>
  <c r="CX30" i="1"/>
  <c r="FF30" i="1" s="1"/>
  <c r="AC106" i="1"/>
  <c r="G179" i="9"/>
  <c r="P179" i="9" s="1"/>
  <c r="FG179" i="1"/>
  <c r="FH179" i="1" s="1"/>
  <c r="FI179" i="1" s="1"/>
  <c r="CK118" i="1"/>
  <c r="FG118" i="1" s="1"/>
  <c r="FH118" i="1" s="1"/>
  <c r="FI118" i="1" s="1"/>
  <c r="CK182" i="1"/>
  <c r="AC103" i="1"/>
  <c r="AC111" i="1"/>
  <c r="AC67" i="1"/>
  <c r="AC90" i="1"/>
  <c r="CK90" i="1" s="1"/>
  <c r="AC87" i="1"/>
  <c r="AC80" i="1"/>
  <c r="AC140" i="1"/>
  <c r="AC37" i="1"/>
  <c r="CK37" i="1" s="1"/>
  <c r="AC97" i="1"/>
  <c r="AC51" i="1"/>
  <c r="CK51" i="1" s="1"/>
  <c r="AC113" i="1"/>
  <c r="CK113" i="1" s="1"/>
  <c r="AC27" i="1"/>
  <c r="CK27" i="1" s="1"/>
  <c r="AC99" i="1"/>
  <c r="CX31" i="1"/>
  <c r="FF31" i="1" s="1"/>
  <c r="AC50" i="1"/>
  <c r="AC94" i="1"/>
  <c r="CB67" i="15"/>
  <c r="I67" i="9" s="1"/>
  <c r="CB91" i="15"/>
  <c r="N91" i="15" s="1"/>
  <c r="CB37" i="15"/>
  <c r="CB72" i="15"/>
  <c r="N72" i="15" s="1"/>
  <c r="CB50" i="15"/>
  <c r="CB101" i="15"/>
  <c r="CB68" i="15"/>
  <c r="CB42" i="15"/>
  <c r="N42" i="15" s="1"/>
  <c r="CJ57" i="14"/>
  <c r="CJ58" i="14"/>
  <c r="CJ47" i="14"/>
  <c r="N47" i="14" s="1"/>
  <c r="CJ56" i="14"/>
  <c r="N56" i="14" s="1"/>
  <c r="CJ41" i="14"/>
  <c r="H41" i="9" s="1"/>
  <c r="CJ72" i="14"/>
  <c r="N72" i="14" s="1"/>
  <c r="CJ27" i="14"/>
  <c r="CK117" i="1"/>
  <c r="G117" i="9" s="1"/>
  <c r="P117" i="9" s="1"/>
  <c r="CK104" i="1"/>
  <c r="G104" i="9" s="1"/>
  <c r="P104" i="9" s="1"/>
  <c r="FF25" i="1"/>
  <c r="CK73" i="1"/>
  <c r="FG73" i="1" s="1"/>
  <c r="FH73" i="1" s="1"/>
  <c r="FI73" i="1" s="1"/>
  <c r="CG78" i="16"/>
  <c r="CG35" i="16"/>
  <c r="N35" i="16" s="1"/>
  <c r="CG51" i="16"/>
  <c r="J51" i="9" s="1"/>
  <c r="CG89" i="16"/>
  <c r="J89" i="9" s="1"/>
  <c r="CG39" i="16"/>
  <c r="CG114" i="16"/>
  <c r="CB79" i="15"/>
  <c r="I79" i="9" s="1"/>
  <c r="CB98" i="15"/>
  <c r="CB71" i="15"/>
  <c r="CB39" i="15"/>
  <c r="I39" i="9" s="1"/>
  <c r="CB55" i="15"/>
  <c r="N55" i="15" s="1"/>
  <c r="CB32" i="15"/>
  <c r="CB35" i="15"/>
  <c r="CB81" i="15"/>
  <c r="I81" i="9" s="1"/>
  <c r="CJ44" i="14"/>
  <c r="H44" i="9" s="1"/>
  <c r="CJ30" i="14"/>
  <c r="CJ28" i="14"/>
  <c r="H28" i="9" s="1"/>
  <c r="CJ42" i="14"/>
  <c r="N42" i="14" s="1"/>
  <c r="CJ29" i="14"/>
  <c r="CJ59" i="14"/>
  <c r="H59" i="9" s="1"/>
  <c r="CJ26" i="14"/>
  <c r="I75" i="9"/>
  <c r="N75" i="15"/>
  <c r="N120" i="15"/>
  <c r="I120" i="9"/>
  <c r="I35" i="9"/>
  <c r="N35" i="15"/>
  <c r="N85" i="15"/>
  <c r="I85" i="9"/>
  <c r="J120" i="9"/>
  <c r="N120" i="16"/>
  <c r="N103" i="16"/>
  <c r="J103" i="9"/>
  <c r="N55" i="16"/>
  <c r="J55" i="9"/>
  <c r="I100" i="9"/>
  <c r="N100" i="15"/>
  <c r="N38" i="15"/>
  <c r="I38" i="9"/>
  <c r="N63" i="15"/>
  <c r="I63" i="9"/>
  <c r="I34" i="9"/>
  <c r="N43" i="15"/>
  <c r="I43" i="9"/>
  <c r="N45" i="15"/>
  <c r="I45" i="9"/>
  <c r="I57" i="9"/>
  <c r="N57" i="15"/>
  <c r="N110" i="14"/>
  <c r="H110" i="9"/>
  <c r="I113" i="9"/>
  <c r="N113" i="15"/>
  <c r="I130" i="9"/>
  <c r="N130" i="15"/>
  <c r="N119" i="15"/>
  <c r="I119" i="9"/>
  <c r="N124" i="15"/>
  <c r="I124" i="9"/>
  <c r="N126" i="15"/>
  <c r="I126" i="9"/>
  <c r="J61" i="9"/>
  <c r="N61" i="16"/>
  <c r="J65" i="9"/>
  <c r="N65" i="16"/>
  <c r="J34" i="9"/>
  <c r="N83" i="16"/>
  <c r="J83" i="9"/>
  <c r="J32" i="9"/>
  <c r="J29" i="9"/>
  <c r="J146" i="9"/>
  <c r="N146" i="16"/>
  <c r="J78" i="9"/>
  <c r="N78" i="16"/>
  <c r="N40" i="16"/>
  <c r="J40" i="9"/>
  <c r="J167" i="9"/>
  <c r="N167" i="16"/>
  <c r="N188" i="16"/>
  <c r="J188" i="9"/>
  <c r="N177" i="16"/>
  <c r="J177" i="9"/>
  <c r="J35" i="9"/>
  <c r="I137" i="9"/>
  <c r="N137" i="15"/>
  <c r="N114" i="15"/>
  <c r="I114" i="9"/>
  <c r="N59" i="15"/>
  <c r="I59" i="9"/>
  <c r="J121" i="9"/>
  <c r="N121" i="16"/>
  <c r="J123" i="9"/>
  <c r="N123" i="16"/>
  <c r="N48" i="16"/>
  <c r="J48" i="9"/>
  <c r="N39" i="15"/>
  <c r="I70" i="9"/>
  <c r="N70" i="15"/>
  <c r="F4" i="15"/>
  <c r="I33" i="9"/>
  <c r="N173" i="16"/>
  <c r="J173" i="9"/>
  <c r="N71" i="16"/>
  <c r="J71" i="9"/>
  <c r="N79" i="15"/>
  <c r="N103" i="14"/>
  <c r="H103" i="9"/>
  <c r="H122" i="9"/>
  <c r="N122" i="14"/>
  <c r="N28" i="14"/>
  <c r="I103" i="9"/>
  <c r="N103" i="15"/>
  <c r="I146" i="9"/>
  <c r="N146" i="15"/>
  <c r="J37" i="9"/>
  <c r="N37" i="16"/>
  <c r="J47" i="9"/>
  <c r="N47" i="16"/>
  <c r="J126" i="9"/>
  <c r="N126" i="16"/>
  <c r="N52" i="16"/>
  <c r="J52" i="9"/>
  <c r="I68" i="9"/>
  <c r="N68" i="15"/>
  <c r="I98" i="9"/>
  <c r="N98" i="15"/>
  <c r="N142" i="16"/>
  <c r="J142" i="9"/>
  <c r="I145" i="9"/>
  <c r="N145" i="15"/>
  <c r="J176" i="9"/>
  <c r="N176" i="16"/>
  <c r="N114" i="16"/>
  <c r="J114" i="9"/>
  <c r="J149" i="9"/>
  <c r="N149" i="16"/>
  <c r="I122" i="9"/>
  <c r="N122" i="15"/>
  <c r="J38" i="9"/>
  <c r="N38" i="16"/>
  <c r="I88" i="9"/>
  <c r="N88" i="15"/>
  <c r="I94" i="9"/>
  <c r="N94" i="15"/>
  <c r="N40" i="15"/>
  <c r="I40" i="9"/>
  <c r="I30" i="9"/>
  <c r="N97" i="15"/>
  <c r="I97" i="9"/>
  <c r="I66" i="9"/>
  <c r="N66" i="15"/>
  <c r="H69" i="9"/>
  <c r="N69" i="14"/>
  <c r="I118" i="9"/>
  <c r="N118" i="15"/>
  <c r="N171" i="16"/>
  <c r="J171" i="9"/>
  <c r="J102" i="9"/>
  <c r="N102" i="16"/>
  <c r="J95" i="9"/>
  <c r="N95" i="16"/>
  <c r="N113" i="16"/>
  <c r="J113" i="9"/>
  <c r="J26" i="9"/>
  <c r="J108" i="9"/>
  <c r="N108" i="16"/>
  <c r="N134" i="16"/>
  <c r="J134" i="9"/>
  <c r="N60" i="16"/>
  <c r="J60" i="9"/>
  <c r="J96" i="9"/>
  <c r="N96" i="16"/>
  <c r="J158" i="9"/>
  <c r="N158" i="16"/>
  <c r="N63" i="16"/>
  <c r="J63" i="9"/>
  <c r="J136" i="9"/>
  <c r="N136" i="16"/>
  <c r="J80" i="9"/>
  <c r="N80" i="16"/>
  <c r="N76" i="16"/>
  <c r="J76" i="9"/>
  <c r="J56" i="9"/>
  <c r="N56" i="16"/>
  <c r="N130" i="16"/>
  <c r="J130" i="9"/>
  <c r="N178" i="16"/>
  <c r="J178" i="9"/>
  <c r="J172" i="9"/>
  <c r="N172" i="16"/>
  <c r="N91" i="16"/>
  <c r="J91" i="9"/>
  <c r="N125" i="16"/>
  <c r="J125" i="9"/>
  <c r="G19" i="9"/>
  <c r="P19" i="9" s="1"/>
  <c r="FG19" i="1"/>
  <c r="FH19" i="1" s="1"/>
  <c r="FI19" i="1" s="1"/>
  <c r="N138" i="15"/>
  <c r="I138" i="9"/>
  <c r="I116" i="9"/>
  <c r="N116" i="15"/>
  <c r="N106" i="15"/>
  <c r="I106" i="9"/>
  <c r="I71" i="9"/>
  <c r="N71" i="15"/>
  <c r="J46" i="9"/>
  <c r="N46" i="16"/>
  <c r="J161" i="9"/>
  <c r="N161" i="16"/>
  <c r="I44" i="9"/>
  <c r="N44" i="15"/>
  <c r="I49" i="9"/>
  <c r="N49" i="15"/>
  <c r="N73" i="16"/>
  <c r="J73" i="9"/>
  <c r="N187" i="16"/>
  <c r="J187" i="9"/>
  <c r="N166" i="16"/>
  <c r="J166" i="9"/>
  <c r="I26" i="9"/>
  <c r="N50" i="15"/>
  <c r="I50" i="9"/>
  <c r="N101" i="15"/>
  <c r="I101" i="9"/>
  <c r="I105" i="9"/>
  <c r="N105" i="15"/>
  <c r="N56" i="15"/>
  <c r="I56" i="9"/>
  <c r="J152" i="9"/>
  <c r="N152" i="16"/>
  <c r="N122" i="16"/>
  <c r="J122" i="9"/>
  <c r="J36" i="9"/>
  <c r="N36" i="16"/>
  <c r="N132" i="16"/>
  <c r="J132" i="9"/>
  <c r="J100" i="9"/>
  <c r="N100" i="16"/>
  <c r="N154" i="16"/>
  <c r="J154" i="9"/>
  <c r="J50" i="9"/>
  <c r="N50" i="16"/>
  <c r="I144" i="9"/>
  <c r="N144" i="15"/>
  <c r="N144" i="16"/>
  <c r="J144" i="9"/>
  <c r="G182" i="9"/>
  <c r="P182" i="9" s="1"/>
  <c r="FG182" i="1"/>
  <c r="FH182" i="1" s="1"/>
  <c r="FI182" i="1" s="1"/>
  <c r="I115" i="9"/>
  <c r="N115" i="15"/>
  <c r="J133" i="9"/>
  <c r="N133" i="16"/>
  <c r="N53" i="16"/>
  <c r="J53" i="9"/>
  <c r="J105" i="9"/>
  <c r="N105" i="16"/>
  <c r="J101" i="9"/>
  <c r="N101" i="16"/>
  <c r="J79" i="9"/>
  <c r="N79" i="16"/>
  <c r="I74" i="9"/>
  <c r="N74" i="15"/>
  <c r="N67" i="15"/>
  <c r="I54" i="9"/>
  <c r="N54" i="15"/>
  <c r="I77" i="9"/>
  <c r="N77" i="15"/>
  <c r="I25" i="9"/>
  <c r="I41" i="9"/>
  <c r="N41" i="15"/>
  <c r="N52" i="15"/>
  <c r="I52" i="9"/>
  <c r="H39" i="9"/>
  <c r="N39" i="14"/>
  <c r="K108" i="19"/>
  <c r="K110" i="19" s="1"/>
  <c r="H34" i="9"/>
  <c r="I117" i="9"/>
  <c r="N117" i="15"/>
  <c r="I92" i="9"/>
  <c r="N92" i="15"/>
  <c r="N58" i="14"/>
  <c r="H58" i="9"/>
  <c r="N121" i="14"/>
  <c r="H121" i="9"/>
  <c r="H86" i="9"/>
  <c r="N86" i="14"/>
  <c r="N120" i="14"/>
  <c r="H120" i="9"/>
  <c r="N119" i="14"/>
  <c r="H119" i="9"/>
  <c r="N59" i="14"/>
  <c r="N46" i="14"/>
  <c r="H46" i="9"/>
  <c r="H106" i="9"/>
  <c r="N106" i="14"/>
  <c r="N134" i="15"/>
  <c r="I134" i="9"/>
  <c r="N82" i="15"/>
  <c r="I82" i="9"/>
  <c r="N93" i="15"/>
  <c r="I93" i="9"/>
  <c r="I86" i="9"/>
  <c r="N86" i="15"/>
  <c r="I91" i="9"/>
  <c r="I37" i="9"/>
  <c r="N37" i="15"/>
  <c r="I107" i="9"/>
  <c r="N107" i="15"/>
  <c r="N149" i="15"/>
  <c r="I149" i="9"/>
  <c r="I127" i="9"/>
  <c r="N127" i="15"/>
  <c r="N62" i="15"/>
  <c r="I29" i="9"/>
  <c r="I89" i="9"/>
  <c r="N89" i="15"/>
  <c r="J127" i="9"/>
  <c r="N127" i="16"/>
  <c r="N170" i="16"/>
  <c r="J170" i="9"/>
  <c r="J49" i="9"/>
  <c r="N49" i="16"/>
  <c r="N162" i="16"/>
  <c r="J162" i="9"/>
  <c r="J59" i="9"/>
  <c r="N59" i="16"/>
  <c r="N90" i="16"/>
  <c r="J90" i="9"/>
  <c r="J118" i="9"/>
  <c r="N118" i="16"/>
  <c r="J74" i="9"/>
  <c r="N74" i="16"/>
  <c r="N81" i="16"/>
  <c r="J81" i="9"/>
  <c r="N62" i="16"/>
  <c r="J62" i="9"/>
  <c r="N42" i="16"/>
  <c r="J42" i="9"/>
  <c r="J86" i="9"/>
  <c r="N86" i="16"/>
  <c r="N58" i="16"/>
  <c r="J58" i="9"/>
  <c r="J31" i="9"/>
  <c r="J92" i="9"/>
  <c r="N92" i="16"/>
  <c r="J110" i="9"/>
  <c r="N110" i="16"/>
  <c r="N45" i="16"/>
  <c r="J45" i="9"/>
  <c r="J57" i="9"/>
  <c r="N57" i="16"/>
  <c r="N119" i="16"/>
  <c r="J119" i="9"/>
  <c r="J87" i="9"/>
  <c r="N87" i="16"/>
  <c r="J117" i="9"/>
  <c r="N117" i="16"/>
  <c r="N83" i="15"/>
  <c r="I83" i="9"/>
  <c r="J97" i="9"/>
  <c r="N97" i="16"/>
  <c r="J141" i="9"/>
  <c r="N141" i="16"/>
  <c r="I147" i="9"/>
  <c r="N147" i="15"/>
  <c r="N142" i="15"/>
  <c r="I142" i="9"/>
  <c r="I148" i="9"/>
  <c r="N148" i="15"/>
  <c r="N128" i="16"/>
  <c r="J128" i="9"/>
  <c r="N148" i="16"/>
  <c r="J148" i="9"/>
  <c r="J39" i="9"/>
  <c r="N39" i="16"/>
  <c r="J85" i="9"/>
  <c r="N85" i="16"/>
  <c r="J155" i="9"/>
  <c r="N155" i="16"/>
  <c r="J157" i="9"/>
  <c r="N157" i="16"/>
  <c r="FG185" i="1"/>
  <c r="FH185" i="1" s="1"/>
  <c r="FI185" i="1" s="1"/>
  <c r="G185" i="9"/>
  <c r="P185" i="9" s="1"/>
  <c r="G170" i="9"/>
  <c r="P170" i="9" s="1"/>
  <c r="FG170" i="1"/>
  <c r="FH170" i="1" s="1"/>
  <c r="FI170" i="1" s="1"/>
  <c r="CK163" i="1"/>
  <c r="FF57" i="1"/>
  <c r="CK128" i="1"/>
  <c r="I42" i="9"/>
  <c r="E4" i="14"/>
  <c r="D10" i="14"/>
  <c r="E10" i="14" s="1"/>
  <c r="H4" i="9"/>
  <c r="CG116" i="16"/>
  <c r="J165" i="9"/>
  <c r="N165" i="16"/>
  <c r="N69" i="15"/>
  <c r="I69" i="9"/>
  <c r="H118" i="9"/>
  <c r="N118" i="14"/>
  <c r="H57" i="9"/>
  <c r="N57" i="14"/>
  <c r="CJ61" i="14"/>
  <c r="H133" i="9"/>
  <c r="N133" i="14"/>
  <c r="CJ66" i="14"/>
  <c r="CJ104" i="14"/>
  <c r="N132" i="15"/>
  <c r="I132" i="9"/>
  <c r="N135" i="15"/>
  <c r="I135" i="9"/>
  <c r="CB73" i="15"/>
  <c r="N153" i="15"/>
  <c r="I153" i="9"/>
  <c r="D10" i="16"/>
  <c r="E10" i="16" s="1"/>
  <c r="E4" i="16"/>
  <c r="J4" i="9"/>
  <c r="J10" i="9" s="1"/>
  <c r="N150" i="15"/>
  <c r="I150" i="9"/>
  <c r="CG169" i="16"/>
  <c r="N182" i="16"/>
  <c r="J182" i="9"/>
  <c r="N77" i="16"/>
  <c r="J77" i="9"/>
  <c r="N43" i="16"/>
  <c r="J43" i="9"/>
  <c r="P14" i="16"/>
  <c r="O15" i="16"/>
  <c r="R200" i="9"/>
  <c r="V9" i="9"/>
  <c r="V11" i="9" s="1"/>
  <c r="W9" i="9"/>
  <c r="W11" i="9" s="1"/>
  <c r="R204" i="9"/>
  <c r="R203" i="9"/>
  <c r="U11" i="9"/>
  <c r="R202" i="9"/>
  <c r="R201" i="9"/>
  <c r="R197" i="9"/>
  <c r="CK155" i="1"/>
  <c r="CK169" i="1"/>
  <c r="CK153" i="1"/>
  <c r="S203" i="9"/>
  <c r="S200" i="9"/>
  <c r="S204" i="9"/>
  <c r="S202" i="9"/>
  <c r="S201" i="9"/>
  <c r="S198" i="9"/>
  <c r="CK174" i="1"/>
  <c r="FF45" i="1"/>
  <c r="CK161" i="1"/>
  <c r="G165" i="9"/>
  <c r="P165" i="9" s="1"/>
  <c r="CK137" i="1"/>
  <c r="CK176" i="1"/>
  <c r="I32" i="9"/>
  <c r="CG112" i="16"/>
  <c r="N191" i="16"/>
  <c r="J191" i="9"/>
  <c r="I140" i="9"/>
  <c r="N140" i="15"/>
  <c r="CG109" i="16"/>
  <c r="CB51" i="15"/>
  <c r="CB64" i="15"/>
  <c r="CB78" i="15"/>
  <c r="CJ85" i="14"/>
  <c r="I133" i="9"/>
  <c r="N133" i="15"/>
  <c r="CJ49" i="14"/>
  <c r="CJ102" i="14"/>
  <c r="CG137" i="16"/>
  <c r="CG67" i="16"/>
  <c r="CG69" i="16"/>
  <c r="CG111" i="16"/>
  <c r="CG150" i="16"/>
  <c r="CG75" i="16"/>
  <c r="N151" i="15"/>
  <c r="I151" i="9"/>
  <c r="CG160" i="16"/>
  <c r="CG28" i="16"/>
  <c r="CG156" i="16"/>
  <c r="CG153" i="16"/>
  <c r="R17" i="15"/>
  <c r="Q17" i="15"/>
  <c r="CK164" i="1"/>
  <c r="G181" i="9"/>
  <c r="P181" i="9" s="1"/>
  <c r="FG181" i="1"/>
  <c r="FH181" i="1" s="1"/>
  <c r="FI181" i="1" s="1"/>
  <c r="H14" i="20"/>
  <c r="AM25" i="9"/>
  <c r="CK103" i="1"/>
  <c r="CK98" i="1"/>
  <c r="CK168" i="1"/>
  <c r="G172" i="9"/>
  <c r="P172" i="9" s="1"/>
  <c r="FG172" i="1"/>
  <c r="FH172" i="1" s="1"/>
  <c r="FI172" i="1" s="1"/>
  <c r="CK136" i="1"/>
  <c r="CK45" i="1"/>
  <c r="CK75" i="1"/>
  <c r="CK151" i="1"/>
  <c r="FF56" i="1"/>
  <c r="CK156" i="1"/>
  <c r="FF55" i="1"/>
  <c r="FF52" i="1"/>
  <c r="CK175" i="1"/>
  <c r="CK149" i="1"/>
  <c r="FF43" i="1"/>
  <c r="FF69" i="1"/>
  <c r="FF66" i="1"/>
  <c r="CK183" i="1"/>
  <c r="FF75" i="1"/>
  <c r="FH17" i="1"/>
  <c r="FI17" i="1" s="1"/>
  <c r="CL18" i="1"/>
  <c r="CL19" i="1" s="1"/>
  <c r="CL20" i="1" s="1"/>
  <c r="CL21" i="1" s="1"/>
  <c r="CL22" i="1" s="1"/>
  <c r="CB102" i="15"/>
  <c r="CJ130" i="14"/>
  <c r="CG64" i="16"/>
  <c r="CG193" i="16"/>
  <c r="CG189" i="16"/>
  <c r="CG68" i="16"/>
  <c r="CB90" i="15"/>
  <c r="CB36" i="15"/>
  <c r="CB46" i="15"/>
  <c r="CJ129" i="14"/>
  <c r="N127" i="14"/>
  <c r="H127" i="9"/>
  <c r="CJ67" i="14"/>
  <c r="CJ31" i="14"/>
  <c r="CJ51" i="14"/>
  <c r="CJ55" i="14"/>
  <c r="H15" i="9"/>
  <c r="N15" i="14"/>
  <c r="CJ35" i="14"/>
  <c r="CJ36" i="14"/>
  <c r="CJ62" i="14"/>
  <c r="CJ65" i="14"/>
  <c r="CJ105" i="14"/>
  <c r="CJ132" i="14"/>
  <c r="N126" i="14"/>
  <c r="H126" i="9"/>
  <c r="CJ82" i="14"/>
  <c r="CJ80" i="14"/>
  <c r="CJ115" i="14"/>
  <c r="CJ125" i="14"/>
  <c r="CJ95" i="14"/>
  <c r="CJ109" i="14"/>
  <c r="CJ89" i="14"/>
  <c r="CJ91" i="14"/>
  <c r="CJ77" i="14"/>
  <c r="CJ79" i="14"/>
  <c r="CJ78" i="14"/>
  <c r="CJ108" i="14"/>
  <c r="CJ99" i="14"/>
  <c r="CB131" i="15"/>
  <c r="CB129" i="15"/>
  <c r="CB110" i="15"/>
  <c r="CJ96" i="14"/>
  <c r="H134" i="9"/>
  <c r="N134" i="14"/>
  <c r="CG175" i="16"/>
  <c r="J25" i="9"/>
  <c r="J27" i="9"/>
  <c r="CG138" i="16"/>
  <c r="CG107" i="16"/>
  <c r="CG183" i="16"/>
  <c r="CG164" i="16"/>
  <c r="CB112" i="15"/>
  <c r="CG143" i="16"/>
  <c r="CG194" i="16"/>
  <c r="CG54" i="16"/>
  <c r="M17" i="14"/>
  <c r="Q16" i="15"/>
  <c r="R16" i="15"/>
  <c r="M23" i="15"/>
  <c r="O19" i="15"/>
  <c r="P18" i="15"/>
  <c r="FG18" i="1"/>
  <c r="FH18" i="1" s="1"/>
  <c r="FI18" i="1" s="1"/>
  <c r="G18" i="9"/>
  <c r="P18" i="9" s="1"/>
  <c r="CK173" i="1"/>
  <c r="G158" i="9"/>
  <c r="P158" i="9" s="1"/>
  <c r="FG158" i="1"/>
  <c r="FH158" i="1" s="1"/>
  <c r="FI158" i="1" s="1"/>
  <c r="CK177" i="1"/>
  <c r="E4" i="1"/>
  <c r="D4" i="9"/>
  <c r="D10" i="1"/>
  <c r="E10" i="1" s="1"/>
  <c r="G189" i="9"/>
  <c r="P189" i="9" s="1"/>
  <c r="FG189" i="1"/>
  <c r="FH189" i="1" s="1"/>
  <c r="FI189" i="1" s="1"/>
  <c r="FH15" i="1"/>
  <c r="FI15" i="1" s="1"/>
  <c r="N123" i="15"/>
  <c r="I123" i="9"/>
  <c r="CB65" i="15"/>
  <c r="N83" i="14"/>
  <c r="H83" i="9"/>
  <c r="N190" i="16"/>
  <c r="J190" i="9"/>
  <c r="F4" i="16"/>
  <c r="J33" i="9"/>
  <c r="I28" i="9"/>
  <c r="H107" i="9"/>
  <c r="N107" i="14"/>
  <c r="H43" i="9"/>
  <c r="N43" i="14"/>
  <c r="H25" i="9"/>
  <c r="N18" i="14"/>
  <c r="H18" i="9"/>
  <c r="N101" i="14"/>
  <c r="H101" i="9"/>
  <c r="CJ113" i="14"/>
  <c r="CJ114" i="14"/>
  <c r="N112" i="14"/>
  <c r="H112" i="9"/>
  <c r="CJ48" i="14"/>
  <c r="CJ111" i="14"/>
  <c r="I76" i="9"/>
  <c r="N76" i="15"/>
  <c r="CB108" i="15"/>
  <c r="N139" i="15"/>
  <c r="I139" i="9"/>
  <c r="CG82" i="16"/>
  <c r="J115" i="9"/>
  <c r="N115" i="16"/>
  <c r="N128" i="15"/>
  <c r="I128" i="9"/>
  <c r="CG179" i="16"/>
  <c r="CG66" i="16"/>
  <c r="N136" i="15"/>
  <c r="I136" i="9"/>
  <c r="N184" i="16"/>
  <c r="J184" i="9"/>
  <c r="J30" i="9"/>
  <c r="CG151" i="16"/>
  <c r="V5" i="9"/>
  <c r="V7" i="9" s="1"/>
  <c r="W5" i="9"/>
  <c r="W7" i="9" s="1"/>
  <c r="U7" i="9"/>
  <c r="CK144" i="1"/>
  <c r="CK108" i="1"/>
  <c r="R199" i="9"/>
  <c r="FF65" i="1"/>
  <c r="CK102" i="1"/>
  <c r="CK162" i="1"/>
  <c r="CK46" i="1"/>
  <c r="CK150" i="1"/>
  <c r="FF38" i="1"/>
  <c r="FF74" i="1"/>
  <c r="CB87" i="15"/>
  <c r="CB84" i="15"/>
  <c r="N128" i="14"/>
  <c r="H128" i="9"/>
  <c r="CB48" i="15"/>
  <c r="CJ117" i="14"/>
  <c r="CJ84" i="14"/>
  <c r="CJ21" i="14"/>
  <c r="H21" i="9" s="1"/>
  <c r="CJ50" i="14"/>
  <c r="CJ54" i="14"/>
  <c r="CJ64" i="14"/>
  <c r="CJ40" i="14"/>
  <c r="CJ71" i="14"/>
  <c r="CJ68" i="14"/>
  <c r="CJ37" i="14"/>
  <c r="H131" i="9"/>
  <c r="N131" i="14"/>
  <c r="CJ38" i="14"/>
  <c r="CJ116" i="14"/>
  <c r="CJ123" i="14"/>
  <c r="CJ87" i="14"/>
  <c r="CJ94" i="14"/>
  <c r="CJ98" i="14"/>
  <c r="CG41" i="16"/>
  <c r="N185" i="16"/>
  <c r="J185" i="9"/>
  <c r="N154" i="15"/>
  <c r="I154" i="9"/>
  <c r="M17" i="16"/>
  <c r="I27" i="9"/>
  <c r="J180" i="9"/>
  <c r="N180" i="16"/>
  <c r="CG72" i="16"/>
  <c r="R198" i="9"/>
  <c r="CK167" i="1"/>
  <c r="FF59" i="1"/>
  <c r="CK101" i="1"/>
  <c r="CK134" i="1"/>
  <c r="FF72" i="1"/>
  <c r="CK159" i="1"/>
  <c r="CK171" i="1"/>
  <c r="CK141" i="1"/>
  <c r="S197" i="9"/>
  <c r="S199" i="9"/>
  <c r="CK116" i="1"/>
  <c r="CK107" i="1"/>
  <c r="CK79" i="1"/>
  <c r="CK148" i="1"/>
  <c r="CK166" i="1"/>
  <c r="FF58" i="1"/>
  <c r="FF61" i="1"/>
  <c r="CK160" i="1"/>
  <c r="CK157" i="1"/>
  <c r="CK129" i="1"/>
  <c r="CK152" i="1"/>
  <c r="FF71" i="1"/>
  <c r="CM15" i="1"/>
  <c r="T16" i="1"/>
  <c r="CN14" i="1"/>
  <c r="D14" i="9" s="1"/>
  <c r="FJ15" i="1"/>
  <c r="I143" i="9"/>
  <c r="N143" i="15"/>
  <c r="CB125" i="15"/>
  <c r="CB121" i="15"/>
  <c r="CB61" i="15"/>
  <c r="CG174" i="16"/>
  <c r="CG70" i="16"/>
  <c r="CG129" i="16"/>
  <c r="CG140" i="16"/>
  <c r="CB141" i="15"/>
  <c r="CB47" i="15"/>
  <c r="CG94" i="16"/>
  <c r="CG104" i="16"/>
  <c r="CG124" i="16"/>
  <c r="CG192" i="16"/>
  <c r="CB31" i="15"/>
  <c r="CB96" i="15"/>
  <c r="CB53" i="15"/>
  <c r="CJ124" i="14"/>
  <c r="CJ52" i="14"/>
  <c r="CB111" i="15"/>
  <c r="CJ33" i="14"/>
  <c r="CJ73" i="14"/>
  <c r="CJ45" i="14"/>
  <c r="CJ32" i="14"/>
  <c r="H20" i="9"/>
  <c r="N20" i="14"/>
  <c r="CJ70" i="14"/>
  <c r="CJ63" i="14"/>
  <c r="CJ60" i="14"/>
  <c r="CJ53" i="14"/>
  <c r="N138" i="14"/>
  <c r="H138" i="9"/>
  <c r="CJ81" i="14"/>
  <c r="CJ75" i="14"/>
  <c r="CJ93" i="14"/>
  <c r="CJ88" i="14"/>
  <c r="CJ90" i="14"/>
  <c r="CJ92" i="14"/>
  <c r="CJ76" i="14"/>
  <c r="CJ74" i="14"/>
  <c r="CB109" i="15"/>
  <c r="I155" i="9"/>
  <c r="N155" i="15"/>
  <c r="CJ97" i="14"/>
  <c r="CJ100" i="14"/>
  <c r="CG84" i="16"/>
  <c r="CG99" i="16"/>
  <c r="CG131" i="16"/>
  <c r="CG93" i="16"/>
  <c r="CG186" i="16"/>
  <c r="CG163" i="16"/>
  <c r="CG145" i="16"/>
  <c r="N152" i="15"/>
  <c r="I152" i="9"/>
  <c r="Q14" i="15"/>
  <c r="R14" i="15"/>
  <c r="CG147" i="16"/>
  <c r="CG181" i="16"/>
  <c r="CG168" i="16"/>
  <c r="N195" i="16"/>
  <c r="J195" i="9"/>
  <c r="CG139" i="16"/>
  <c r="CG44" i="16"/>
  <c r="CG106" i="16"/>
  <c r="CG88" i="16"/>
  <c r="CG159" i="16"/>
  <c r="CK58" i="1" l="1"/>
  <c r="G58" i="9" s="1"/>
  <c r="P58" i="9" s="1"/>
  <c r="CK92" i="1"/>
  <c r="G92" i="9" s="1"/>
  <c r="P92" i="9" s="1"/>
  <c r="CK44" i="1"/>
  <c r="CK30" i="1"/>
  <c r="G30" i="9" s="1"/>
  <c r="P30" i="9" s="1"/>
  <c r="FG178" i="1"/>
  <c r="FH178" i="1" s="1"/>
  <c r="FI178" i="1" s="1"/>
  <c r="G154" i="9"/>
  <c r="P154" i="9" s="1"/>
  <c r="CK94" i="1"/>
  <c r="CK122" i="1"/>
  <c r="FG122" i="1" s="1"/>
  <c r="FH122" i="1" s="1"/>
  <c r="FI122" i="1" s="1"/>
  <c r="CK63" i="1"/>
  <c r="FG63" i="1" s="1"/>
  <c r="FH63" i="1" s="1"/>
  <c r="FI63" i="1" s="1"/>
  <c r="CK127" i="1"/>
  <c r="G127" i="9" s="1"/>
  <c r="P127" i="9" s="1"/>
  <c r="CK69" i="1"/>
  <c r="G69" i="9" s="1"/>
  <c r="P69" i="9" s="1"/>
  <c r="R13" i="19"/>
  <c r="J15" i="19"/>
  <c r="I99" i="9"/>
  <c r="H126" i="19"/>
  <c r="H128" i="19" s="1"/>
  <c r="N80" i="15"/>
  <c r="N58" i="15"/>
  <c r="N104" i="15"/>
  <c r="P108" i="19"/>
  <c r="P110" i="19" s="1"/>
  <c r="G126" i="19"/>
  <c r="G128" i="19" s="1"/>
  <c r="R38" i="19"/>
  <c r="FG30" i="1"/>
  <c r="G118" i="9"/>
  <c r="P118" i="9" s="1"/>
  <c r="CK38" i="1"/>
  <c r="G38" i="9" s="1"/>
  <c r="P38" i="9" s="1"/>
  <c r="CK106" i="1"/>
  <c r="FG106" i="1" s="1"/>
  <c r="FH106" i="1" s="1"/>
  <c r="FI106" i="1" s="1"/>
  <c r="CK76" i="1"/>
  <c r="G76" i="9" s="1"/>
  <c r="P76" i="9" s="1"/>
  <c r="CK50" i="1"/>
  <c r="FG50" i="1" s="1"/>
  <c r="FH50" i="1" s="1"/>
  <c r="FI50" i="1" s="1"/>
  <c r="CK66" i="1"/>
  <c r="CK61" i="1"/>
  <c r="FG61" i="1" s="1"/>
  <c r="CK80" i="1"/>
  <c r="CK138" i="1"/>
  <c r="G138" i="9" s="1"/>
  <c r="P138" i="9" s="1"/>
  <c r="CK132" i="1"/>
  <c r="G132" i="9" s="1"/>
  <c r="P132" i="9" s="1"/>
  <c r="CK87" i="1"/>
  <c r="FG87" i="1" s="1"/>
  <c r="FH87" i="1" s="1"/>
  <c r="FI87" i="1" s="1"/>
  <c r="W198" i="9"/>
  <c r="AB198" i="9" s="1"/>
  <c r="N51" i="16"/>
  <c r="J98" i="9"/>
  <c r="J135" i="9"/>
  <c r="I60" i="9"/>
  <c r="CK56" i="1"/>
  <c r="G56" i="9" s="1"/>
  <c r="P56" i="9" s="1"/>
  <c r="FH30" i="1"/>
  <c r="FI30" i="1" s="1"/>
  <c r="CK64" i="1"/>
  <c r="G64" i="9" s="1"/>
  <c r="P64" i="9" s="1"/>
  <c r="CK78" i="1"/>
  <c r="G78" i="9" s="1"/>
  <c r="P78" i="9" s="1"/>
  <c r="CK85" i="1"/>
  <c r="CK96" i="1"/>
  <c r="FG96" i="1" s="1"/>
  <c r="FH96" i="1" s="1"/>
  <c r="FI96" i="1" s="1"/>
  <c r="CK60" i="1"/>
  <c r="FG60" i="1" s="1"/>
  <c r="FH60" i="1" s="1"/>
  <c r="FI60" i="1" s="1"/>
  <c r="CK91" i="1"/>
  <c r="FG91" i="1" s="1"/>
  <c r="FH91" i="1" s="1"/>
  <c r="FI91" i="1" s="1"/>
  <c r="CK131" i="1"/>
  <c r="FG131" i="1" s="1"/>
  <c r="FH131" i="1" s="1"/>
  <c r="FI131" i="1" s="1"/>
  <c r="CK55" i="1"/>
  <c r="G55" i="9" s="1"/>
  <c r="P55" i="9" s="1"/>
  <c r="CK86" i="1"/>
  <c r="G86" i="9" s="1"/>
  <c r="P86" i="9" s="1"/>
  <c r="CK121" i="1"/>
  <c r="G121" i="9" s="1"/>
  <c r="P121" i="9" s="1"/>
  <c r="CK54" i="1"/>
  <c r="FG54" i="1" s="1"/>
  <c r="FH54" i="1" s="1"/>
  <c r="FI54" i="1" s="1"/>
  <c r="CK48" i="1"/>
  <c r="G48" i="9" s="1"/>
  <c r="P48" i="9" s="1"/>
  <c r="CK70" i="1"/>
  <c r="G70" i="9" s="1"/>
  <c r="P70" i="9" s="1"/>
  <c r="CK29" i="1"/>
  <c r="G29" i="9" s="1"/>
  <c r="P29" i="9" s="1"/>
  <c r="CK40" i="1"/>
  <c r="FG40" i="1" s="1"/>
  <c r="FH40" i="1" s="1"/>
  <c r="FI40" i="1" s="1"/>
  <c r="CK41" i="1"/>
  <c r="CK68" i="1"/>
  <c r="G68" i="9" s="1"/>
  <c r="P68" i="9" s="1"/>
  <c r="CK130" i="1"/>
  <c r="G130" i="9" s="1"/>
  <c r="P130" i="9" s="1"/>
  <c r="CK82" i="1"/>
  <c r="G82" i="9" s="1"/>
  <c r="P82" i="9" s="1"/>
  <c r="FG21" i="1"/>
  <c r="FH21" i="1" s="1"/>
  <c r="FI21" i="1" s="1"/>
  <c r="CK114" i="1"/>
  <c r="FG114" i="1" s="1"/>
  <c r="FH114" i="1" s="1"/>
  <c r="FI114" i="1" s="1"/>
  <c r="CK36" i="1"/>
  <c r="FG36" i="1" s="1"/>
  <c r="FH36" i="1" s="1"/>
  <c r="FI36" i="1" s="1"/>
  <c r="CK88" i="1"/>
  <c r="FG88" i="1" s="1"/>
  <c r="FH88" i="1" s="1"/>
  <c r="FI88" i="1" s="1"/>
  <c r="CK31" i="1"/>
  <c r="G31" i="9" s="1"/>
  <c r="P31" i="9" s="1"/>
  <c r="G26" i="9"/>
  <c r="P26" i="9" s="1"/>
  <c r="I95" i="9"/>
  <c r="I55" i="9"/>
  <c r="N41" i="14"/>
  <c r="H30" i="9"/>
  <c r="H72" i="9"/>
  <c r="FG65" i="1"/>
  <c r="FH65" i="1" s="1"/>
  <c r="FI65" i="1" s="1"/>
  <c r="CK39" i="1"/>
  <c r="FG39" i="1" s="1"/>
  <c r="FH39" i="1" s="1"/>
  <c r="FI39" i="1" s="1"/>
  <c r="G80" i="9"/>
  <c r="P80" i="9" s="1"/>
  <c r="FG80" i="1"/>
  <c r="FH80" i="1" s="1"/>
  <c r="FI80" i="1" s="1"/>
  <c r="CK126" i="1"/>
  <c r="G126" i="9" s="1"/>
  <c r="P126" i="9" s="1"/>
  <c r="FG90" i="1"/>
  <c r="FH90" i="1" s="1"/>
  <c r="FI90" i="1" s="1"/>
  <c r="G90" i="9"/>
  <c r="P90" i="9" s="1"/>
  <c r="G74" i="9"/>
  <c r="P74" i="9" s="1"/>
  <c r="FG74" i="1"/>
  <c r="FH74" i="1" s="1"/>
  <c r="FI74" i="1" s="1"/>
  <c r="CK47" i="1"/>
  <c r="FG47" i="1" s="1"/>
  <c r="FH47" i="1" s="1"/>
  <c r="FI47" i="1" s="1"/>
  <c r="FG184" i="1"/>
  <c r="FH184" i="1" s="1"/>
  <c r="FI184" i="1" s="1"/>
  <c r="FG92" i="1"/>
  <c r="FH92" i="1" s="1"/>
  <c r="FI92" i="1" s="1"/>
  <c r="G115" i="9"/>
  <c r="P115" i="9" s="1"/>
  <c r="CK97" i="1"/>
  <c r="FG97" i="1" s="1"/>
  <c r="FH97" i="1" s="1"/>
  <c r="FI97" i="1" s="1"/>
  <c r="CK140" i="1"/>
  <c r="G140" i="9" s="1"/>
  <c r="P140" i="9" s="1"/>
  <c r="FF32" i="1"/>
  <c r="CK52" i="1"/>
  <c r="FG52" i="1" s="1"/>
  <c r="FH52" i="1" s="1"/>
  <c r="FI52" i="1" s="1"/>
  <c r="FG24" i="1"/>
  <c r="FH24" i="1" s="1"/>
  <c r="FI24" i="1" s="1"/>
  <c r="G24" i="9"/>
  <c r="P24" i="9" s="1"/>
  <c r="G28" i="9"/>
  <c r="P28" i="9" s="1"/>
  <c r="FG28" i="1"/>
  <c r="FH28" i="1" s="1"/>
  <c r="FI28" i="1" s="1"/>
  <c r="G51" i="9"/>
  <c r="P51" i="9" s="1"/>
  <c r="FG51" i="1"/>
  <c r="FH51" i="1" s="1"/>
  <c r="FI51" i="1" s="1"/>
  <c r="CK111" i="1"/>
  <c r="G111" i="9" s="1"/>
  <c r="P111" i="9" s="1"/>
  <c r="FH26" i="1"/>
  <c r="FI26" i="1" s="1"/>
  <c r="G147" i="9"/>
  <c r="P147" i="9" s="1"/>
  <c r="FG147" i="1"/>
  <c r="FH147" i="1" s="1"/>
  <c r="FI147" i="1" s="1"/>
  <c r="CK99" i="1"/>
  <c r="G99" i="9" s="1"/>
  <c r="P99" i="9" s="1"/>
  <c r="CK49" i="1"/>
  <c r="G49" i="9" s="1"/>
  <c r="P49" i="9" s="1"/>
  <c r="G77" i="9"/>
  <c r="P77" i="9" s="1"/>
  <c r="FG77" i="1"/>
  <c r="FH77" i="1" s="1"/>
  <c r="FI77" i="1" s="1"/>
  <c r="G23" i="9"/>
  <c r="P23" i="9" s="1"/>
  <c r="FG23" i="1"/>
  <c r="FH23" i="1" s="1"/>
  <c r="FI23" i="1" s="1"/>
  <c r="CK34" i="1"/>
  <c r="G34" i="9" s="1"/>
  <c r="P34" i="9" s="1"/>
  <c r="CL23" i="1"/>
  <c r="CL24" i="1" s="1"/>
  <c r="CL25" i="1" s="1"/>
  <c r="CL26" i="1" s="1"/>
  <c r="CL27" i="1" s="1"/>
  <c r="CL28" i="1" s="1"/>
  <c r="CK67" i="1"/>
  <c r="FG67" i="1" s="1"/>
  <c r="FH67" i="1" s="1"/>
  <c r="FI67" i="1" s="1"/>
  <c r="G61" i="9"/>
  <c r="P61" i="9" s="1"/>
  <c r="CK33" i="1"/>
  <c r="FG33" i="1" s="1"/>
  <c r="FH33" i="1" s="1"/>
  <c r="FI33" i="1" s="1"/>
  <c r="G123" i="9"/>
  <c r="P123" i="9" s="1"/>
  <c r="FG123" i="1"/>
  <c r="FH123" i="1" s="1"/>
  <c r="FI123" i="1" s="1"/>
  <c r="FG95" i="1"/>
  <c r="FH95" i="1" s="1"/>
  <c r="FI95" i="1" s="1"/>
  <c r="G95" i="9"/>
  <c r="P95" i="9" s="1"/>
  <c r="FG35" i="1"/>
  <c r="FH35" i="1" s="1"/>
  <c r="FI35" i="1" s="1"/>
  <c r="G35" i="9"/>
  <c r="P35" i="9" s="1"/>
  <c r="G72" i="9"/>
  <c r="P72" i="9" s="1"/>
  <c r="FG72" i="1"/>
  <c r="FH72" i="1" s="1"/>
  <c r="FI72" i="1" s="1"/>
  <c r="FG71" i="1"/>
  <c r="FH71" i="1" s="1"/>
  <c r="FI71" i="1" s="1"/>
  <c r="G71" i="9"/>
  <c r="P71" i="9" s="1"/>
  <c r="FG146" i="1"/>
  <c r="FH146" i="1" s="1"/>
  <c r="FI146" i="1" s="1"/>
  <c r="G146" i="9"/>
  <c r="P146" i="9" s="1"/>
  <c r="G27" i="9"/>
  <c r="P27" i="9" s="1"/>
  <c r="FG27" i="1"/>
  <c r="FH27" i="1" s="1"/>
  <c r="FI27" i="1" s="1"/>
  <c r="G105" i="9"/>
  <c r="P105" i="9" s="1"/>
  <c r="FG105" i="1"/>
  <c r="FH105" i="1" s="1"/>
  <c r="FI105" i="1" s="1"/>
  <c r="G112" i="9"/>
  <c r="P112" i="9" s="1"/>
  <c r="FG112" i="1"/>
  <c r="FH112" i="1" s="1"/>
  <c r="FI112" i="1" s="1"/>
  <c r="FG62" i="1"/>
  <c r="FH62" i="1" s="1"/>
  <c r="FI62" i="1" s="1"/>
  <c r="G62" i="9"/>
  <c r="P62" i="9" s="1"/>
  <c r="G22" i="9"/>
  <c r="P22" i="9" s="1"/>
  <c r="FG22" i="1"/>
  <c r="FH22" i="1" s="1"/>
  <c r="FI22" i="1" s="1"/>
  <c r="FH61" i="1"/>
  <c r="FI61" i="1" s="1"/>
  <c r="FG32" i="1"/>
  <c r="I72" i="9"/>
  <c r="H47" i="9"/>
  <c r="H27" i="9"/>
  <c r="N44" i="14"/>
  <c r="H29" i="9"/>
  <c r="H56" i="9"/>
  <c r="FG117" i="1"/>
  <c r="FH117" i="1" s="1"/>
  <c r="FI117" i="1" s="1"/>
  <c r="G50" i="9"/>
  <c r="P50" i="9" s="1"/>
  <c r="FG25" i="1"/>
  <c r="FH25" i="1" s="1"/>
  <c r="FI25" i="1" s="1"/>
  <c r="FG133" i="1"/>
  <c r="FH133" i="1" s="1"/>
  <c r="FI133" i="1" s="1"/>
  <c r="FG104" i="1"/>
  <c r="FH104" i="1" s="1"/>
  <c r="FI104" i="1" s="1"/>
  <c r="G73" i="9"/>
  <c r="P73" i="9" s="1"/>
  <c r="N89" i="16"/>
  <c r="N81" i="15"/>
  <c r="H42" i="9"/>
  <c r="H26" i="9"/>
  <c r="N181" i="16"/>
  <c r="J181" i="9"/>
  <c r="I111" i="9"/>
  <c r="N111" i="15"/>
  <c r="J70" i="9"/>
  <c r="N70" i="16"/>
  <c r="G159" i="9"/>
  <c r="P159" i="9" s="1"/>
  <c r="FG159" i="1"/>
  <c r="FH159" i="1" s="1"/>
  <c r="FI159" i="1" s="1"/>
  <c r="N87" i="14"/>
  <c r="H87" i="9"/>
  <c r="N84" i="14"/>
  <c r="H84" i="9"/>
  <c r="J194" i="9"/>
  <c r="N194" i="16"/>
  <c r="H89" i="9"/>
  <c r="N89" i="14"/>
  <c r="N35" i="14"/>
  <c r="L108" i="19" s="1"/>
  <c r="L110" i="19" s="1"/>
  <c r="H35" i="9"/>
  <c r="FG98" i="1"/>
  <c r="FH98" i="1" s="1"/>
  <c r="FI98" i="1" s="1"/>
  <c r="G98" i="9"/>
  <c r="P98" i="9" s="1"/>
  <c r="J111" i="9"/>
  <c r="N111" i="16"/>
  <c r="H75" i="9"/>
  <c r="N75" i="14"/>
  <c r="J94" i="9"/>
  <c r="N94" i="16"/>
  <c r="G79" i="9"/>
  <c r="P79" i="9" s="1"/>
  <c r="FG79" i="1"/>
  <c r="FH79" i="1" s="1"/>
  <c r="FI79" i="1" s="1"/>
  <c r="N72" i="16"/>
  <c r="J72" i="9"/>
  <c r="N98" i="14"/>
  <c r="H98" i="9"/>
  <c r="H123" i="9"/>
  <c r="N123" i="14"/>
  <c r="H54" i="9"/>
  <c r="N54" i="14"/>
  <c r="G46" i="9"/>
  <c r="P46" i="9" s="1"/>
  <c r="FG46" i="1"/>
  <c r="FH46" i="1" s="1"/>
  <c r="FI46" i="1" s="1"/>
  <c r="G144" i="9"/>
  <c r="P144" i="9" s="1"/>
  <c r="FG144" i="1"/>
  <c r="FH144" i="1" s="1"/>
  <c r="FI144" i="1" s="1"/>
  <c r="J151" i="9"/>
  <c r="N151" i="16"/>
  <c r="J179" i="9"/>
  <c r="N179" i="16"/>
  <c r="N108" i="15"/>
  <c r="I108" i="9"/>
  <c r="H48" i="9"/>
  <c r="N48" i="14"/>
  <c r="H113" i="9"/>
  <c r="N113" i="14"/>
  <c r="N65" i="15"/>
  <c r="I65" i="9"/>
  <c r="G109" i="9"/>
  <c r="P109" i="9" s="1"/>
  <c r="FG109" i="1"/>
  <c r="FH109" i="1" s="1"/>
  <c r="FI109" i="1" s="1"/>
  <c r="M18" i="14"/>
  <c r="N143" i="16"/>
  <c r="J143" i="9"/>
  <c r="J107" i="9"/>
  <c r="N107" i="16"/>
  <c r="N131" i="15"/>
  <c r="I131" i="9"/>
  <c r="N79" i="14"/>
  <c r="H79" i="9"/>
  <c r="N109" i="14"/>
  <c r="H109" i="9"/>
  <c r="N115" i="14"/>
  <c r="H115" i="9"/>
  <c r="H65" i="9"/>
  <c r="N65" i="14"/>
  <c r="O15" i="14"/>
  <c r="H31" i="9"/>
  <c r="N90" i="15"/>
  <c r="I90" i="9"/>
  <c r="N64" i="16"/>
  <c r="J64" i="9"/>
  <c r="CO14" i="1"/>
  <c r="G100" i="9"/>
  <c r="P100" i="9" s="1"/>
  <c r="FG100" i="1"/>
  <c r="FH100" i="1" s="1"/>
  <c r="FI100" i="1" s="1"/>
  <c r="FG175" i="1"/>
  <c r="FH175" i="1" s="1"/>
  <c r="FI175" i="1" s="1"/>
  <c r="G175" i="9"/>
  <c r="P175" i="9" s="1"/>
  <c r="FG56" i="1"/>
  <c r="FH56" i="1" s="1"/>
  <c r="FI56" i="1" s="1"/>
  <c r="G75" i="9"/>
  <c r="P75" i="9" s="1"/>
  <c r="FG75" i="1"/>
  <c r="FH75" i="1" s="1"/>
  <c r="FI75" i="1" s="1"/>
  <c r="G59" i="9"/>
  <c r="P59" i="9" s="1"/>
  <c r="FG59" i="1"/>
  <c r="FH59" i="1" s="1"/>
  <c r="FI59" i="1" s="1"/>
  <c r="FG168" i="1"/>
  <c r="FH168" i="1" s="1"/>
  <c r="FI168" i="1" s="1"/>
  <c r="G168" i="9"/>
  <c r="P168" i="9" s="1"/>
  <c r="G103" i="9"/>
  <c r="P103" i="9" s="1"/>
  <c r="FG103" i="1"/>
  <c r="FH103" i="1" s="1"/>
  <c r="FI103" i="1" s="1"/>
  <c r="J28" i="9"/>
  <c r="N75" i="16"/>
  <c r="J75" i="9"/>
  <c r="J69" i="9"/>
  <c r="N69" i="16"/>
  <c r="N49" i="14"/>
  <c r="N126" i="19" s="1"/>
  <c r="N128" i="19" s="1"/>
  <c r="H49" i="9"/>
  <c r="I78" i="9"/>
  <c r="N78" i="15"/>
  <c r="N112" i="16"/>
  <c r="J112" i="9"/>
  <c r="G137" i="9"/>
  <c r="P137" i="9" s="1"/>
  <c r="FG137" i="1"/>
  <c r="FH137" i="1" s="1"/>
  <c r="FI137" i="1" s="1"/>
  <c r="FG53" i="1"/>
  <c r="FH53" i="1" s="1"/>
  <c r="FI53" i="1" s="1"/>
  <c r="G53" i="9"/>
  <c r="P53" i="9" s="1"/>
  <c r="G153" i="9"/>
  <c r="P153" i="9" s="1"/>
  <c r="FG153" i="1"/>
  <c r="FH153" i="1" s="1"/>
  <c r="FI153" i="1" s="1"/>
  <c r="G155" i="9"/>
  <c r="P155" i="9" s="1"/>
  <c r="FG155" i="1"/>
  <c r="FH155" i="1" s="1"/>
  <c r="FI155" i="1" s="1"/>
  <c r="I73" i="9"/>
  <c r="N73" i="15"/>
  <c r="K4" i="9"/>
  <c r="K10" i="9" s="1"/>
  <c r="H10" i="9"/>
  <c r="G145" i="9"/>
  <c r="P145" i="9" s="1"/>
  <c r="FG145" i="1"/>
  <c r="FH145" i="1" s="1"/>
  <c r="FI145" i="1" s="1"/>
  <c r="N159" i="16"/>
  <c r="J159" i="9"/>
  <c r="J84" i="9"/>
  <c r="N84" i="16"/>
  <c r="N93" i="14"/>
  <c r="H93" i="9"/>
  <c r="H32" i="9"/>
  <c r="N104" i="16"/>
  <c r="J104" i="9"/>
  <c r="I125" i="9"/>
  <c r="N125" i="15"/>
  <c r="FG129" i="1"/>
  <c r="FH129" i="1" s="1"/>
  <c r="FI129" i="1" s="1"/>
  <c r="G129" i="9"/>
  <c r="P129" i="9" s="1"/>
  <c r="G107" i="9"/>
  <c r="P107" i="9" s="1"/>
  <c r="FG107" i="1"/>
  <c r="FH107" i="1" s="1"/>
  <c r="FI107" i="1" s="1"/>
  <c r="FG101" i="1"/>
  <c r="FH101" i="1" s="1"/>
  <c r="FI101" i="1" s="1"/>
  <c r="G101" i="9"/>
  <c r="P101" i="9" s="1"/>
  <c r="N64" i="14"/>
  <c r="H64" i="9"/>
  <c r="FG89" i="1"/>
  <c r="FH89" i="1" s="1"/>
  <c r="FI89" i="1" s="1"/>
  <c r="G89" i="9"/>
  <c r="P89" i="9" s="1"/>
  <c r="H111" i="9"/>
  <c r="N111" i="14"/>
  <c r="N78" i="14"/>
  <c r="H78" i="9"/>
  <c r="N125" i="14"/>
  <c r="H125" i="9"/>
  <c r="N105" i="14"/>
  <c r="H105" i="9"/>
  <c r="N36" i="15"/>
  <c r="I36" i="9"/>
  <c r="FG42" i="1"/>
  <c r="FH42" i="1" s="1"/>
  <c r="FI42" i="1" s="1"/>
  <c r="G42" i="9"/>
  <c r="P42" i="9" s="1"/>
  <c r="N102" i="14"/>
  <c r="H102" i="9"/>
  <c r="Q14" i="16"/>
  <c r="U14" i="9" s="1"/>
  <c r="R14" i="16"/>
  <c r="N116" i="16"/>
  <c r="J116" i="9"/>
  <c r="FG163" i="1"/>
  <c r="FH163" i="1" s="1"/>
  <c r="FI163" i="1" s="1"/>
  <c r="G163" i="9"/>
  <c r="P163" i="9" s="1"/>
  <c r="G81" i="9"/>
  <c r="P81" i="9" s="1"/>
  <c r="FG81" i="1"/>
  <c r="FH81" i="1" s="1"/>
  <c r="FI81" i="1" s="1"/>
  <c r="N88" i="16"/>
  <c r="J88" i="9"/>
  <c r="J93" i="9"/>
  <c r="N93" i="16"/>
  <c r="H92" i="9"/>
  <c r="N92" i="14"/>
  <c r="H70" i="9"/>
  <c r="N70" i="14"/>
  <c r="F10" i="15"/>
  <c r="I31" i="9"/>
  <c r="N174" i="16"/>
  <c r="J174" i="9"/>
  <c r="CN15" i="1"/>
  <c r="D15" i="9" s="1"/>
  <c r="FJ16" i="1"/>
  <c r="FG66" i="1"/>
  <c r="FH66" i="1" s="1"/>
  <c r="FI66" i="1" s="1"/>
  <c r="G66" i="9"/>
  <c r="P66" i="9" s="1"/>
  <c r="G157" i="9"/>
  <c r="P157" i="9" s="1"/>
  <c r="FG157" i="1"/>
  <c r="FH157" i="1" s="1"/>
  <c r="FI157" i="1" s="1"/>
  <c r="G124" i="9"/>
  <c r="P124" i="9" s="1"/>
  <c r="FG124" i="1"/>
  <c r="FH124" i="1" s="1"/>
  <c r="FI124" i="1" s="1"/>
  <c r="J106" i="9"/>
  <c r="N106" i="16"/>
  <c r="V14" i="9"/>
  <c r="J145" i="9"/>
  <c r="N145" i="16"/>
  <c r="J131" i="9"/>
  <c r="N131" i="16"/>
  <c r="N97" i="14"/>
  <c r="H97" i="9"/>
  <c r="N90" i="14"/>
  <c r="H90" i="9"/>
  <c r="H81" i="9"/>
  <c r="N81" i="14"/>
  <c r="H53" i="9"/>
  <c r="N53" i="14"/>
  <c r="N73" i="14"/>
  <c r="H73" i="9"/>
  <c r="H124" i="9"/>
  <c r="N124" i="14"/>
  <c r="J192" i="9"/>
  <c r="N192" i="16"/>
  <c r="N140" i="16"/>
  <c r="J140" i="9"/>
  <c r="I61" i="9"/>
  <c r="N61" i="15"/>
  <c r="CM16" i="1"/>
  <c r="T17" i="1"/>
  <c r="G110" i="9"/>
  <c r="P110" i="9" s="1"/>
  <c r="FG110" i="1"/>
  <c r="FH110" i="1" s="1"/>
  <c r="FI110" i="1" s="1"/>
  <c r="G120" i="9"/>
  <c r="P120" i="9" s="1"/>
  <c r="FG120" i="1"/>
  <c r="FH120" i="1" s="1"/>
  <c r="FI120" i="1" s="1"/>
  <c r="G160" i="9"/>
  <c r="P160" i="9" s="1"/>
  <c r="FG160" i="1"/>
  <c r="FH160" i="1" s="1"/>
  <c r="FI160" i="1" s="1"/>
  <c r="FG148" i="1"/>
  <c r="FH148" i="1" s="1"/>
  <c r="FI148" i="1" s="1"/>
  <c r="G148" i="9"/>
  <c r="P148" i="9" s="1"/>
  <c r="FG135" i="1"/>
  <c r="FH135" i="1" s="1"/>
  <c r="FI135" i="1" s="1"/>
  <c r="G135" i="9"/>
  <c r="P135" i="9" s="1"/>
  <c r="G141" i="9"/>
  <c r="P141" i="9" s="1"/>
  <c r="FG141" i="1"/>
  <c r="FH141" i="1" s="1"/>
  <c r="FI141" i="1" s="1"/>
  <c r="FG171" i="1"/>
  <c r="FH171" i="1" s="1"/>
  <c r="FI171" i="1" s="1"/>
  <c r="G171" i="9"/>
  <c r="P171" i="9" s="1"/>
  <c r="G134" i="9"/>
  <c r="P134" i="9" s="1"/>
  <c r="FG134" i="1"/>
  <c r="FH134" i="1" s="1"/>
  <c r="FI134" i="1" s="1"/>
  <c r="N116" i="14"/>
  <c r="H116" i="9"/>
  <c r="H37" i="9"/>
  <c r="N37" i="14"/>
  <c r="N108" i="19" s="1"/>
  <c r="N110" i="19" s="1"/>
  <c r="H71" i="9"/>
  <c r="N71" i="14"/>
  <c r="N50" i="14"/>
  <c r="O126" i="19" s="1"/>
  <c r="O128" i="19" s="1"/>
  <c r="H50" i="9"/>
  <c r="H117" i="9"/>
  <c r="N117" i="14"/>
  <c r="I84" i="9"/>
  <c r="N84" i="15"/>
  <c r="G162" i="9"/>
  <c r="P162" i="9" s="1"/>
  <c r="FG162" i="1"/>
  <c r="FH162" i="1" s="1"/>
  <c r="FI162" i="1" s="1"/>
  <c r="W199" i="9"/>
  <c r="AB199" i="9" s="1"/>
  <c r="J82" i="9"/>
  <c r="N82" i="16"/>
  <c r="D10" i="9"/>
  <c r="E4" i="9"/>
  <c r="E10" i="9" s="1"/>
  <c r="G177" i="9"/>
  <c r="P177" i="9" s="1"/>
  <c r="FG177" i="1"/>
  <c r="FH177" i="1" s="1"/>
  <c r="FI177" i="1" s="1"/>
  <c r="G173" i="9"/>
  <c r="P173" i="9" s="1"/>
  <c r="FG173" i="1"/>
  <c r="FH173" i="1" s="1"/>
  <c r="FI173" i="1" s="1"/>
  <c r="M24" i="15"/>
  <c r="I112" i="9"/>
  <c r="N112" i="15"/>
  <c r="J138" i="9"/>
  <c r="N138" i="16"/>
  <c r="N96" i="14"/>
  <c r="H96" i="9"/>
  <c r="H99" i="9"/>
  <c r="N99" i="14"/>
  <c r="N77" i="14"/>
  <c r="H77" i="9"/>
  <c r="H62" i="9"/>
  <c r="N62" i="14"/>
  <c r="H67" i="9"/>
  <c r="N67" i="14"/>
  <c r="N129" i="14"/>
  <c r="H129" i="9"/>
  <c r="N68" i="16"/>
  <c r="J68" i="9"/>
  <c r="H130" i="9"/>
  <c r="N130" i="14"/>
  <c r="G57" i="9"/>
  <c r="P57" i="9" s="1"/>
  <c r="FG57" i="1"/>
  <c r="FH57" i="1" s="1"/>
  <c r="FI57" i="1" s="1"/>
  <c r="FG142" i="1"/>
  <c r="FH142" i="1" s="1"/>
  <c r="FI142" i="1" s="1"/>
  <c r="G142" i="9"/>
  <c r="P142" i="9" s="1"/>
  <c r="G156" i="9"/>
  <c r="P156" i="9" s="1"/>
  <c r="FG156" i="1"/>
  <c r="FH156" i="1" s="1"/>
  <c r="FI156" i="1" s="1"/>
  <c r="G45" i="9"/>
  <c r="P45" i="9" s="1"/>
  <c r="FG45" i="1"/>
  <c r="FH45" i="1" s="1"/>
  <c r="FI45" i="1" s="1"/>
  <c r="N153" i="16"/>
  <c r="J153" i="9"/>
  <c r="J160" i="9"/>
  <c r="N160" i="16"/>
  <c r="N67" i="16"/>
  <c r="J67" i="9"/>
  <c r="I64" i="9"/>
  <c r="N64" i="15"/>
  <c r="G176" i="9"/>
  <c r="P176" i="9" s="1"/>
  <c r="FG176" i="1"/>
  <c r="FH176" i="1" s="1"/>
  <c r="FI176" i="1" s="1"/>
  <c r="FG93" i="1"/>
  <c r="FH93" i="1" s="1"/>
  <c r="FI93" i="1" s="1"/>
  <c r="G93" i="9"/>
  <c r="P93" i="9" s="1"/>
  <c r="FG174" i="1"/>
  <c r="FH174" i="1" s="1"/>
  <c r="FI174" i="1" s="1"/>
  <c r="G174" i="9"/>
  <c r="P174" i="9" s="1"/>
  <c r="FG169" i="1"/>
  <c r="FH169" i="1" s="1"/>
  <c r="FI169" i="1" s="1"/>
  <c r="G169" i="9"/>
  <c r="P169" i="9" s="1"/>
  <c r="W197" i="9"/>
  <c r="AB197" i="9" s="1"/>
  <c r="H104" i="9"/>
  <c r="N104" i="14"/>
  <c r="H61" i="9"/>
  <c r="N61" i="14"/>
  <c r="G128" i="9"/>
  <c r="P128" i="9" s="1"/>
  <c r="FG128" i="1"/>
  <c r="FH128" i="1" s="1"/>
  <c r="FI128" i="1" s="1"/>
  <c r="N139" i="16"/>
  <c r="J139" i="9"/>
  <c r="J186" i="9"/>
  <c r="N186" i="16"/>
  <c r="N76" i="14"/>
  <c r="H76" i="9"/>
  <c r="H63" i="9"/>
  <c r="N63" i="14"/>
  <c r="N96" i="15"/>
  <c r="I96" i="9"/>
  <c r="I47" i="9"/>
  <c r="N47" i="15"/>
  <c r="L126" i="19" s="1"/>
  <c r="L128" i="19" s="1"/>
  <c r="FG85" i="1"/>
  <c r="FH85" i="1" s="1"/>
  <c r="FI85" i="1" s="1"/>
  <c r="G85" i="9"/>
  <c r="P85" i="9" s="1"/>
  <c r="N41" i="16"/>
  <c r="J41" i="9"/>
  <c r="FG150" i="1"/>
  <c r="FH150" i="1" s="1"/>
  <c r="FI150" i="1" s="1"/>
  <c r="G150" i="9"/>
  <c r="P150" i="9" s="1"/>
  <c r="G108" i="9"/>
  <c r="P108" i="9" s="1"/>
  <c r="FG108" i="1"/>
  <c r="FH108" i="1" s="1"/>
  <c r="FI108" i="1" s="1"/>
  <c r="J66" i="9"/>
  <c r="N66" i="16"/>
  <c r="N114" i="14"/>
  <c r="H114" i="9"/>
  <c r="O20" i="15"/>
  <c r="P19" i="15"/>
  <c r="J183" i="9"/>
  <c r="N183" i="16"/>
  <c r="N129" i="15"/>
  <c r="I129" i="9"/>
  <c r="N82" i="14"/>
  <c r="H82" i="9"/>
  <c r="H51" i="9"/>
  <c r="N51" i="14"/>
  <c r="J193" i="9"/>
  <c r="N193" i="16"/>
  <c r="FG183" i="1"/>
  <c r="FH183" i="1" s="1"/>
  <c r="FI183" i="1" s="1"/>
  <c r="G183" i="9"/>
  <c r="P183" i="9" s="1"/>
  <c r="FG151" i="1"/>
  <c r="FH151" i="1" s="1"/>
  <c r="FI151" i="1" s="1"/>
  <c r="G151" i="9"/>
  <c r="P151" i="9" s="1"/>
  <c r="G84" i="9"/>
  <c r="P84" i="9" s="1"/>
  <c r="FG84" i="1"/>
  <c r="FH84" i="1" s="1"/>
  <c r="FI84" i="1" s="1"/>
  <c r="J109" i="9"/>
  <c r="N109" i="16"/>
  <c r="G161" i="9"/>
  <c r="P161" i="9" s="1"/>
  <c r="FG161" i="1"/>
  <c r="FH161" i="1" s="1"/>
  <c r="FI161" i="1" s="1"/>
  <c r="N147" i="16"/>
  <c r="J147" i="9"/>
  <c r="H100" i="9"/>
  <c r="N100" i="14"/>
  <c r="N109" i="15"/>
  <c r="I109" i="9"/>
  <c r="N45" i="14"/>
  <c r="J126" i="19" s="1"/>
  <c r="J128" i="19" s="1"/>
  <c r="H45" i="9"/>
  <c r="H52" i="9"/>
  <c r="N52" i="14"/>
  <c r="Q126" i="19" s="1"/>
  <c r="Q128" i="19" s="1"/>
  <c r="N141" i="15"/>
  <c r="I141" i="9"/>
  <c r="FG166" i="1"/>
  <c r="FH166" i="1" s="1"/>
  <c r="FI166" i="1" s="1"/>
  <c r="G166" i="9"/>
  <c r="P166" i="9" s="1"/>
  <c r="J44" i="9"/>
  <c r="N44" i="16"/>
  <c r="J168" i="9"/>
  <c r="N168" i="16"/>
  <c r="N163" i="16"/>
  <c r="J163" i="9"/>
  <c r="J99" i="9"/>
  <c r="N99" i="16"/>
  <c r="N74" i="14"/>
  <c r="H74" i="9"/>
  <c r="H88" i="9"/>
  <c r="N88" i="14"/>
  <c r="H60" i="9"/>
  <c r="N60" i="14"/>
  <c r="H33" i="9"/>
  <c r="I53" i="9"/>
  <c r="N53" i="15"/>
  <c r="N124" i="16"/>
  <c r="J124" i="9"/>
  <c r="J129" i="9"/>
  <c r="N129" i="16"/>
  <c r="I121" i="9"/>
  <c r="N121" i="15"/>
  <c r="C15" i="9"/>
  <c r="FG152" i="1"/>
  <c r="FH152" i="1" s="1"/>
  <c r="FI152" i="1" s="1"/>
  <c r="G152" i="9"/>
  <c r="P152" i="9" s="1"/>
  <c r="FG83" i="1"/>
  <c r="FH83" i="1" s="1"/>
  <c r="FI83" i="1" s="1"/>
  <c r="G83" i="9"/>
  <c r="P83" i="9" s="1"/>
  <c r="G37" i="9"/>
  <c r="P37" i="9" s="1"/>
  <c r="FG37" i="1"/>
  <c r="FH37" i="1" s="1"/>
  <c r="FI37" i="1" s="1"/>
  <c r="G116" i="9"/>
  <c r="P116" i="9" s="1"/>
  <c r="FG116" i="1"/>
  <c r="FH116" i="1" s="1"/>
  <c r="FI116" i="1" s="1"/>
  <c r="G119" i="9"/>
  <c r="P119" i="9" s="1"/>
  <c r="FG119" i="1"/>
  <c r="FH119" i="1" s="1"/>
  <c r="FI119" i="1" s="1"/>
  <c r="G167" i="9"/>
  <c r="P167" i="9" s="1"/>
  <c r="FG167" i="1"/>
  <c r="FH167" i="1" s="1"/>
  <c r="FI167" i="1" s="1"/>
  <c r="M18" i="16"/>
  <c r="N94" i="14"/>
  <c r="H94" i="9"/>
  <c r="N38" i="14"/>
  <c r="O108" i="19" s="1"/>
  <c r="O110" i="19" s="1"/>
  <c r="H38" i="9"/>
  <c r="N68" i="14"/>
  <c r="H68" i="9"/>
  <c r="N40" i="14"/>
  <c r="Q108" i="19" s="1"/>
  <c r="Q110" i="19" s="1"/>
  <c r="H40" i="9"/>
  <c r="I48" i="9"/>
  <c r="N48" i="15"/>
  <c r="N87" i="15"/>
  <c r="I87" i="9"/>
  <c r="FG102" i="1"/>
  <c r="FH102" i="1" s="1"/>
  <c r="FI102" i="1" s="1"/>
  <c r="G102" i="9"/>
  <c r="P102" i="9" s="1"/>
  <c r="G125" i="9"/>
  <c r="P125" i="9" s="1"/>
  <c r="FG125" i="1"/>
  <c r="FH125" i="1" s="1"/>
  <c r="FI125" i="1" s="1"/>
  <c r="G143" i="9"/>
  <c r="P143" i="9" s="1"/>
  <c r="FG143" i="1"/>
  <c r="FH143" i="1" s="1"/>
  <c r="FI143" i="1" s="1"/>
  <c r="R18" i="15"/>
  <c r="Q18" i="15"/>
  <c r="N54" i="16"/>
  <c r="J54" i="9"/>
  <c r="N164" i="16"/>
  <c r="J164" i="9"/>
  <c r="J175" i="9"/>
  <c r="N175" i="16"/>
  <c r="I110" i="9"/>
  <c r="N110" i="15"/>
  <c r="N108" i="14"/>
  <c r="H108" i="9"/>
  <c r="N91" i="14"/>
  <c r="H91" i="9"/>
  <c r="H95" i="9"/>
  <c r="N95" i="14"/>
  <c r="H80" i="9"/>
  <c r="N80" i="14"/>
  <c r="N132" i="14"/>
  <c r="H132" i="9"/>
  <c r="H36" i="9"/>
  <c r="N36" i="14"/>
  <c r="M108" i="19" s="1"/>
  <c r="M110" i="19" s="1"/>
  <c r="H55" i="9"/>
  <c r="N55" i="14"/>
  <c r="N46" i="15"/>
  <c r="K126" i="19" s="1"/>
  <c r="K128" i="19" s="1"/>
  <c r="I46" i="9"/>
  <c r="J189" i="9"/>
  <c r="N189" i="16"/>
  <c r="I102" i="9"/>
  <c r="N102" i="15"/>
  <c r="G149" i="9"/>
  <c r="P149" i="9" s="1"/>
  <c r="FG149" i="1"/>
  <c r="FH149" i="1" s="1"/>
  <c r="FI149" i="1" s="1"/>
  <c r="FG44" i="1"/>
  <c r="FH44" i="1" s="1"/>
  <c r="FI44" i="1" s="1"/>
  <c r="G44" i="9"/>
  <c r="P44" i="9" s="1"/>
  <c r="FG136" i="1"/>
  <c r="FH136" i="1" s="1"/>
  <c r="FI136" i="1" s="1"/>
  <c r="G136" i="9"/>
  <c r="P136" i="9" s="1"/>
  <c r="G122" i="9"/>
  <c r="P122" i="9" s="1"/>
  <c r="FG139" i="1"/>
  <c r="FH139" i="1" s="1"/>
  <c r="FI139" i="1" s="1"/>
  <c r="G139" i="9"/>
  <c r="P139" i="9" s="1"/>
  <c r="H15" i="20"/>
  <c r="FG164" i="1"/>
  <c r="FH164" i="1" s="1"/>
  <c r="FI164" i="1" s="1"/>
  <c r="G164" i="9"/>
  <c r="P164" i="9" s="1"/>
  <c r="N156" i="16"/>
  <c r="J156" i="9"/>
  <c r="J150" i="9"/>
  <c r="N150" i="16"/>
  <c r="J137" i="9"/>
  <c r="N137" i="16"/>
  <c r="H85" i="9"/>
  <c r="N85" i="14"/>
  <c r="N51" i="15"/>
  <c r="I51" i="9"/>
  <c r="FG94" i="1"/>
  <c r="FH94" i="1" s="1"/>
  <c r="FI94" i="1" s="1"/>
  <c r="G94" i="9"/>
  <c r="P94" i="9" s="1"/>
  <c r="FG43" i="1"/>
  <c r="FH43" i="1" s="1"/>
  <c r="FI43" i="1" s="1"/>
  <c r="G43" i="9"/>
  <c r="P43" i="9" s="1"/>
  <c r="G113" i="9"/>
  <c r="P113" i="9" s="1"/>
  <c r="FG113" i="1"/>
  <c r="FH113" i="1" s="1"/>
  <c r="FI113" i="1" s="1"/>
  <c r="O16" i="16"/>
  <c r="P15" i="16"/>
  <c r="N169" i="16"/>
  <c r="J169" i="9"/>
  <c r="N66" i="14"/>
  <c r="H66" i="9"/>
  <c r="FG64" i="1" l="1"/>
  <c r="FH64" i="1" s="1"/>
  <c r="FI64" i="1" s="1"/>
  <c r="FG78" i="1"/>
  <c r="FH78" i="1" s="1"/>
  <c r="FI78" i="1" s="1"/>
  <c r="FG76" i="1"/>
  <c r="FH76" i="1" s="1"/>
  <c r="FI76" i="1" s="1"/>
  <c r="FG58" i="1"/>
  <c r="FH58" i="1" s="1"/>
  <c r="FI58" i="1" s="1"/>
  <c r="G106" i="9"/>
  <c r="P106" i="9" s="1"/>
  <c r="FG138" i="1"/>
  <c r="FH138" i="1" s="1"/>
  <c r="FI138" i="1" s="1"/>
  <c r="FG38" i="1"/>
  <c r="FH38" i="1" s="1"/>
  <c r="FI38" i="1" s="1"/>
  <c r="G63" i="9"/>
  <c r="P63" i="9" s="1"/>
  <c r="FG127" i="1"/>
  <c r="FH127" i="1" s="1"/>
  <c r="FI127" i="1" s="1"/>
  <c r="G87" i="9"/>
  <c r="P87" i="9" s="1"/>
  <c r="FG130" i="1"/>
  <c r="FH130" i="1" s="1"/>
  <c r="FI130" i="1" s="1"/>
  <c r="FG69" i="1"/>
  <c r="FH69" i="1" s="1"/>
  <c r="FI69" i="1" s="1"/>
  <c r="FG121" i="1"/>
  <c r="FH121" i="1" s="1"/>
  <c r="FI121" i="1" s="1"/>
  <c r="J27" i="19"/>
  <c r="J19" i="19"/>
  <c r="J17" i="19"/>
  <c r="J21" i="19" s="1"/>
  <c r="J25" i="19" s="1"/>
  <c r="K15" i="19"/>
  <c r="FG132" i="1"/>
  <c r="FH132" i="1" s="1"/>
  <c r="FI132" i="1" s="1"/>
  <c r="I126" i="19"/>
  <c r="I128" i="19" s="1"/>
  <c r="F126" i="19"/>
  <c r="P126" i="19"/>
  <c r="P128" i="19" s="1"/>
  <c r="M126" i="19"/>
  <c r="M128" i="19" s="1"/>
  <c r="F128" i="19"/>
  <c r="R128" i="19" s="1"/>
  <c r="R126" i="19"/>
  <c r="F4" i="14"/>
  <c r="F10" i="14" s="1"/>
  <c r="J108" i="19"/>
  <c r="G96" i="9"/>
  <c r="P96" i="9" s="1"/>
  <c r="FG41" i="1"/>
  <c r="FH41" i="1" s="1"/>
  <c r="FI41" i="1" s="1"/>
  <c r="F10" i="16"/>
  <c r="G54" i="9"/>
  <c r="P54" i="9" s="1"/>
  <c r="FG82" i="1"/>
  <c r="FH82" i="1" s="1"/>
  <c r="FI82" i="1" s="1"/>
  <c r="G60" i="9"/>
  <c r="P60" i="9" s="1"/>
  <c r="FG48" i="1"/>
  <c r="FH48" i="1" s="1"/>
  <c r="FI48" i="1" s="1"/>
  <c r="FG70" i="1"/>
  <c r="FH70" i="1" s="1"/>
  <c r="FI70" i="1" s="1"/>
  <c r="FH32" i="1"/>
  <c r="FI32" i="1" s="1"/>
  <c r="G36" i="9"/>
  <c r="P36" i="9" s="1"/>
  <c r="G114" i="9"/>
  <c r="P114" i="9" s="1"/>
  <c r="G91" i="9"/>
  <c r="P91" i="9" s="1"/>
  <c r="CL29" i="1"/>
  <c r="CL30" i="1" s="1"/>
  <c r="CL31" i="1" s="1"/>
  <c r="CL32" i="1" s="1"/>
  <c r="CL33" i="1" s="1"/>
  <c r="CL34" i="1" s="1"/>
  <c r="CL35" i="1" s="1"/>
  <c r="CL36" i="1" s="1"/>
  <c r="CL37" i="1" s="1"/>
  <c r="CL38" i="1" s="1"/>
  <c r="CL39" i="1" s="1"/>
  <c r="CL40" i="1" s="1"/>
  <c r="CL41" i="1" s="1"/>
  <c r="CL42" i="1" s="1"/>
  <c r="CL43" i="1" s="1"/>
  <c r="CL44" i="1" s="1"/>
  <c r="CL45" i="1" s="1"/>
  <c r="CL46" i="1" s="1"/>
  <c r="CL47" i="1" s="1"/>
  <c r="CL48" i="1" s="1"/>
  <c r="CL49" i="1" s="1"/>
  <c r="CL50" i="1" s="1"/>
  <c r="CL51" i="1" s="1"/>
  <c r="CL52" i="1" s="1"/>
  <c r="CL53" i="1" s="1"/>
  <c r="CL54" i="1" s="1"/>
  <c r="CL55" i="1" s="1"/>
  <c r="CL56" i="1" s="1"/>
  <c r="CL57" i="1" s="1"/>
  <c r="CL58" i="1" s="1"/>
  <c r="CL59" i="1" s="1"/>
  <c r="CL60" i="1" s="1"/>
  <c r="CL61" i="1" s="1"/>
  <c r="CL62" i="1" s="1"/>
  <c r="CL63" i="1" s="1"/>
  <c r="CL64" i="1" s="1"/>
  <c r="CL65" i="1" s="1"/>
  <c r="CL66" i="1" s="1"/>
  <c r="CL67" i="1" s="1"/>
  <c r="CL68" i="1" s="1"/>
  <c r="CL69" i="1" s="1"/>
  <c r="CL70" i="1" s="1"/>
  <c r="CL71" i="1" s="1"/>
  <c r="CL72" i="1" s="1"/>
  <c r="CL73" i="1" s="1"/>
  <c r="CL74" i="1" s="1"/>
  <c r="CL75" i="1" s="1"/>
  <c r="CL76" i="1" s="1"/>
  <c r="CL77" i="1" s="1"/>
  <c r="CL78" i="1" s="1"/>
  <c r="CL79" i="1" s="1"/>
  <c r="CL80" i="1" s="1"/>
  <c r="CL81" i="1" s="1"/>
  <c r="CL82" i="1" s="1"/>
  <c r="CL83" i="1" s="1"/>
  <c r="CL84" i="1" s="1"/>
  <c r="CL85" i="1" s="1"/>
  <c r="CL86" i="1" s="1"/>
  <c r="CL87" i="1" s="1"/>
  <c r="CL88" i="1" s="1"/>
  <c r="CL89" i="1" s="1"/>
  <c r="CL90" i="1" s="1"/>
  <c r="CL91" i="1" s="1"/>
  <c r="CL92" i="1" s="1"/>
  <c r="CL93" i="1" s="1"/>
  <c r="CL94" i="1" s="1"/>
  <c r="CL95" i="1" s="1"/>
  <c r="CL96" i="1" s="1"/>
  <c r="CL97" i="1" s="1"/>
  <c r="CL98" i="1" s="1"/>
  <c r="CL99" i="1" s="1"/>
  <c r="CL100" i="1" s="1"/>
  <c r="CL101" i="1" s="1"/>
  <c r="CL102" i="1" s="1"/>
  <c r="CL103" i="1" s="1"/>
  <c r="CL104" i="1" s="1"/>
  <c r="CL105" i="1" s="1"/>
  <c r="CL106" i="1" s="1"/>
  <c r="CL107" i="1" s="1"/>
  <c r="CL108" i="1" s="1"/>
  <c r="CL109" i="1" s="1"/>
  <c r="CL110" i="1" s="1"/>
  <c r="CL111" i="1" s="1"/>
  <c r="CL112" i="1" s="1"/>
  <c r="CL113" i="1" s="1"/>
  <c r="CL114" i="1" s="1"/>
  <c r="CL115" i="1" s="1"/>
  <c r="CL116" i="1" s="1"/>
  <c r="CL117" i="1" s="1"/>
  <c r="CL118" i="1" s="1"/>
  <c r="CL119" i="1" s="1"/>
  <c r="CL120" i="1" s="1"/>
  <c r="CL121" i="1" s="1"/>
  <c r="CL122" i="1" s="1"/>
  <c r="CL123" i="1" s="1"/>
  <c r="CL124" i="1" s="1"/>
  <c r="CL125" i="1" s="1"/>
  <c r="CL126" i="1" s="1"/>
  <c r="CL127" i="1" s="1"/>
  <c r="CL128" i="1" s="1"/>
  <c r="CL129" i="1" s="1"/>
  <c r="CL130" i="1" s="1"/>
  <c r="CL131" i="1" s="1"/>
  <c r="CL132" i="1" s="1"/>
  <c r="CL133" i="1" s="1"/>
  <c r="CL134" i="1" s="1"/>
  <c r="CL135" i="1" s="1"/>
  <c r="CL136" i="1" s="1"/>
  <c r="CL137" i="1" s="1"/>
  <c r="CL138" i="1" s="1"/>
  <c r="CL139" i="1" s="1"/>
  <c r="CL140" i="1" s="1"/>
  <c r="CL141" i="1" s="1"/>
  <c r="CL142" i="1" s="1"/>
  <c r="CL143" i="1" s="1"/>
  <c r="CL144" i="1" s="1"/>
  <c r="CL145" i="1" s="1"/>
  <c r="CL146" i="1" s="1"/>
  <c r="CL147" i="1" s="1"/>
  <c r="CL148" i="1" s="1"/>
  <c r="CL149" i="1" s="1"/>
  <c r="CL150" i="1" s="1"/>
  <c r="CL151" i="1" s="1"/>
  <c r="CL152" i="1" s="1"/>
  <c r="CL153" i="1" s="1"/>
  <c r="CL154" i="1" s="1"/>
  <c r="CL155" i="1" s="1"/>
  <c r="CL156" i="1" s="1"/>
  <c r="CL157" i="1" s="1"/>
  <c r="CL158" i="1" s="1"/>
  <c r="CL159" i="1" s="1"/>
  <c r="CL160" i="1" s="1"/>
  <c r="CL161" i="1" s="1"/>
  <c r="CL162" i="1" s="1"/>
  <c r="CL163" i="1" s="1"/>
  <c r="CL164" i="1" s="1"/>
  <c r="CL165" i="1" s="1"/>
  <c r="CL166" i="1" s="1"/>
  <c r="CL167" i="1" s="1"/>
  <c r="CL168" i="1" s="1"/>
  <c r="CL169" i="1" s="1"/>
  <c r="CL170" i="1" s="1"/>
  <c r="CL171" i="1" s="1"/>
  <c r="CL172" i="1" s="1"/>
  <c r="CL173" i="1" s="1"/>
  <c r="CL174" i="1" s="1"/>
  <c r="CL175" i="1" s="1"/>
  <c r="CL176" i="1" s="1"/>
  <c r="CL177" i="1" s="1"/>
  <c r="CL178" i="1" s="1"/>
  <c r="CL179" i="1" s="1"/>
  <c r="CL180" i="1" s="1"/>
  <c r="CL181" i="1" s="1"/>
  <c r="CL182" i="1" s="1"/>
  <c r="CL183" i="1" s="1"/>
  <c r="CL184" i="1" s="1"/>
  <c r="CL185" i="1" s="1"/>
  <c r="CL186" i="1" s="1"/>
  <c r="CL187" i="1" s="1"/>
  <c r="CL188" i="1" s="1"/>
  <c r="CL189" i="1" s="1"/>
  <c r="CL190" i="1" s="1"/>
  <c r="CL191" i="1" s="1"/>
  <c r="CL192" i="1" s="1"/>
  <c r="CL193" i="1" s="1"/>
  <c r="CL194" i="1" s="1"/>
  <c r="CL195" i="1" s="1"/>
  <c r="CL196" i="1" s="1"/>
  <c r="G41" i="9"/>
  <c r="P41" i="9" s="1"/>
  <c r="FG29" i="1"/>
  <c r="FH29" i="1" s="1"/>
  <c r="FI29" i="1" s="1"/>
  <c r="FG31" i="1"/>
  <c r="FH31" i="1" s="1"/>
  <c r="FI31" i="1" s="1"/>
  <c r="FG55" i="1"/>
  <c r="FH55" i="1" s="1"/>
  <c r="FI55" i="1" s="1"/>
  <c r="FG86" i="1"/>
  <c r="FH86" i="1" s="1"/>
  <c r="FI86" i="1" s="1"/>
  <c r="G131" i="9"/>
  <c r="P131" i="9" s="1"/>
  <c r="G88" i="9"/>
  <c r="P88" i="9" s="1"/>
  <c r="G40" i="9"/>
  <c r="P40" i="9" s="1"/>
  <c r="FG68" i="1"/>
  <c r="FH68" i="1" s="1"/>
  <c r="FI68" i="1" s="1"/>
  <c r="G39" i="9"/>
  <c r="P39" i="9" s="1"/>
  <c r="G47" i="9"/>
  <c r="P47" i="9" s="1"/>
  <c r="FG126" i="1"/>
  <c r="FH126" i="1" s="1"/>
  <c r="FI126" i="1" s="1"/>
  <c r="G97" i="9"/>
  <c r="P97" i="9" s="1"/>
  <c r="G52" i="9"/>
  <c r="P52" i="9" s="1"/>
  <c r="G67" i="9"/>
  <c r="P67" i="9" s="1"/>
  <c r="FG99" i="1"/>
  <c r="FH99" i="1" s="1"/>
  <c r="FI99" i="1" s="1"/>
  <c r="FG49" i="1"/>
  <c r="FH49" i="1" s="1"/>
  <c r="FI49" i="1" s="1"/>
  <c r="FG140" i="1"/>
  <c r="FH140" i="1" s="1"/>
  <c r="FI140" i="1" s="1"/>
  <c r="FG111" i="1"/>
  <c r="FH111" i="1" s="1"/>
  <c r="FI111" i="1" s="1"/>
  <c r="G33" i="9"/>
  <c r="P33" i="9" s="1"/>
  <c r="FG34" i="1"/>
  <c r="FH34" i="1" s="1"/>
  <c r="FI34" i="1" s="1"/>
  <c r="CO15" i="1"/>
  <c r="FN15" i="1" s="1"/>
  <c r="P20" i="15"/>
  <c r="O21" i="15"/>
  <c r="M25" i="15"/>
  <c r="FJ17" i="1"/>
  <c r="CN16" i="1"/>
  <c r="D16" i="9" s="1"/>
  <c r="Q15" i="16"/>
  <c r="R15" i="16"/>
  <c r="H16" i="20"/>
  <c r="M19" i="16"/>
  <c r="CM17" i="1"/>
  <c r="T18" i="1"/>
  <c r="FM15" i="1"/>
  <c r="O17" i="16"/>
  <c r="P16" i="16"/>
  <c r="Q19" i="15"/>
  <c r="R19" i="15"/>
  <c r="C16" i="9"/>
  <c r="E14" i="9"/>
  <c r="FM14" i="1"/>
  <c r="FN14" i="1"/>
  <c r="FL14" i="1"/>
  <c r="O16" i="14"/>
  <c r="P15" i="14"/>
  <c r="M19" i="14"/>
  <c r="K17" i="19" l="1"/>
  <c r="K19" i="19"/>
  <c r="K27" i="19"/>
  <c r="L15" i="19"/>
  <c r="J29" i="19"/>
  <c r="R108" i="19"/>
  <c r="J110" i="19"/>
  <c r="L4" i="9"/>
  <c r="L10" i="9" s="1"/>
  <c r="FL15" i="1"/>
  <c r="E15" i="9"/>
  <c r="S15" i="9" s="1"/>
  <c r="CO16" i="1"/>
  <c r="FN16" i="1" s="1"/>
  <c r="O17" i="14"/>
  <c r="P16" i="14"/>
  <c r="T14" i="9"/>
  <c r="R14" i="9"/>
  <c r="S14" i="9"/>
  <c r="Q16" i="16"/>
  <c r="R16" i="16"/>
  <c r="R15" i="9"/>
  <c r="FS14" i="1"/>
  <c r="FT14" i="1"/>
  <c r="FQ14" i="1"/>
  <c r="O18" i="16"/>
  <c r="P17" i="16"/>
  <c r="CM18" i="1"/>
  <c r="T19" i="1"/>
  <c r="M20" i="14"/>
  <c r="FQ15" i="1"/>
  <c r="FS15" i="1"/>
  <c r="FT15" i="1"/>
  <c r="C17" i="9"/>
  <c r="H17" i="20"/>
  <c r="R15" i="14"/>
  <c r="V15" i="9" s="1"/>
  <c r="Q15" i="14"/>
  <c r="U15" i="9" s="1"/>
  <c r="M20" i="16"/>
  <c r="FJ18" i="1"/>
  <c r="CN17" i="1"/>
  <c r="D17" i="9" s="1"/>
  <c r="O22" i="15"/>
  <c r="P21" i="15"/>
  <c r="M26" i="15"/>
  <c r="R20" i="15"/>
  <c r="Q20" i="15"/>
  <c r="L17" i="19" l="1"/>
  <c r="L19" i="19"/>
  <c r="M15" i="19"/>
  <c r="L27" i="19"/>
  <c r="K21" i="19"/>
  <c r="K25" i="19" s="1"/>
  <c r="R110" i="19"/>
  <c r="J112" i="19"/>
  <c r="FM16" i="1"/>
  <c r="FL16" i="1"/>
  <c r="E16" i="9"/>
  <c r="R16" i="9" s="1"/>
  <c r="T15" i="9"/>
  <c r="W15" i="9" s="1"/>
  <c r="AB15" i="9" s="1"/>
  <c r="T16" i="9"/>
  <c r="S16" i="9"/>
  <c r="O18" i="14"/>
  <c r="P17" i="14"/>
  <c r="M21" i="16"/>
  <c r="T20" i="1"/>
  <c r="CM19" i="1"/>
  <c r="R17" i="16"/>
  <c r="Q17" i="16"/>
  <c r="AD15" i="9"/>
  <c r="AE14" i="9"/>
  <c r="AD14" i="9"/>
  <c r="W14" i="9"/>
  <c r="AB14" i="9" s="1"/>
  <c r="FJ19" i="1"/>
  <c r="CN18" i="1"/>
  <c r="D18" i="9" s="1"/>
  <c r="R16" i="14"/>
  <c r="V16" i="9" s="1"/>
  <c r="Q16" i="14"/>
  <c r="U16" i="9" s="1"/>
  <c r="Q21" i="15"/>
  <c r="R21" i="15"/>
  <c r="H18" i="20"/>
  <c r="H19" i="20"/>
  <c r="O23" i="15"/>
  <c r="P22" i="15"/>
  <c r="M21" i="14"/>
  <c r="M27" i="15"/>
  <c r="CO17" i="1"/>
  <c r="C18" i="9"/>
  <c r="O19" i="16"/>
  <c r="P18" i="16"/>
  <c r="FS16" i="1"/>
  <c r="FQ16" i="1"/>
  <c r="FT16" i="1"/>
  <c r="K29" i="19" l="1"/>
  <c r="M19" i="19"/>
  <c r="M17" i="19"/>
  <c r="N15" i="19"/>
  <c r="M27" i="19"/>
  <c r="L21" i="19"/>
  <c r="L25" i="19" s="1"/>
  <c r="L29" i="19" s="1"/>
  <c r="J116" i="19"/>
  <c r="K112" i="19"/>
  <c r="AE15" i="9"/>
  <c r="Q18" i="16"/>
  <c r="R18" i="16"/>
  <c r="AD16" i="9"/>
  <c r="AE16" i="9"/>
  <c r="W16" i="9"/>
  <c r="AB16" i="9" s="1"/>
  <c r="O20" i="16"/>
  <c r="P19" i="16"/>
  <c r="R22" i="15"/>
  <c r="Q22" i="15"/>
  <c r="CM20" i="1"/>
  <c r="T21" i="1"/>
  <c r="CO18" i="1"/>
  <c r="CN19" i="1"/>
  <c r="D19" i="9" s="1"/>
  <c r="FJ20" i="1"/>
  <c r="M22" i="16"/>
  <c r="FN17" i="1"/>
  <c r="FL17" i="1"/>
  <c r="FM17" i="1"/>
  <c r="E17" i="9"/>
  <c r="AJ14" i="9"/>
  <c r="C19" i="9"/>
  <c r="Q17" i="14"/>
  <c r="U17" i="9" s="1"/>
  <c r="R17" i="14"/>
  <c r="V17" i="9" s="1"/>
  <c r="O19" i="14"/>
  <c r="P18" i="14"/>
  <c r="M28" i="15"/>
  <c r="O24" i="15"/>
  <c r="P23" i="15"/>
  <c r="M22" i="14"/>
  <c r="AJ15" i="9"/>
  <c r="E5" i="20" s="1"/>
  <c r="M21" i="19" l="1"/>
  <c r="M25" i="19" s="1"/>
  <c r="M29" i="19" s="1"/>
  <c r="O15" i="19"/>
  <c r="N17" i="19"/>
  <c r="N27" i="19"/>
  <c r="N19" i="19"/>
  <c r="K116" i="19"/>
  <c r="L112" i="19"/>
  <c r="J118" i="19"/>
  <c r="H20" i="20"/>
  <c r="O25" i="15"/>
  <c r="P24" i="15"/>
  <c r="R18" i="14"/>
  <c r="V18" i="9" s="1"/>
  <c r="Q18" i="14"/>
  <c r="U18" i="9" s="1"/>
  <c r="E4" i="20"/>
  <c r="AK14" i="9"/>
  <c r="C20" i="9"/>
  <c r="O21" i="16"/>
  <c r="P20" i="16"/>
  <c r="M23" i="14"/>
  <c r="M23" i="16"/>
  <c r="AJ16" i="9"/>
  <c r="E6" i="20" s="1"/>
  <c r="CM21" i="1"/>
  <c r="T22" i="1"/>
  <c r="Q19" i="16"/>
  <c r="R19" i="16"/>
  <c r="M29" i="15"/>
  <c r="FT17" i="1"/>
  <c r="FS17" i="1"/>
  <c r="FQ17" i="1"/>
  <c r="FN18" i="1"/>
  <c r="FM18" i="1"/>
  <c r="FL18" i="1"/>
  <c r="E18" i="9"/>
  <c r="O20" i="14"/>
  <c r="P19" i="14"/>
  <c r="Q23" i="15"/>
  <c r="R23" i="15"/>
  <c r="CO19" i="1"/>
  <c r="R17" i="9"/>
  <c r="S17" i="9"/>
  <c r="T17" i="9"/>
  <c r="FJ21" i="1"/>
  <c r="CN20" i="1"/>
  <c r="D20" i="9" s="1"/>
  <c r="N21" i="19" l="1"/>
  <c r="N25" i="19" s="1"/>
  <c r="O17" i="19"/>
  <c r="P15" i="19"/>
  <c r="O19" i="19"/>
  <c r="O27" i="19"/>
  <c r="L116" i="19"/>
  <c r="M112" i="19"/>
  <c r="K118" i="19"/>
  <c r="FN19" i="1"/>
  <c r="E19" i="9"/>
  <c r="FL19" i="1"/>
  <c r="FM19" i="1"/>
  <c r="R20" i="16"/>
  <c r="Q20" i="16"/>
  <c r="M24" i="16"/>
  <c r="O22" i="16"/>
  <c r="P21" i="16"/>
  <c r="O26" i="15"/>
  <c r="P25" i="15"/>
  <c r="CN21" i="1"/>
  <c r="D21" i="9" s="1"/>
  <c r="FJ22" i="1"/>
  <c r="FQ18" i="1"/>
  <c r="FS18" i="1"/>
  <c r="FT18" i="1"/>
  <c r="R24" i="15"/>
  <c r="Q24" i="15"/>
  <c r="M24" i="14"/>
  <c r="F4" i="20"/>
  <c r="AL14" i="9"/>
  <c r="AK15" i="9"/>
  <c r="R19" i="14"/>
  <c r="V19" i="9" s="1"/>
  <c r="Q19" i="14"/>
  <c r="U19" i="9" s="1"/>
  <c r="O21" i="14"/>
  <c r="P20" i="14"/>
  <c r="T23" i="1"/>
  <c r="CM22" i="1"/>
  <c r="AE17" i="9"/>
  <c r="AD17" i="9"/>
  <c r="W17" i="9"/>
  <c r="AB17" i="9" s="1"/>
  <c r="R18" i="9"/>
  <c r="T18" i="9"/>
  <c r="S18" i="9"/>
  <c r="M30" i="15"/>
  <c r="C21" i="9"/>
  <c r="CO20" i="1"/>
  <c r="H21" i="20"/>
  <c r="P19" i="19" l="1"/>
  <c r="P27" i="19"/>
  <c r="P17" i="19"/>
  <c r="P21" i="19" s="1"/>
  <c r="P25" i="19" s="1"/>
  <c r="Q15" i="19"/>
  <c r="O21" i="19"/>
  <c r="O25" i="19" s="1"/>
  <c r="O29" i="19" s="1"/>
  <c r="N29" i="19"/>
  <c r="M116" i="19"/>
  <c r="N112" i="19"/>
  <c r="L118" i="19"/>
  <c r="CO21" i="1"/>
  <c r="FN21" i="1" s="1"/>
  <c r="O27" i="15"/>
  <c r="P26" i="15"/>
  <c r="FS19" i="1"/>
  <c r="FT19" i="1"/>
  <c r="FQ19" i="1"/>
  <c r="F5" i="20"/>
  <c r="AK16" i="9"/>
  <c r="AL16" i="9" s="1"/>
  <c r="Q25" i="15"/>
  <c r="R25" i="15"/>
  <c r="FL20" i="1"/>
  <c r="E20" i="9"/>
  <c r="FM20" i="1"/>
  <c r="FN20" i="1"/>
  <c r="AE18" i="9"/>
  <c r="W18" i="9"/>
  <c r="AB18" i="9" s="1"/>
  <c r="AD18" i="9"/>
  <c r="CM23" i="1"/>
  <c r="T24" i="1"/>
  <c r="G4" i="20"/>
  <c r="AN14" i="9"/>
  <c r="R20" i="14"/>
  <c r="V20" i="9" s="1"/>
  <c r="Q20" i="14"/>
  <c r="U20" i="9" s="1"/>
  <c r="CN22" i="1"/>
  <c r="D22" i="9" s="1"/>
  <c r="FJ23" i="1"/>
  <c r="R21" i="16"/>
  <c r="Q21" i="16"/>
  <c r="T19" i="9"/>
  <c r="S19" i="9"/>
  <c r="R19" i="9"/>
  <c r="C22" i="9"/>
  <c r="M25" i="14"/>
  <c r="M25" i="16"/>
  <c r="M31" i="15"/>
  <c r="H22" i="20"/>
  <c r="FL21" i="1"/>
  <c r="E21" i="9"/>
  <c r="AJ17" i="9"/>
  <c r="E7" i="20" s="1"/>
  <c r="O22" i="14"/>
  <c r="P21" i="14"/>
  <c r="AL15" i="9"/>
  <c r="O23" i="16"/>
  <c r="P22" i="16"/>
  <c r="P29" i="19" l="1"/>
  <c r="Q27" i="19"/>
  <c r="R27" i="19" s="1"/>
  <c r="Q17" i="19"/>
  <c r="R15" i="19"/>
  <c r="F40" i="19" s="1"/>
  <c r="Q19" i="19"/>
  <c r="R19" i="19" s="1"/>
  <c r="N116" i="19"/>
  <c r="O112" i="19"/>
  <c r="M118" i="19"/>
  <c r="FM21" i="1"/>
  <c r="FT21" i="1" s="1"/>
  <c r="CO22" i="1"/>
  <c r="FN22" i="1" s="1"/>
  <c r="H23" i="20"/>
  <c r="AM34" i="9"/>
  <c r="FS21" i="1"/>
  <c r="AE19" i="9"/>
  <c r="AD19" i="9"/>
  <c r="W19" i="9"/>
  <c r="AB19" i="9" s="1"/>
  <c r="AJ18" i="9"/>
  <c r="E8" i="20" s="1"/>
  <c r="T20" i="9"/>
  <c r="S20" i="9"/>
  <c r="R20" i="9"/>
  <c r="G6" i="20"/>
  <c r="AN16" i="9"/>
  <c r="I6" i="20" s="1"/>
  <c r="G5" i="20"/>
  <c r="AN15" i="9"/>
  <c r="I5" i="20" s="1"/>
  <c r="M26" i="16"/>
  <c r="I4" i="20"/>
  <c r="O28" i="15"/>
  <c r="P27" i="15"/>
  <c r="M32" i="15"/>
  <c r="R22" i="16"/>
  <c r="Q22" i="16"/>
  <c r="O23" i="14"/>
  <c r="P22" i="14"/>
  <c r="M26" i="14"/>
  <c r="CM24" i="1"/>
  <c r="T25" i="1"/>
  <c r="FS20" i="1"/>
  <c r="FT20" i="1"/>
  <c r="FQ20" i="1"/>
  <c r="F6" i="20"/>
  <c r="R21" i="9"/>
  <c r="S21" i="9"/>
  <c r="T21" i="9"/>
  <c r="R21" i="14"/>
  <c r="V21" i="9" s="1"/>
  <c r="Q21" i="14"/>
  <c r="U21" i="9" s="1"/>
  <c r="O24" i="16"/>
  <c r="P23" i="16"/>
  <c r="FJ24" i="1"/>
  <c r="CN23" i="1"/>
  <c r="D23" i="9" s="1"/>
  <c r="C23" i="9"/>
  <c r="R26" i="15"/>
  <c r="Q26" i="15"/>
  <c r="FQ21" i="1" l="1"/>
  <c r="F52" i="19"/>
  <c r="F44" i="19"/>
  <c r="G40" i="19"/>
  <c r="F42" i="19"/>
  <c r="F46" i="19" s="1"/>
  <c r="F50" i="19" s="1"/>
  <c r="F54" i="19" s="1"/>
  <c r="R17" i="19"/>
  <c r="R21" i="19" s="1"/>
  <c r="Q21" i="19"/>
  <c r="Q25" i="19" s="1"/>
  <c r="O116" i="19"/>
  <c r="P112" i="19"/>
  <c r="N118" i="19"/>
  <c r="AO16" i="9"/>
  <c r="FM22" i="1"/>
  <c r="E22" i="9"/>
  <c r="T22" i="9" s="1"/>
  <c r="FL22" i="1"/>
  <c r="FQ22" i="1" s="1"/>
  <c r="CO23" i="1"/>
  <c r="FM23" i="1" s="1"/>
  <c r="AD21" i="9"/>
  <c r="AE21" i="9"/>
  <c r="W21" i="9"/>
  <c r="AB21" i="9" s="1"/>
  <c r="CM25" i="1"/>
  <c r="T26" i="1"/>
  <c r="Q27" i="15"/>
  <c r="R27" i="15"/>
  <c r="M27" i="16"/>
  <c r="AE20" i="9"/>
  <c r="AD20" i="9"/>
  <c r="W20" i="9"/>
  <c r="AB20" i="9" s="1"/>
  <c r="O24" i="14"/>
  <c r="P23" i="14"/>
  <c r="AJ19" i="9"/>
  <c r="E9" i="20" s="1"/>
  <c r="O25" i="16"/>
  <c r="P24" i="16"/>
  <c r="C24" i="9"/>
  <c r="M27" i="14"/>
  <c r="O29" i="15"/>
  <c r="P28" i="15"/>
  <c r="R23" i="16"/>
  <c r="Q23" i="16"/>
  <c r="H24" i="20"/>
  <c r="AM35" i="9"/>
  <c r="FJ25" i="1"/>
  <c r="CN24" i="1"/>
  <c r="D24" i="9" s="1"/>
  <c r="Q22" i="14"/>
  <c r="U22" i="9" s="1"/>
  <c r="R22" i="14"/>
  <c r="V22" i="9" s="1"/>
  <c r="M33" i="15"/>
  <c r="S22" i="9" l="1"/>
  <c r="R22" i="9"/>
  <c r="AE22" i="9" s="1"/>
  <c r="Q29" i="19"/>
  <c r="R25" i="19"/>
  <c r="R29" i="19" s="1"/>
  <c r="G44" i="19"/>
  <c r="G52" i="19"/>
  <c r="G42" i="19"/>
  <c r="H40" i="19"/>
  <c r="FT22" i="1"/>
  <c r="FS22" i="1"/>
  <c r="P116" i="19"/>
  <c r="Q112" i="19"/>
  <c r="O118" i="19"/>
  <c r="J6" i="20"/>
  <c r="AP16" i="9"/>
  <c r="E23" i="9"/>
  <c r="T23" i="9" s="1"/>
  <c r="FN23" i="1"/>
  <c r="FL23" i="1"/>
  <c r="AJ21" i="9"/>
  <c r="E11" i="20" s="1"/>
  <c r="FJ26" i="1"/>
  <c r="CN25" i="1"/>
  <c r="D25" i="9" s="1"/>
  <c r="O26" i="16"/>
  <c r="P25" i="16"/>
  <c r="O25" i="14"/>
  <c r="P24" i="14"/>
  <c r="Q24" i="16"/>
  <c r="R24" i="16"/>
  <c r="Q23" i="14"/>
  <c r="U23" i="9" s="1"/>
  <c r="R23" i="14"/>
  <c r="V23" i="9" s="1"/>
  <c r="AJ20" i="9"/>
  <c r="E10" i="20" s="1"/>
  <c r="AM36" i="9"/>
  <c r="H25" i="20"/>
  <c r="R28" i="15"/>
  <c r="Q28" i="15"/>
  <c r="T27" i="1"/>
  <c r="CM26" i="1"/>
  <c r="M28" i="14"/>
  <c r="M34" i="15"/>
  <c r="O30" i="15"/>
  <c r="P29" i="15"/>
  <c r="CO24" i="1"/>
  <c r="M28" i="16"/>
  <c r="C25" i="9"/>
  <c r="R23" i="9" l="1"/>
  <c r="W22" i="9"/>
  <c r="AB22" i="9" s="1"/>
  <c r="AD22" i="9"/>
  <c r="S23" i="9"/>
  <c r="G46" i="19"/>
  <c r="G50" i="19" s="1"/>
  <c r="G54" i="19" s="1"/>
  <c r="FQ23" i="1"/>
  <c r="H42" i="19"/>
  <c r="H44" i="19"/>
  <c r="I40" i="19"/>
  <c r="H52" i="19"/>
  <c r="Q116" i="19"/>
  <c r="R116" i="19" s="1"/>
  <c r="R112" i="19"/>
  <c r="F130" i="19" s="1"/>
  <c r="P118" i="19"/>
  <c r="K6" i="20"/>
  <c r="AK17" i="9"/>
  <c r="FT23" i="1"/>
  <c r="FS23" i="1"/>
  <c r="CO25" i="1"/>
  <c r="FL25" i="1" s="1"/>
  <c r="O31" i="15"/>
  <c r="P30" i="15"/>
  <c r="Q25" i="16"/>
  <c r="R25" i="16"/>
  <c r="O27" i="16"/>
  <c r="P26" i="16"/>
  <c r="M35" i="15"/>
  <c r="M29" i="14"/>
  <c r="FN24" i="1"/>
  <c r="E24" i="9"/>
  <c r="FL24" i="1"/>
  <c r="FM24" i="1"/>
  <c r="AE23" i="9"/>
  <c r="C26" i="9"/>
  <c r="R24" i="14"/>
  <c r="V24" i="9" s="1"/>
  <c r="Q24" i="14"/>
  <c r="U24" i="9" s="1"/>
  <c r="M29" i="16"/>
  <c r="R29" i="15"/>
  <c r="Q29" i="15"/>
  <c r="AJ22" i="9"/>
  <c r="E12" i="20" s="1"/>
  <c r="CM27" i="1"/>
  <c r="T28" i="1"/>
  <c r="H26" i="20"/>
  <c r="AM37" i="9"/>
  <c r="O26" i="14"/>
  <c r="P25" i="14"/>
  <c r="CN26" i="1"/>
  <c r="D26" i="9" s="1"/>
  <c r="FJ27" i="1"/>
  <c r="W23" i="9" l="1"/>
  <c r="AB23" i="9" s="1"/>
  <c r="AD23" i="9"/>
  <c r="I42" i="19"/>
  <c r="I44" i="19"/>
  <c r="I52" i="19"/>
  <c r="J40" i="19"/>
  <c r="H46" i="19"/>
  <c r="H50" i="19" s="1"/>
  <c r="F134" i="19"/>
  <c r="G130" i="19"/>
  <c r="Q118" i="19"/>
  <c r="E25" i="9"/>
  <c r="R25" i="9" s="1"/>
  <c r="FM25" i="1"/>
  <c r="F7" i="20"/>
  <c r="AL17" i="9"/>
  <c r="AK18" i="9"/>
  <c r="FN25" i="1"/>
  <c r="FS25" i="1" s="1"/>
  <c r="M30" i="14"/>
  <c r="O28" i="16"/>
  <c r="P27" i="16"/>
  <c r="O32" i="15"/>
  <c r="P31" i="15"/>
  <c r="R26" i="16"/>
  <c r="Q26" i="16"/>
  <c r="Q30" i="15"/>
  <c r="R30" i="15"/>
  <c r="FT24" i="1"/>
  <c r="FS24" i="1"/>
  <c r="FQ24" i="1"/>
  <c r="CN27" i="1"/>
  <c r="D27" i="9" s="1"/>
  <c r="FJ28" i="1"/>
  <c r="C27" i="9"/>
  <c r="CO26" i="1"/>
  <c r="T24" i="9"/>
  <c r="R24" i="9"/>
  <c r="S24" i="9"/>
  <c r="Q25" i="14"/>
  <c r="U25" i="9" s="1"/>
  <c r="R25" i="14"/>
  <c r="V25" i="9" s="1"/>
  <c r="O27" i="14"/>
  <c r="P26" i="14"/>
  <c r="CM28" i="1"/>
  <c r="T29" i="1"/>
  <c r="AJ23" i="9"/>
  <c r="E13" i="20" s="1"/>
  <c r="AM38" i="9"/>
  <c r="H27" i="20"/>
  <c r="M30" i="16"/>
  <c r="M36" i="15"/>
  <c r="T25" i="9" l="1"/>
  <c r="S25" i="9"/>
  <c r="J52" i="19"/>
  <c r="J44" i="19"/>
  <c r="K40" i="19"/>
  <c r="J42" i="19"/>
  <c r="H54" i="19"/>
  <c r="I46" i="19"/>
  <c r="I50" i="19" s="1"/>
  <c r="I54" i="19" s="1"/>
  <c r="G134" i="19"/>
  <c r="H130" i="19"/>
  <c r="F136" i="19"/>
  <c r="FQ25" i="1"/>
  <c r="FT25" i="1"/>
  <c r="AL18" i="9"/>
  <c r="F8" i="20"/>
  <c r="AK19" i="9"/>
  <c r="G7" i="20"/>
  <c r="AN17" i="9"/>
  <c r="I7" i="20" s="1"/>
  <c r="R26" i="14"/>
  <c r="V26" i="9" s="1"/>
  <c r="Q26" i="14"/>
  <c r="U26" i="9" s="1"/>
  <c r="O28" i="14"/>
  <c r="P27" i="14"/>
  <c r="M31" i="16"/>
  <c r="M37" i="15"/>
  <c r="Q31" i="15"/>
  <c r="R31" i="15"/>
  <c r="AM39" i="9"/>
  <c r="H28" i="20"/>
  <c r="T30" i="1"/>
  <c r="CM29" i="1"/>
  <c r="O33" i="15"/>
  <c r="P32" i="15"/>
  <c r="O29" i="16"/>
  <c r="P28" i="16"/>
  <c r="FM26" i="1"/>
  <c r="E26" i="9"/>
  <c r="FL26" i="1"/>
  <c r="FN26" i="1"/>
  <c r="R27" i="16"/>
  <c r="Q27" i="16"/>
  <c r="C28" i="9"/>
  <c r="AD24" i="9"/>
  <c r="AE24" i="9"/>
  <c r="W24" i="9"/>
  <c r="AB24" i="9" s="1"/>
  <c r="CO27" i="1"/>
  <c r="FJ29" i="1"/>
  <c r="CN28" i="1"/>
  <c r="D28" i="9" s="1"/>
  <c r="AE25" i="9"/>
  <c r="AD25" i="9"/>
  <c r="W25" i="9"/>
  <c r="AB25" i="9" s="1"/>
  <c r="J46" i="19" l="1"/>
  <c r="J50" i="19" s="1"/>
  <c r="J54" i="19" s="1"/>
  <c r="K52" i="19"/>
  <c r="L40" i="19"/>
  <c r="K44" i="19"/>
  <c r="K42" i="19"/>
  <c r="H134" i="19"/>
  <c r="I130" i="19"/>
  <c r="G136" i="19"/>
  <c r="AL19" i="9"/>
  <c r="F9" i="20"/>
  <c r="G8" i="20"/>
  <c r="AN18" i="9"/>
  <c r="I8" i="20" s="1"/>
  <c r="M38" i="15"/>
  <c r="AJ25" i="9"/>
  <c r="E15" i="20" s="1"/>
  <c r="O30" i="16"/>
  <c r="P29" i="16"/>
  <c r="C29" i="9"/>
  <c r="M32" i="16"/>
  <c r="FJ30" i="1"/>
  <c r="CN29" i="1"/>
  <c r="D29" i="9" s="1"/>
  <c r="FL27" i="1"/>
  <c r="FN27" i="1"/>
  <c r="E27" i="9"/>
  <c r="FM27" i="1"/>
  <c r="CO28" i="1"/>
  <c r="Q32" i="15"/>
  <c r="R32" i="15"/>
  <c r="T31" i="1"/>
  <c r="CM30" i="1"/>
  <c r="R27" i="14"/>
  <c r="V27" i="9" s="1"/>
  <c r="Q27" i="14"/>
  <c r="U27" i="9" s="1"/>
  <c r="S26" i="9"/>
  <c r="T26" i="9"/>
  <c r="R26" i="9"/>
  <c r="R28" i="16"/>
  <c r="Q28" i="16"/>
  <c r="AM40" i="9"/>
  <c r="H29" i="20"/>
  <c r="M32" i="14"/>
  <c r="AJ24" i="9"/>
  <c r="E14" i="20" s="1"/>
  <c r="FT26" i="1"/>
  <c r="FS26" i="1"/>
  <c r="FQ26" i="1"/>
  <c r="O34" i="15"/>
  <c r="P33" i="15"/>
  <c r="O29" i="14"/>
  <c r="P28" i="14"/>
  <c r="K46" i="19" l="1"/>
  <c r="K50" i="19" s="1"/>
  <c r="M40" i="19"/>
  <c r="L42" i="19"/>
  <c r="L52" i="19"/>
  <c r="L44" i="19"/>
  <c r="I134" i="19"/>
  <c r="J130" i="19"/>
  <c r="H136" i="19"/>
  <c r="H30" i="20"/>
  <c r="AM41" i="9"/>
  <c r="CO29" i="1"/>
  <c r="E29" i="9" s="1"/>
  <c r="AL20" i="9"/>
  <c r="F10" i="20"/>
  <c r="AK21" i="9"/>
  <c r="G9" i="20"/>
  <c r="AN19" i="9"/>
  <c r="I9" i="20" s="1"/>
  <c r="Q33" i="15"/>
  <c r="R33" i="15"/>
  <c r="O35" i="15"/>
  <c r="P34" i="15"/>
  <c r="M33" i="14"/>
  <c r="T27" i="9"/>
  <c r="R27" i="9"/>
  <c r="S27" i="9"/>
  <c r="FJ31" i="1"/>
  <c r="CN30" i="1"/>
  <c r="D30" i="9" s="1"/>
  <c r="O31" i="16"/>
  <c r="P30" i="16"/>
  <c r="M39" i="15"/>
  <c r="O30" i="14"/>
  <c r="P29" i="14"/>
  <c r="R28" i="14"/>
  <c r="V28" i="9" s="1"/>
  <c r="Q28" i="14"/>
  <c r="U28" i="9" s="1"/>
  <c r="AD26" i="9"/>
  <c r="AE26" i="9"/>
  <c r="W26" i="9"/>
  <c r="AB26" i="9" s="1"/>
  <c r="C30" i="9"/>
  <c r="FN28" i="1"/>
  <c r="E28" i="9"/>
  <c r="FM28" i="1"/>
  <c r="FL28" i="1"/>
  <c r="FS27" i="1"/>
  <c r="FQ27" i="1"/>
  <c r="FT27" i="1"/>
  <c r="T32" i="1"/>
  <c r="CM31" i="1"/>
  <c r="M33" i="16"/>
  <c r="R29" i="16"/>
  <c r="Q29" i="16"/>
  <c r="L46" i="19" l="1"/>
  <c r="L50" i="19" s="1"/>
  <c r="L54" i="19" s="1"/>
  <c r="M52" i="19"/>
  <c r="M42" i="19"/>
  <c r="N40" i="19"/>
  <c r="M44" i="19"/>
  <c r="K54" i="19"/>
  <c r="J134" i="19"/>
  <c r="K130" i="19"/>
  <c r="I136" i="19"/>
  <c r="AM42" i="9"/>
  <c r="H31" i="20"/>
  <c r="FN29" i="1"/>
  <c r="FL29" i="1"/>
  <c r="FM29" i="1"/>
  <c r="AL21" i="9"/>
  <c r="AK22" i="9"/>
  <c r="F11" i="20"/>
  <c r="G10" i="20"/>
  <c r="AN20" i="9"/>
  <c r="I10" i="20" s="1"/>
  <c r="CO30" i="1"/>
  <c r="FL30" i="1" s="1"/>
  <c r="CN31" i="1"/>
  <c r="D31" i="9" s="1"/>
  <c r="FJ32" i="1"/>
  <c r="M34" i="16"/>
  <c r="R30" i="16"/>
  <c r="Q30" i="16"/>
  <c r="CM32" i="1"/>
  <c r="T33" i="1"/>
  <c r="M34" i="14"/>
  <c r="R28" i="9"/>
  <c r="S28" i="9"/>
  <c r="T28" i="9"/>
  <c r="AJ26" i="9"/>
  <c r="E16" i="20" s="1"/>
  <c r="M40" i="15"/>
  <c r="R29" i="9"/>
  <c r="S29" i="9"/>
  <c r="T29" i="9"/>
  <c r="O32" i="16"/>
  <c r="P31" i="16"/>
  <c r="AE27" i="9"/>
  <c r="AD27" i="9"/>
  <c r="W27" i="9"/>
  <c r="AB27" i="9" s="1"/>
  <c r="R34" i="15"/>
  <c r="Q34" i="15"/>
  <c r="FT28" i="1"/>
  <c r="FS28" i="1"/>
  <c r="FQ28" i="1"/>
  <c r="O31" i="14"/>
  <c r="P30" i="14"/>
  <c r="C31" i="9"/>
  <c r="Q29" i="14"/>
  <c r="U29" i="9" s="1"/>
  <c r="R29" i="14"/>
  <c r="V29" i="9" s="1"/>
  <c r="O36" i="15"/>
  <c r="P35" i="15"/>
  <c r="FS29" i="1" l="1"/>
  <c r="FQ29" i="1"/>
  <c r="FT29" i="1"/>
  <c r="N52" i="19"/>
  <c r="N44" i="19"/>
  <c r="N42" i="19"/>
  <c r="O40" i="19"/>
  <c r="M46" i="19"/>
  <c r="M50" i="19" s="1"/>
  <c r="K134" i="19"/>
  <c r="L130" i="19"/>
  <c r="J136" i="19"/>
  <c r="AM43" i="9"/>
  <c r="H32" i="20"/>
  <c r="AL22" i="9"/>
  <c r="F12" i="20"/>
  <c r="AK23" i="9"/>
  <c r="G11" i="20"/>
  <c r="AN21" i="9"/>
  <c r="I11" i="20" s="1"/>
  <c r="E30" i="9"/>
  <c r="S30" i="9" s="1"/>
  <c r="FM30" i="1"/>
  <c r="FN30" i="1"/>
  <c r="FS30" i="1" s="1"/>
  <c r="Q30" i="14"/>
  <c r="U30" i="9" s="1"/>
  <c r="R30" i="14"/>
  <c r="V30" i="9" s="1"/>
  <c r="T34" i="1"/>
  <c r="CM33" i="1"/>
  <c r="O32" i="14"/>
  <c r="P31" i="14"/>
  <c r="AJ27" i="9"/>
  <c r="E17" i="20" s="1"/>
  <c r="O33" i="16"/>
  <c r="P32" i="16"/>
  <c r="M35" i="14"/>
  <c r="C32" i="9"/>
  <c r="Q31" i="16"/>
  <c r="R31" i="16"/>
  <c r="AD29" i="9"/>
  <c r="AE29" i="9"/>
  <c r="W29" i="9"/>
  <c r="AB29" i="9" s="1"/>
  <c r="CO31" i="1"/>
  <c r="M41" i="15"/>
  <c r="O37" i="15"/>
  <c r="P36" i="15"/>
  <c r="Q35" i="15"/>
  <c r="R35" i="15"/>
  <c r="AE28" i="9"/>
  <c r="AD28" i="9"/>
  <c r="W28" i="9"/>
  <c r="AB28" i="9" s="1"/>
  <c r="M35" i="16"/>
  <c r="FJ33" i="1"/>
  <c r="CN32" i="1"/>
  <c r="D32" i="9" s="1"/>
  <c r="N46" i="19" l="1"/>
  <c r="N50" i="19" s="1"/>
  <c r="N54" i="19" s="1"/>
  <c r="M54" i="19"/>
  <c r="O42" i="19"/>
  <c r="O44" i="19"/>
  <c r="O52" i="19"/>
  <c r="P40" i="19"/>
  <c r="L134" i="19"/>
  <c r="M130" i="19"/>
  <c r="K136" i="19"/>
  <c r="H33" i="20"/>
  <c r="AM44" i="9"/>
  <c r="R30" i="9"/>
  <c r="T30" i="9"/>
  <c r="AL23" i="9"/>
  <c r="F13" i="20"/>
  <c r="AK24" i="9"/>
  <c r="G12" i="20"/>
  <c r="AN22" i="9"/>
  <c r="I12" i="20" s="1"/>
  <c r="FT30" i="1"/>
  <c r="FQ30" i="1"/>
  <c r="R32" i="16"/>
  <c r="Q32" i="16"/>
  <c r="AJ28" i="9"/>
  <c r="E18" i="20" s="1"/>
  <c r="Q31" i="14"/>
  <c r="U31" i="9" s="1"/>
  <c r="R31" i="14"/>
  <c r="V31" i="9" s="1"/>
  <c r="T35" i="1"/>
  <c r="CM34" i="1"/>
  <c r="O34" i="16"/>
  <c r="P33" i="16"/>
  <c r="O33" i="14"/>
  <c r="P32" i="14"/>
  <c r="M36" i="16"/>
  <c r="R36" i="15"/>
  <c r="Q36" i="15"/>
  <c r="CO32" i="1"/>
  <c r="FJ34" i="1"/>
  <c r="CN33" i="1"/>
  <c r="D33" i="9" s="1"/>
  <c r="FL31" i="1"/>
  <c r="FN31" i="1"/>
  <c r="E31" i="9"/>
  <c r="FM31" i="1"/>
  <c r="M36" i="14"/>
  <c r="O38" i="15"/>
  <c r="P37" i="15"/>
  <c r="M42" i="15"/>
  <c r="C33" i="9"/>
  <c r="P42" i="19" l="1"/>
  <c r="P44" i="19"/>
  <c r="Q40" i="19"/>
  <c r="P52" i="19"/>
  <c r="O46" i="19"/>
  <c r="O50" i="19" s="1"/>
  <c r="M134" i="19"/>
  <c r="N130" i="19"/>
  <c r="L136" i="19"/>
  <c r="AM45" i="9"/>
  <c r="H34" i="20"/>
  <c r="AE30" i="9"/>
  <c r="AD30" i="9"/>
  <c r="W30" i="9"/>
  <c r="AB30" i="9" s="1"/>
  <c r="AL24" i="9"/>
  <c r="AK25" i="9"/>
  <c r="F14" i="20"/>
  <c r="G13" i="20"/>
  <c r="AN23" i="9"/>
  <c r="I13" i="20" s="1"/>
  <c r="FJ35" i="1"/>
  <c r="CN34" i="1"/>
  <c r="D34" i="9" s="1"/>
  <c r="O35" i="16"/>
  <c r="P34" i="16"/>
  <c r="M37" i="16"/>
  <c r="M37" i="14"/>
  <c r="FT31" i="1"/>
  <c r="FQ31" i="1"/>
  <c r="FS31" i="1"/>
  <c r="O39" i="15"/>
  <c r="P38" i="15"/>
  <c r="Q32" i="14"/>
  <c r="U32" i="9" s="1"/>
  <c r="R32" i="14"/>
  <c r="V32" i="9" s="1"/>
  <c r="C34" i="9"/>
  <c r="R33" i="16"/>
  <c r="Q33" i="16"/>
  <c r="Q37" i="15"/>
  <c r="R37" i="15"/>
  <c r="CO33" i="1"/>
  <c r="M43" i="15"/>
  <c r="R31" i="9"/>
  <c r="S31" i="9"/>
  <c r="T31" i="9"/>
  <c r="FL32" i="1"/>
  <c r="FN32" i="1"/>
  <c r="E32" i="9"/>
  <c r="FM32" i="1"/>
  <c r="O34" i="14"/>
  <c r="P33" i="14"/>
  <c r="T36" i="1"/>
  <c r="CM35" i="1"/>
  <c r="O54" i="19" l="1"/>
  <c r="Q44" i="19"/>
  <c r="R44" i="19" s="1"/>
  <c r="R40" i="19"/>
  <c r="F65" i="19" s="1"/>
  <c r="Q52" i="19"/>
  <c r="R52" i="19" s="1"/>
  <c r="Q42" i="19"/>
  <c r="P46" i="19"/>
  <c r="P50" i="19" s="1"/>
  <c r="P54" i="19" s="1"/>
  <c r="N134" i="19"/>
  <c r="O130" i="19"/>
  <c r="M136" i="19"/>
  <c r="H35" i="20"/>
  <c r="AM46" i="9"/>
  <c r="CO34" i="1"/>
  <c r="FL34" i="1" s="1"/>
  <c r="AL25" i="9"/>
  <c r="F15" i="20"/>
  <c r="AK26" i="9"/>
  <c r="G14" i="20"/>
  <c r="AN24" i="9"/>
  <c r="I14" i="20" s="1"/>
  <c r="FS32" i="1"/>
  <c r="FQ32" i="1"/>
  <c r="FT32" i="1"/>
  <c r="M44" i="15"/>
  <c r="CM36" i="1"/>
  <c r="T37" i="1"/>
  <c r="M38" i="16"/>
  <c r="O35" i="14"/>
  <c r="P34" i="14"/>
  <c r="E33" i="9"/>
  <c r="FM33" i="1"/>
  <c r="FL33" i="1"/>
  <c r="FN33" i="1"/>
  <c r="S32" i="9"/>
  <c r="T32" i="9"/>
  <c r="R32" i="9"/>
  <c r="Q38" i="15"/>
  <c r="R38" i="15"/>
  <c r="Q34" i="16"/>
  <c r="R34" i="16"/>
  <c r="FJ36" i="1"/>
  <c r="CN35" i="1"/>
  <c r="D35" i="9" s="1"/>
  <c r="C35" i="9"/>
  <c r="AD31" i="9"/>
  <c r="AE31" i="9"/>
  <c r="W31" i="9"/>
  <c r="AB31" i="9" s="1"/>
  <c r="R33" i="14"/>
  <c r="V33" i="9" s="1"/>
  <c r="Q33" i="14"/>
  <c r="U33" i="9" s="1"/>
  <c r="O40" i="15"/>
  <c r="P39" i="15"/>
  <c r="M38" i="14"/>
  <c r="O36" i="16"/>
  <c r="P35" i="16"/>
  <c r="E34" i="9" l="1"/>
  <c r="Q46" i="19"/>
  <c r="Q50" i="19" s="1"/>
  <c r="R42" i="19"/>
  <c r="R46" i="19" s="1"/>
  <c r="F77" i="19"/>
  <c r="G65" i="19"/>
  <c r="F69" i="19"/>
  <c r="F67" i="19"/>
  <c r="F71" i="19" s="1"/>
  <c r="F75" i="19" s="1"/>
  <c r="F79" i="19" s="1"/>
  <c r="O134" i="19"/>
  <c r="P130" i="19"/>
  <c r="N136" i="19"/>
  <c r="FM34" i="1"/>
  <c r="FN34" i="1"/>
  <c r="H36" i="20"/>
  <c r="AM47" i="9"/>
  <c r="AL26" i="9"/>
  <c r="F16" i="20"/>
  <c r="AK27" i="9"/>
  <c r="AN25" i="9"/>
  <c r="I15" i="20" s="1"/>
  <c r="G15" i="20"/>
  <c r="CO35" i="1"/>
  <c r="FL35" i="1" s="1"/>
  <c r="FQ33" i="1"/>
  <c r="FS33" i="1"/>
  <c r="FT33" i="1"/>
  <c r="CM37" i="1"/>
  <c r="T38" i="1"/>
  <c r="T34" i="9"/>
  <c r="R34" i="9"/>
  <c r="S34" i="9"/>
  <c r="M39" i="14"/>
  <c r="R35" i="16"/>
  <c r="Q35" i="16"/>
  <c r="R39" i="15"/>
  <c r="Q39" i="15"/>
  <c r="FS34" i="1"/>
  <c r="FJ37" i="1"/>
  <c r="CN36" i="1"/>
  <c r="D36" i="9" s="1"/>
  <c r="AD32" i="9"/>
  <c r="AE32" i="9"/>
  <c r="W32" i="9"/>
  <c r="AB32" i="9" s="1"/>
  <c r="S33" i="9"/>
  <c r="T33" i="9"/>
  <c r="R33" i="9"/>
  <c r="R34" i="14"/>
  <c r="V34" i="9" s="1"/>
  <c r="Q34" i="14"/>
  <c r="U34" i="9" s="1"/>
  <c r="C36" i="9"/>
  <c r="M39" i="16"/>
  <c r="M45" i="15"/>
  <c r="O37" i="16"/>
  <c r="P36" i="16"/>
  <c r="O41" i="15"/>
  <c r="P40" i="15"/>
  <c r="O36" i="14"/>
  <c r="P35" i="14"/>
  <c r="FQ34" i="1" l="1"/>
  <c r="FT34" i="1"/>
  <c r="H65" i="19"/>
  <c r="G69" i="19"/>
  <c r="G77" i="19"/>
  <c r="G67" i="19"/>
  <c r="Q54" i="19"/>
  <c r="R50" i="19"/>
  <c r="R54" i="19" s="1"/>
  <c r="P134" i="19"/>
  <c r="Q130" i="19"/>
  <c r="O136" i="19"/>
  <c r="AM48" i="9"/>
  <c r="H37" i="20"/>
  <c r="FM35" i="1"/>
  <c r="F17" i="20"/>
  <c r="AK28" i="9"/>
  <c r="AL27" i="9"/>
  <c r="AN26" i="9"/>
  <c r="G16" i="20"/>
  <c r="FN35" i="1"/>
  <c r="FS35" i="1" s="1"/>
  <c r="CO36" i="1"/>
  <c r="FN36" i="1" s="1"/>
  <c r="E35" i="9"/>
  <c r="R35" i="9" s="1"/>
  <c r="O37" i="14"/>
  <c r="P36" i="14"/>
  <c r="CM38" i="1"/>
  <c r="T39" i="1"/>
  <c r="M40" i="16"/>
  <c r="M40" i="14"/>
  <c r="C37" i="9"/>
  <c r="O38" i="16"/>
  <c r="P37" i="16"/>
  <c r="Q40" i="15"/>
  <c r="R40" i="15"/>
  <c r="AD33" i="9"/>
  <c r="AE33" i="9"/>
  <c r="W33" i="9"/>
  <c r="AB33" i="9" s="1"/>
  <c r="AD34" i="9"/>
  <c r="AE34" i="9"/>
  <c r="W34" i="9"/>
  <c r="AB34" i="9" s="1"/>
  <c r="R36" i="16"/>
  <c r="Q36" i="16"/>
  <c r="R35" i="14"/>
  <c r="V35" i="9" s="1"/>
  <c r="Q35" i="14"/>
  <c r="U35" i="9" s="1"/>
  <c r="O42" i="15"/>
  <c r="P41" i="15"/>
  <c r="M46" i="15"/>
  <c r="CN37" i="1"/>
  <c r="D37" i="9" s="1"/>
  <c r="FJ38" i="1"/>
  <c r="G71" i="19" l="1"/>
  <c r="G75" i="19" s="1"/>
  <c r="G79" i="19" s="1"/>
  <c r="H67" i="19"/>
  <c r="I65" i="19"/>
  <c r="H77" i="19"/>
  <c r="H69" i="19"/>
  <c r="R130" i="19"/>
  <c r="Q134" i="19"/>
  <c r="P136" i="19"/>
  <c r="AM49" i="9"/>
  <c r="H38" i="20"/>
  <c r="FT35" i="1"/>
  <c r="FQ35" i="1"/>
  <c r="I16" i="20"/>
  <c r="G17" i="20"/>
  <c r="AN27" i="9"/>
  <c r="AL28" i="9"/>
  <c r="F18" i="20"/>
  <c r="S35" i="9"/>
  <c r="T35" i="9"/>
  <c r="AD35" i="9" s="1"/>
  <c r="FL36" i="1"/>
  <c r="FS36" i="1" s="1"/>
  <c r="FM36" i="1"/>
  <c r="E36" i="9"/>
  <c r="S36" i="9" s="1"/>
  <c r="O43" i="15"/>
  <c r="P42" i="15"/>
  <c r="CN38" i="1"/>
  <c r="D38" i="9" s="1"/>
  <c r="FJ39" i="1"/>
  <c r="M47" i="15"/>
  <c r="M41" i="14"/>
  <c r="C38" i="9"/>
  <c r="Q37" i="16"/>
  <c r="R37" i="16"/>
  <c r="CO37" i="1"/>
  <c r="R36" i="14"/>
  <c r="V36" i="9" s="1"/>
  <c r="Q36" i="14"/>
  <c r="U36" i="9" s="1"/>
  <c r="CM39" i="1"/>
  <c r="T40" i="1"/>
  <c r="Q41" i="15"/>
  <c r="R41" i="15"/>
  <c r="O39" i="16"/>
  <c r="P38" i="16"/>
  <c r="M41" i="16"/>
  <c r="O38" i="14"/>
  <c r="P37" i="14"/>
  <c r="I69" i="19" l="1"/>
  <c r="J65" i="19"/>
  <c r="I77" i="19"/>
  <c r="I67" i="19"/>
  <c r="I71" i="19" s="1"/>
  <c r="I75" i="19" s="1"/>
  <c r="I79" i="19" s="1"/>
  <c r="H71" i="19"/>
  <c r="H75" i="19" s="1"/>
  <c r="Q136" i="19"/>
  <c r="R134" i="19"/>
  <c r="H39" i="20"/>
  <c r="AM50" i="9"/>
  <c r="FQ36" i="1"/>
  <c r="FT36" i="1"/>
  <c r="W35" i="9"/>
  <c r="AB35" i="9" s="1"/>
  <c r="G18" i="20"/>
  <c r="AN28" i="9"/>
  <c r="I18" i="20" s="1"/>
  <c r="I17" i="20"/>
  <c r="AE35" i="9"/>
  <c r="R36" i="9"/>
  <c r="T36" i="9"/>
  <c r="M42" i="16"/>
  <c r="T41" i="1"/>
  <c r="CM40" i="1"/>
  <c r="R37" i="14"/>
  <c r="V37" i="9" s="1"/>
  <c r="Q37" i="14"/>
  <c r="U37" i="9" s="1"/>
  <c r="R38" i="16"/>
  <c r="Q38" i="16"/>
  <c r="M42" i="14"/>
  <c r="R42" i="15"/>
  <c r="Q42" i="15"/>
  <c r="O40" i="16"/>
  <c r="P39" i="16"/>
  <c r="O44" i="15"/>
  <c r="P43" i="15"/>
  <c r="FM37" i="1"/>
  <c r="FN37" i="1"/>
  <c r="FL37" i="1"/>
  <c r="E37" i="9"/>
  <c r="FJ40" i="1"/>
  <c r="CN39" i="1"/>
  <c r="D39" i="9" s="1"/>
  <c r="C39" i="9"/>
  <c r="O39" i="14"/>
  <c r="P38" i="14"/>
  <c r="CO38" i="1"/>
  <c r="M48" i="15"/>
  <c r="H79" i="19" l="1"/>
  <c r="K65" i="19"/>
  <c r="J77" i="19"/>
  <c r="J69" i="19"/>
  <c r="J67" i="19"/>
  <c r="H40" i="20"/>
  <c r="AM51" i="9"/>
  <c r="AO28" i="9"/>
  <c r="J18" i="20" s="1"/>
  <c r="AE36" i="9"/>
  <c r="AD36" i="9"/>
  <c r="W36" i="9"/>
  <c r="AB36" i="9" s="1"/>
  <c r="M43" i="16"/>
  <c r="O40" i="14"/>
  <c r="P39" i="14"/>
  <c r="FQ37" i="1"/>
  <c r="FS37" i="1"/>
  <c r="FT37" i="1"/>
  <c r="O45" i="15"/>
  <c r="P44" i="15"/>
  <c r="R39" i="16"/>
  <c r="Q39" i="16"/>
  <c r="C40" i="9"/>
  <c r="Q38" i="14"/>
  <c r="U38" i="9" s="1"/>
  <c r="R38" i="14"/>
  <c r="V38" i="9" s="1"/>
  <c r="Q43" i="15"/>
  <c r="R43" i="15"/>
  <c r="CN40" i="1"/>
  <c r="D40" i="9" s="1"/>
  <c r="FJ41" i="1"/>
  <c r="M49" i="15"/>
  <c r="O41" i="16"/>
  <c r="P40" i="16"/>
  <c r="M43" i="14"/>
  <c r="T42" i="1"/>
  <c r="CM41" i="1"/>
  <c r="R37" i="9"/>
  <c r="S37" i="9"/>
  <c r="T37" i="9"/>
  <c r="FM38" i="1"/>
  <c r="FL38" i="1"/>
  <c r="E38" i="9"/>
  <c r="FN38" i="1"/>
  <c r="CO39" i="1"/>
  <c r="J71" i="19" l="1"/>
  <c r="J75" i="19" s="1"/>
  <c r="J79" i="19" s="1"/>
  <c r="L65" i="19"/>
  <c r="K77" i="19"/>
  <c r="K67" i="19"/>
  <c r="K69" i="19"/>
  <c r="AM52" i="9"/>
  <c r="H42" i="20" s="1"/>
  <c r="H41" i="20"/>
  <c r="AP28" i="9"/>
  <c r="K18" i="20" s="1"/>
  <c r="CO40" i="1"/>
  <c r="FL40" i="1" s="1"/>
  <c r="FQ38" i="1"/>
  <c r="FT38" i="1"/>
  <c r="FS38" i="1"/>
  <c r="R39" i="14"/>
  <c r="V39" i="9" s="1"/>
  <c r="Q39" i="14"/>
  <c r="U39" i="9" s="1"/>
  <c r="C41" i="9"/>
  <c r="FJ42" i="1"/>
  <c r="CN41" i="1"/>
  <c r="D41" i="9" s="1"/>
  <c r="O41" i="14"/>
  <c r="P40" i="14"/>
  <c r="Q40" i="16"/>
  <c r="R40" i="16"/>
  <c r="AE37" i="9"/>
  <c r="AD37" i="9"/>
  <c r="W37" i="9"/>
  <c r="AB37" i="9" s="1"/>
  <c r="O46" i="15"/>
  <c r="P45" i="15"/>
  <c r="FL39" i="1"/>
  <c r="FN39" i="1"/>
  <c r="E39" i="9"/>
  <c r="FM39" i="1"/>
  <c r="T43" i="1"/>
  <c r="CM42" i="1"/>
  <c r="O42" i="16"/>
  <c r="P41" i="16"/>
  <c r="R38" i="9"/>
  <c r="S38" i="9"/>
  <c r="T38" i="9"/>
  <c r="M44" i="14"/>
  <c r="M50" i="15"/>
  <c r="R44" i="15"/>
  <c r="Q44" i="15"/>
  <c r="M44" i="16"/>
  <c r="K71" i="19" l="1"/>
  <c r="K75" i="19" s="1"/>
  <c r="L69" i="19"/>
  <c r="L77" i="19"/>
  <c r="L67" i="19"/>
  <c r="L71" i="19" s="1"/>
  <c r="L75" i="19" s="1"/>
  <c r="L79" i="19" s="1"/>
  <c r="M65" i="19"/>
  <c r="FN40" i="1"/>
  <c r="FS40" i="1" s="1"/>
  <c r="FM40" i="1"/>
  <c r="E40" i="9"/>
  <c r="T40" i="9" s="1"/>
  <c r="CO41" i="1"/>
  <c r="FL41" i="1" s="1"/>
  <c r="CN42" i="1"/>
  <c r="D42" i="9" s="1"/>
  <c r="FJ43" i="1"/>
  <c r="M45" i="16"/>
  <c r="AE38" i="9"/>
  <c r="AD38" i="9"/>
  <c r="W38" i="9"/>
  <c r="AB38" i="9" s="1"/>
  <c r="O43" i="16"/>
  <c r="P42" i="16"/>
  <c r="Q45" i="15"/>
  <c r="R45" i="15"/>
  <c r="Q40" i="14"/>
  <c r="U40" i="9" s="1"/>
  <c r="R40" i="14"/>
  <c r="V40" i="9" s="1"/>
  <c r="M45" i="14"/>
  <c r="FT39" i="1"/>
  <c r="FS39" i="1"/>
  <c r="FQ39" i="1"/>
  <c r="S39" i="9"/>
  <c r="T39" i="9"/>
  <c r="R39" i="9"/>
  <c r="O42" i="14"/>
  <c r="P41" i="14"/>
  <c r="R41" i="16"/>
  <c r="Q41" i="16"/>
  <c r="M51" i="15"/>
  <c r="C42" i="9"/>
  <c r="O47" i="15"/>
  <c r="P46" i="15"/>
  <c r="CM43" i="1"/>
  <c r="T44" i="1"/>
  <c r="FQ40" i="1" l="1"/>
  <c r="FT40" i="1"/>
  <c r="M77" i="19"/>
  <c r="M67" i="19"/>
  <c r="M69" i="19"/>
  <c r="N65" i="19"/>
  <c r="K79" i="19"/>
  <c r="F12" i="8"/>
  <c r="F11" i="8"/>
  <c r="FM41" i="1"/>
  <c r="S40" i="9"/>
  <c r="R40" i="9"/>
  <c r="AD40" i="9" s="1"/>
  <c r="CO42" i="1"/>
  <c r="FL42" i="1" s="1"/>
  <c r="E41" i="9"/>
  <c r="S41" i="9" s="1"/>
  <c r="FN41" i="1"/>
  <c r="O48" i="15"/>
  <c r="P47" i="15"/>
  <c r="M52" i="15"/>
  <c r="R41" i="14"/>
  <c r="V41" i="9" s="1"/>
  <c r="Q41" i="14"/>
  <c r="U41" i="9" s="1"/>
  <c r="M46" i="14"/>
  <c r="R42" i="16"/>
  <c r="Q42" i="16"/>
  <c r="C43" i="9"/>
  <c r="FJ44" i="1"/>
  <c r="CN43" i="1"/>
  <c r="D43" i="9" s="1"/>
  <c r="T45" i="1"/>
  <c r="CM44" i="1"/>
  <c r="R46" i="15"/>
  <c r="Q46" i="15"/>
  <c r="O43" i="14"/>
  <c r="P42" i="14"/>
  <c r="AD39" i="9"/>
  <c r="AE39" i="9"/>
  <c r="W39" i="9"/>
  <c r="AB39" i="9" s="1"/>
  <c r="O44" i="16"/>
  <c r="P43" i="16"/>
  <c r="M46" i="16"/>
  <c r="FT41" i="1" l="1"/>
  <c r="N77" i="19"/>
  <c r="N69" i="19"/>
  <c r="N67" i="19"/>
  <c r="O65" i="19"/>
  <c r="M71" i="19"/>
  <c r="M75" i="19" s="1"/>
  <c r="F15" i="8"/>
  <c r="E42" i="9"/>
  <c r="T42" i="9" s="1"/>
  <c r="FM42" i="1"/>
  <c r="T41" i="9"/>
  <c r="FN42" i="1"/>
  <c r="AE40" i="9"/>
  <c r="W40" i="9"/>
  <c r="AB40" i="9" s="1"/>
  <c r="R41" i="9"/>
  <c r="W41" i="9" s="1"/>
  <c r="AB41" i="9" s="1"/>
  <c r="FQ41" i="1"/>
  <c r="FS41" i="1"/>
  <c r="CO43" i="1"/>
  <c r="E43" i="9" s="1"/>
  <c r="O44" i="14"/>
  <c r="P43" i="14"/>
  <c r="C44" i="9"/>
  <c r="FS42" i="1"/>
  <c r="CN44" i="1"/>
  <c r="D44" i="9" s="1"/>
  <c r="FJ45" i="1"/>
  <c r="M47" i="16"/>
  <c r="T46" i="1"/>
  <c r="CM45" i="1"/>
  <c r="R47" i="15"/>
  <c r="Q47" i="15"/>
  <c r="O45" i="16"/>
  <c r="P44" i="16"/>
  <c r="Q43" i="16"/>
  <c r="R43" i="16"/>
  <c r="Q42" i="14"/>
  <c r="U42" i="9" s="1"/>
  <c r="R42" i="14"/>
  <c r="V42" i="9" s="1"/>
  <c r="M47" i="14"/>
  <c r="M53" i="15"/>
  <c r="O49" i="15"/>
  <c r="P48" i="15"/>
  <c r="S42" i="9" l="1"/>
  <c r="R42" i="9"/>
  <c r="FT42" i="1"/>
  <c r="M79" i="19"/>
  <c r="O67" i="19"/>
  <c r="O77" i="19"/>
  <c r="P65" i="19"/>
  <c r="O69" i="19"/>
  <c r="N71" i="19"/>
  <c r="N75" i="19" s="1"/>
  <c r="N79" i="19" s="1"/>
  <c r="FQ42" i="1"/>
  <c r="AD41" i="9"/>
  <c r="AE41" i="9"/>
  <c r="FL43" i="1"/>
  <c r="FN43" i="1"/>
  <c r="FM43" i="1"/>
  <c r="FQ43" i="1" s="1"/>
  <c r="C21" i="20"/>
  <c r="C26" i="20"/>
  <c r="C22" i="20"/>
  <c r="C29" i="20"/>
  <c r="C27" i="20"/>
  <c r="C30" i="20"/>
  <c r="AI30" i="9"/>
  <c r="AJ30" i="9" s="1"/>
  <c r="E20" i="20" s="1"/>
  <c r="AI34" i="9"/>
  <c r="AJ34" i="9" s="1"/>
  <c r="E24" i="20" s="1"/>
  <c r="AI29" i="9"/>
  <c r="AI35" i="9"/>
  <c r="AI38" i="9"/>
  <c r="D28" i="20" s="1"/>
  <c r="M48" i="14"/>
  <c r="C45" i="9"/>
  <c r="FS43" i="1"/>
  <c r="Q43" i="14"/>
  <c r="U43" i="9" s="1"/>
  <c r="R43" i="14"/>
  <c r="V43" i="9" s="1"/>
  <c r="S43" i="9"/>
  <c r="T43" i="9"/>
  <c r="R43" i="9"/>
  <c r="M54" i="15"/>
  <c r="Q44" i="16"/>
  <c r="R44" i="16"/>
  <c r="CM46" i="1"/>
  <c r="T47" i="1"/>
  <c r="FJ46" i="1"/>
  <c r="CN45" i="1"/>
  <c r="D45" i="9" s="1"/>
  <c r="CO44" i="1"/>
  <c r="O45" i="14"/>
  <c r="P44" i="14"/>
  <c r="O50" i="15"/>
  <c r="P49" i="15"/>
  <c r="Q48" i="15"/>
  <c r="R48" i="15"/>
  <c r="O46" i="16"/>
  <c r="P45" i="16"/>
  <c r="AD42" i="9"/>
  <c r="AE42" i="9"/>
  <c r="W42" i="9"/>
  <c r="AB42" i="9" s="1"/>
  <c r="M48" i="16"/>
  <c r="D25" i="20" l="1"/>
  <c r="P67" i="19"/>
  <c r="Q65" i="19"/>
  <c r="P77" i="19"/>
  <c r="P69" i="19"/>
  <c r="O71" i="19"/>
  <c r="O75" i="19" s="1"/>
  <c r="O79" i="19" s="1"/>
  <c r="FT43" i="1"/>
  <c r="D24" i="20"/>
  <c r="AJ38" i="9"/>
  <c r="E28" i="20" s="1"/>
  <c r="AI36" i="9"/>
  <c r="D26" i="20" s="1"/>
  <c r="AI39" i="9"/>
  <c r="D29" i="20" s="1"/>
  <c r="C28" i="20"/>
  <c r="C24" i="20"/>
  <c r="AI31" i="9"/>
  <c r="D21" i="20" s="1"/>
  <c r="D20" i="20"/>
  <c r="C20" i="20"/>
  <c r="D19" i="20"/>
  <c r="AJ29" i="9"/>
  <c r="E19" i="20" s="1"/>
  <c r="C19" i="20"/>
  <c r="AI32" i="9"/>
  <c r="AJ32" i="9" s="1"/>
  <c r="E22" i="20" s="1"/>
  <c r="AI40" i="9"/>
  <c r="D30" i="20" s="1"/>
  <c r="AJ35" i="9"/>
  <c r="E25" i="20" s="1"/>
  <c r="C25" i="20"/>
  <c r="R45" i="16"/>
  <c r="Q45" i="16"/>
  <c r="C46" i="9"/>
  <c r="M49" i="14"/>
  <c r="O47" i="16"/>
  <c r="P46" i="16"/>
  <c r="O51" i="15"/>
  <c r="P50" i="15"/>
  <c r="M55" i="15"/>
  <c r="R49" i="15"/>
  <c r="Q49" i="15"/>
  <c r="FM44" i="1"/>
  <c r="E44" i="9"/>
  <c r="FL44" i="1"/>
  <c r="FN44" i="1"/>
  <c r="M49" i="16"/>
  <c r="Q44" i="14"/>
  <c r="U44" i="9" s="1"/>
  <c r="R44" i="14"/>
  <c r="V44" i="9" s="1"/>
  <c r="CN46" i="1"/>
  <c r="D46" i="9" s="1"/>
  <c r="FJ47" i="1"/>
  <c r="O46" i="14"/>
  <c r="P45" i="14"/>
  <c r="CM47" i="1"/>
  <c r="T48" i="1"/>
  <c r="AD43" i="9"/>
  <c r="AE43" i="9"/>
  <c r="W43" i="9"/>
  <c r="AB43" i="9" s="1"/>
  <c r="CO45" i="1"/>
  <c r="Q67" i="19" l="1"/>
  <c r="Q69" i="19"/>
  <c r="R69" i="19" s="1"/>
  <c r="Q77" i="19"/>
  <c r="R77" i="19" s="1"/>
  <c r="R65" i="19"/>
  <c r="P71" i="19"/>
  <c r="P75" i="19" s="1"/>
  <c r="P79" i="19" s="1"/>
  <c r="AJ36" i="9"/>
  <c r="E26" i="20" s="1"/>
  <c r="AJ39" i="9"/>
  <c r="E29" i="20" s="1"/>
  <c r="AJ31" i="9"/>
  <c r="E21" i="20" s="1"/>
  <c r="AK29" i="9"/>
  <c r="D22" i="20"/>
  <c r="AJ40" i="9"/>
  <c r="E30" i="20" s="1"/>
  <c r="CO46" i="1"/>
  <c r="FN46" i="1" s="1"/>
  <c r="O47" i="14"/>
  <c r="P46" i="14"/>
  <c r="FQ44" i="1"/>
  <c r="FT44" i="1"/>
  <c r="FS44" i="1"/>
  <c r="R50" i="15"/>
  <c r="Q50" i="15"/>
  <c r="M56" i="15"/>
  <c r="FM45" i="1"/>
  <c r="E45" i="9"/>
  <c r="FL45" i="1"/>
  <c r="FN45" i="1"/>
  <c r="T49" i="1"/>
  <c r="CM48" i="1"/>
  <c r="CN47" i="1"/>
  <c r="D47" i="9" s="1"/>
  <c r="FJ48" i="1"/>
  <c r="R44" i="9"/>
  <c r="S44" i="9"/>
  <c r="T44" i="9"/>
  <c r="O52" i="15"/>
  <c r="P51" i="15"/>
  <c r="R45" i="14"/>
  <c r="V45" i="9" s="1"/>
  <c r="Q45" i="14"/>
  <c r="U45" i="9" s="1"/>
  <c r="O48" i="16"/>
  <c r="P47" i="16"/>
  <c r="C47" i="9"/>
  <c r="M50" i="16"/>
  <c r="R46" i="16"/>
  <c r="Q46" i="16"/>
  <c r="M50" i="14"/>
  <c r="R67" i="19" l="1"/>
  <c r="R71" i="19" s="1"/>
  <c r="Q71" i="19"/>
  <c r="Q75" i="19" s="1"/>
  <c r="F19" i="20"/>
  <c r="AL29" i="9"/>
  <c r="G19" i="20" s="1"/>
  <c r="FM46" i="1"/>
  <c r="FL46" i="1"/>
  <c r="E46" i="9"/>
  <c r="S46" i="9" s="1"/>
  <c r="AK30" i="9"/>
  <c r="F20" i="20" s="1"/>
  <c r="CO47" i="1"/>
  <c r="FN47" i="1" s="1"/>
  <c r="C48" i="9"/>
  <c r="T50" i="1"/>
  <c r="CM49" i="1"/>
  <c r="M57" i="15"/>
  <c r="R46" i="14"/>
  <c r="V46" i="9" s="1"/>
  <c r="Q46" i="14"/>
  <c r="U46" i="9" s="1"/>
  <c r="M51" i="14"/>
  <c r="Q47" i="16"/>
  <c r="R47" i="16"/>
  <c r="Q51" i="15"/>
  <c r="R51" i="15"/>
  <c r="AD44" i="9"/>
  <c r="AE44" i="9"/>
  <c r="W44" i="9"/>
  <c r="AB44" i="9" s="1"/>
  <c r="CN48" i="1"/>
  <c r="D48" i="9" s="1"/>
  <c r="FJ49" i="1"/>
  <c r="O48" i="14"/>
  <c r="P47" i="14"/>
  <c r="T45" i="9"/>
  <c r="R45" i="9"/>
  <c r="S45" i="9"/>
  <c r="M51" i="16"/>
  <c r="O49" i="16"/>
  <c r="P48" i="16"/>
  <c r="O53" i="15"/>
  <c r="P52" i="15"/>
  <c r="FS45" i="1"/>
  <c r="FQ45" i="1"/>
  <c r="FT45" i="1"/>
  <c r="Q79" i="19" l="1"/>
  <c r="R75" i="19"/>
  <c r="R79" i="19" s="1"/>
  <c r="R46" i="9"/>
  <c r="AK31" i="9"/>
  <c r="AL31" i="9" s="1"/>
  <c r="FQ46" i="1"/>
  <c r="FT46" i="1"/>
  <c r="AL30" i="9"/>
  <c r="G20" i="20" s="1"/>
  <c r="FS46" i="1"/>
  <c r="T46" i="9"/>
  <c r="FL47" i="1"/>
  <c r="FS47" i="1" s="1"/>
  <c r="E47" i="9"/>
  <c r="T47" i="9" s="1"/>
  <c r="FM47" i="1"/>
  <c r="AN29" i="9"/>
  <c r="AE45" i="9"/>
  <c r="AD45" i="9"/>
  <c r="W45" i="9"/>
  <c r="AB45" i="9" s="1"/>
  <c r="CM50" i="1"/>
  <c r="T51" i="1"/>
  <c r="C49" i="9"/>
  <c r="O50" i="16"/>
  <c r="P49" i="16"/>
  <c r="Q52" i="15"/>
  <c r="R52" i="15"/>
  <c r="M52" i="16"/>
  <c r="Q47" i="14"/>
  <c r="U47" i="9" s="1"/>
  <c r="R47" i="14"/>
  <c r="V47" i="9" s="1"/>
  <c r="FJ50" i="1"/>
  <c r="CN49" i="1"/>
  <c r="D49" i="9" s="1"/>
  <c r="M58" i="15"/>
  <c r="CO48" i="1"/>
  <c r="R48" i="16"/>
  <c r="Q48" i="16"/>
  <c r="O54" i="15"/>
  <c r="P53" i="15"/>
  <c r="O49" i="14"/>
  <c r="P48" i="14"/>
  <c r="M52" i="14"/>
  <c r="AE46" i="9" l="1"/>
  <c r="I19" i="20"/>
  <c r="FQ47" i="1"/>
  <c r="F21" i="20"/>
  <c r="AK32" i="9"/>
  <c r="AL32" i="9" s="1"/>
  <c r="AN32" i="9" s="1"/>
  <c r="I22" i="20" s="1"/>
  <c r="AN30" i="9"/>
  <c r="I20" i="20" s="1"/>
  <c r="W46" i="9"/>
  <c r="AB46" i="9" s="1"/>
  <c r="FT47" i="1"/>
  <c r="AD46" i="9"/>
  <c r="S47" i="9"/>
  <c r="R47" i="9"/>
  <c r="AD47" i="9" s="1"/>
  <c r="R53" i="15"/>
  <c r="Q53" i="15"/>
  <c r="CN50" i="1"/>
  <c r="D50" i="9" s="1"/>
  <c r="FJ51" i="1"/>
  <c r="M53" i="16"/>
  <c r="M53" i="14"/>
  <c r="O55" i="15"/>
  <c r="P54" i="15"/>
  <c r="FM48" i="1"/>
  <c r="FL48" i="1"/>
  <c r="E48" i="9"/>
  <c r="FN48" i="1"/>
  <c r="R49" i="16"/>
  <c r="Q49" i="16"/>
  <c r="T52" i="1"/>
  <c r="CM51" i="1"/>
  <c r="R48" i="14"/>
  <c r="V48" i="9" s="1"/>
  <c r="Q48" i="14"/>
  <c r="U48" i="9" s="1"/>
  <c r="M59" i="15"/>
  <c r="O51" i="16"/>
  <c r="P50" i="16"/>
  <c r="C50" i="9"/>
  <c r="O50" i="14"/>
  <c r="P49" i="14"/>
  <c r="G21" i="20"/>
  <c r="AN31" i="9"/>
  <c r="I21" i="20" s="1"/>
  <c r="CO49" i="1"/>
  <c r="G22" i="20" l="1"/>
  <c r="F22" i="20"/>
  <c r="CO50" i="1"/>
  <c r="E50" i="9" s="1"/>
  <c r="W47" i="9"/>
  <c r="AB47" i="9" s="1"/>
  <c r="AE47" i="9"/>
  <c r="M54" i="14"/>
  <c r="R48" i="9"/>
  <c r="S48" i="9"/>
  <c r="T48" i="9"/>
  <c r="CN51" i="1"/>
  <c r="D51" i="9" s="1"/>
  <c r="FJ52" i="1"/>
  <c r="FL50" i="1"/>
  <c r="M60" i="15"/>
  <c r="FT48" i="1"/>
  <c r="FQ48" i="1"/>
  <c r="FS48" i="1"/>
  <c r="R49" i="14"/>
  <c r="V49" i="9" s="1"/>
  <c r="Q49" i="14"/>
  <c r="U49" i="9" s="1"/>
  <c r="Q50" i="16"/>
  <c r="R50" i="16"/>
  <c r="Q54" i="15"/>
  <c r="R54" i="15"/>
  <c r="CM52" i="1"/>
  <c r="T53" i="1"/>
  <c r="FL49" i="1"/>
  <c r="FN49" i="1"/>
  <c r="E49" i="9"/>
  <c r="FM49" i="1"/>
  <c r="O51" i="14"/>
  <c r="P50" i="14"/>
  <c r="O52" i="16"/>
  <c r="P51" i="16"/>
  <c r="C51" i="9"/>
  <c r="O56" i="15"/>
  <c r="P55" i="15"/>
  <c r="M54" i="16"/>
  <c r="FN50" i="1" l="1"/>
  <c r="FM50" i="1"/>
  <c r="FQ50" i="1" s="1"/>
  <c r="CO51" i="1"/>
  <c r="FM51" i="1" s="1"/>
  <c r="O53" i="16"/>
  <c r="P52" i="16"/>
  <c r="M61" i="15"/>
  <c r="Q51" i="16"/>
  <c r="R51" i="16"/>
  <c r="FS50" i="1"/>
  <c r="FT49" i="1"/>
  <c r="FQ49" i="1"/>
  <c r="FS49" i="1"/>
  <c r="R50" i="14"/>
  <c r="V50" i="9" s="1"/>
  <c r="Q50" i="14"/>
  <c r="U50" i="9" s="1"/>
  <c r="CM53" i="1"/>
  <c r="T54" i="1"/>
  <c r="S50" i="9"/>
  <c r="T50" i="9"/>
  <c r="R50" i="9"/>
  <c r="CN52" i="1"/>
  <c r="D52" i="9" s="1"/>
  <c r="FJ53" i="1"/>
  <c r="AD48" i="9"/>
  <c r="AE48" i="9"/>
  <c r="W48" i="9"/>
  <c r="AB48" i="9" s="1"/>
  <c r="Q55" i="15"/>
  <c r="R55" i="15"/>
  <c r="O57" i="15"/>
  <c r="P56" i="15"/>
  <c r="M55" i="16"/>
  <c r="O52" i="14"/>
  <c r="P51" i="14"/>
  <c r="S49" i="9"/>
  <c r="T49" i="9"/>
  <c r="R49" i="9"/>
  <c r="C52" i="9"/>
  <c r="M55" i="14"/>
  <c r="FT50" i="1" l="1"/>
  <c r="CO52" i="1"/>
  <c r="FM52" i="1" s="1"/>
  <c r="FL51" i="1"/>
  <c r="FN51" i="1"/>
  <c r="E51" i="9"/>
  <c r="R51" i="9" s="1"/>
  <c r="Q51" i="14"/>
  <c r="U51" i="9" s="1"/>
  <c r="R51" i="14"/>
  <c r="V51" i="9" s="1"/>
  <c r="AD50" i="9"/>
  <c r="AE50" i="9"/>
  <c r="W50" i="9"/>
  <c r="AB50" i="9" s="1"/>
  <c r="R56" i="15"/>
  <c r="Q56" i="15"/>
  <c r="O53" i="14"/>
  <c r="P52" i="14"/>
  <c r="CM54" i="1"/>
  <c r="T55" i="1"/>
  <c r="R52" i="16"/>
  <c r="Q52" i="16"/>
  <c r="M56" i="14"/>
  <c r="M62" i="15"/>
  <c r="AE49" i="9"/>
  <c r="AD49" i="9"/>
  <c r="W49" i="9"/>
  <c r="AB49" i="9" s="1"/>
  <c r="O58" i="15"/>
  <c r="P57" i="15"/>
  <c r="M56" i="16"/>
  <c r="FJ54" i="1"/>
  <c r="CN53" i="1"/>
  <c r="D53" i="9" s="1"/>
  <c r="C53" i="9"/>
  <c r="O54" i="16"/>
  <c r="P53" i="16"/>
  <c r="E52" i="9" l="1"/>
  <c r="FL52" i="1"/>
  <c r="FN52" i="1"/>
  <c r="FS51" i="1"/>
  <c r="FT51" i="1"/>
  <c r="T51" i="9"/>
  <c r="AD51" i="9" s="1"/>
  <c r="FQ51" i="1"/>
  <c r="S51" i="9"/>
  <c r="CO53" i="1"/>
  <c r="E53" i="9" s="1"/>
  <c r="R53" i="16"/>
  <c r="Q53" i="16"/>
  <c r="M57" i="16"/>
  <c r="R52" i="9"/>
  <c r="T52" i="9"/>
  <c r="S52" i="9"/>
  <c r="O55" i="16"/>
  <c r="P54" i="16"/>
  <c r="R57" i="15"/>
  <c r="Q57" i="15"/>
  <c r="M57" i="14"/>
  <c r="T56" i="1"/>
  <c r="CM55" i="1"/>
  <c r="R52" i="14"/>
  <c r="V52" i="9" s="1"/>
  <c r="Q52" i="14"/>
  <c r="U52" i="9" s="1"/>
  <c r="FT52" i="1"/>
  <c r="FS52" i="1"/>
  <c r="FQ52" i="1"/>
  <c r="F24" i="8" s="1"/>
  <c r="FJ55" i="1"/>
  <c r="CN54" i="1"/>
  <c r="D54" i="9" s="1"/>
  <c r="O59" i="15"/>
  <c r="P58" i="15"/>
  <c r="M63" i="15"/>
  <c r="C54" i="9"/>
  <c r="O54" i="14"/>
  <c r="P53" i="14"/>
  <c r="F25" i="8" l="1"/>
  <c r="F28" i="8" s="1"/>
  <c r="FN53" i="1"/>
  <c r="W51" i="9"/>
  <c r="AB51" i="9" s="1"/>
  <c r="FM53" i="1"/>
  <c r="AE51" i="9"/>
  <c r="FL53" i="1"/>
  <c r="FS53" i="1" s="1"/>
  <c r="CO54" i="1"/>
  <c r="FL54" i="1" s="1"/>
  <c r="S53" i="9"/>
  <c r="T53" i="9"/>
  <c r="R53" i="9"/>
  <c r="O55" i="14"/>
  <c r="P54" i="14"/>
  <c r="R58" i="15"/>
  <c r="Q58" i="15"/>
  <c r="C55" i="9"/>
  <c r="Q54" i="16"/>
  <c r="R54" i="16"/>
  <c r="AD52" i="9"/>
  <c r="AE52" i="9"/>
  <c r="W52" i="9"/>
  <c r="AB52" i="9" s="1"/>
  <c r="O60" i="15"/>
  <c r="P59" i="15"/>
  <c r="Q53" i="14"/>
  <c r="U53" i="9" s="1"/>
  <c r="R53" i="14"/>
  <c r="V53" i="9" s="1"/>
  <c r="M64" i="15"/>
  <c r="FJ56" i="1"/>
  <c r="CN55" i="1"/>
  <c r="D55" i="9" s="1"/>
  <c r="T57" i="1"/>
  <c r="CM56" i="1"/>
  <c r="M58" i="14"/>
  <c r="O56" i="16"/>
  <c r="P55" i="16"/>
  <c r="M58" i="16"/>
  <c r="FQ53" i="1" l="1"/>
  <c r="FT53" i="1"/>
  <c r="E54" i="9"/>
  <c r="S54" i="9" s="1"/>
  <c r="FM54" i="1"/>
  <c r="FN54" i="1"/>
  <c r="FS54" i="1" s="1"/>
  <c r="Q55" i="16"/>
  <c r="R55" i="16"/>
  <c r="Q54" i="14"/>
  <c r="U54" i="9" s="1"/>
  <c r="R54" i="14"/>
  <c r="V54" i="9" s="1"/>
  <c r="O57" i="16"/>
  <c r="P56" i="16"/>
  <c r="M65" i="15"/>
  <c r="O56" i="14"/>
  <c r="P55" i="14"/>
  <c r="C56" i="9"/>
  <c r="T58" i="1"/>
  <c r="CM57" i="1"/>
  <c r="R59" i="15"/>
  <c r="Q59" i="15"/>
  <c r="M59" i="16"/>
  <c r="O61" i="15"/>
  <c r="P60" i="15"/>
  <c r="AD53" i="9"/>
  <c r="AE53" i="9"/>
  <c r="W53" i="9"/>
  <c r="AB53" i="9" s="1"/>
  <c r="M59" i="14"/>
  <c r="FJ57" i="1"/>
  <c r="CN56" i="1"/>
  <c r="D56" i="9" s="1"/>
  <c r="CO55" i="1"/>
  <c r="R54" i="9" l="1"/>
  <c r="T54" i="9"/>
  <c r="FQ54" i="1"/>
  <c r="FT54" i="1"/>
  <c r="Q56" i="16"/>
  <c r="R56" i="16"/>
  <c r="M60" i="14"/>
  <c r="R60" i="15"/>
  <c r="Q60" i="15"/>
  <c r="M60" i="16"/>
  <c r="C57" i="9"/>
  <c r="R55" i="14"/>
  <c r="V55" i="9" s="1"/>
  <c r="Q55" i="14"/>
  <c r="U55" i="9" s="1"/>
  <c r="O58" i="16"/>
  <c r="P57" i="16"/>
  <c r="FL55" i="1"/>
  <c r="FN55" i="1"/>
  <c r="E55" i="9"/>
  <c r="FM55" i="1"/>
  <c r="FJ58" i="1"/>
  <c r="CN57" i="1"/>
  <c r="D57" i="9" s="1"/>
  <c r="M66" i="15"/>
  <c r="O62" i="15"/>
  <c r="P61" i="15"/>
  <c r="T59" i="1"/>
  <c r="CM58" i="1"/>
  <c r="CO56" i="1"/>
  <c r="O57" i="14"/>
  <c r="P56" i="14"/>
  <c r="W54" i="9" l="1"/>
  <c r="AB54" i="9" s="1"/>
  <c r="AD54" i="9"/>
  <c r="AE54" i="9"/>
  <c r="O63" i="15"/>
  <c r="P62" i="15"/>
  <c r="M67" i="15"/>
  <c r="M61" i="16"/>
  <c r="FL56" i="1"/>
  <c r="E56" i="9"/>
  <c r="FN56" i="1"/>
  <c r="FM56" i="1"/>
  <c r="R55" i="9"/>
  <c r="S55" i="9"/>
  <c r="T55" i="9"/>
  <c r="O59" i="16"/>
  <c r="P58" i="16"/>
  <c r="C58" i="9"/>
  <c r="CM59" i="1"/>
  <c r="T60" i="1"/>
  <c r="CN58" i="1"/>
  <c r="D58" i="9" s="1"/>
  <c r="FJ59" i="1"/>
  <c r="FS55" i="1"/>
  <c r="FT55" i="1"/>
  <c r="FQ55" i="1"/>
  <c r="M61" i="14"/>
  <c r="Q56" i="14"/>
  <c r="U56" i="9" s="1"/>
  <c r="R56" i="14"/>
  <c r="V56" i="9" s="1"/>
  <c r="O58" i="14"/>
  <c r="P57" i="14"/>
  <c r="Q61" i="15"/>
  <c r="R61" i="15"/>
  <c r="R57" i="16"/>
  <c r="Q57" i="16"/>
  <c r="CO57" i="1"/>
  <c r="O60" i="16" l="1"/>
  <c r="P59" i="16"/>
  <c r="R57" i="14"/>
  <c r="V57" i="9" s="1"/>
  <c r="Q57" i="14"/>
  <c r="U57" i="9" s="1"/>
  <c r="M62" i="14"/>
  <c r="FJ60" i="1"/>
  <c r="CN59" i="1"/>
  <c r="D59" i="9" s="1"/>
  <c r="M62" i="16"/>
  <c r="C59" i="9"/>
  <c r="FN57" i="1"/>
  <c r="E57" i="9"/>
  <c r="FM57" i="1"/>
  <c r="FL57" i="1"/>
  <c r="O59" i="14"/>
  <c r="P58" i="14"/>
  <c r="CO58" i="1"/>
  <c r="S56" i="9"/>
  <c r="T56" i="9"/>
  <c r="R56" i="9"/>
  <c r="M68" i="15"/>
  <c r="R62" i="15"/>
  <c r="Q62" i="15"/>
  <c r="T61" i="1"/>
  <c r="CM60" i="1"/>
  <c r="R58" i="16"/>
  <c r="Q58" i="16"/>
  <c r="AD55" i="9"/>
  <c r="AE55" i="9"/>
  <c r="W55" i="9"/>
  <c r="AB55" i="9" s="1"/>
  <c r="FQ56" i="1"/>
  <c r="FT56" i="1"/>
  <c r="FS56" i="1"/>
  <c r="O64" i="15"/>
  <c r="P63" i="15"/>
  <c r="CO59" i="1" l="1"/>
  <c r="Q63" i="15"/>
  <c r="R63" i="15"/>
  <c r="S57" i="9"/>
  <c r="T57" i="9"/>
  <c r="R57" i="9"/>
  <c r="M63" i="14"/>
  <c r="R59" i="16"/>
  <c r="Q59" i="16"/>
  <c r="CM61" i="1"/>
  <c r="T62" i="1"/>
  <c r="FM58" i="1"/>
  <c r="FL58" i="1"/>
  <c r="E58" i="9"/>
  <c r="FN58" i="1"/>
  <c r="AD56" i="9"/>
  <c r="AE56" i="9"/>
  <c r="W56" i="9"/>
  <c r="AB56" i="9" s="1"/>
  <c r="O65" i="15"/>
  <c r="P64" i="15"/>
  <c r="M63" i="16"/>
  <c r="O61" i="16"/>
  <c r="P60" i="16"/>
  <c r="M69" i="15"/>
  <c r="O60" i="14"/>
  <c r="P59" i="14"/>
  <c r="FJ61" i="1"/>
  <c r="CN60" i="1"/>
  <c r="D60" i="9" s="1"/>
  <c r="C60" i="9"/>
  <c r="R58" i="14"/>
  <c r="V58" i="9" s="1"/>
  <c r="Q58" i="14"/>
  <c r="U58" i="9" s="1"/>
  <c r="FS57" i="1"/>
  <c r="FQ57" i="1"/>
  <c r="FT57" i="1"/>
  <c r="FL59" i="1"/>
  <c r="FN59" i="1"/>
  <c r="FM59" i="1"/>
  <c r="E59" i="9"/>
  <c r="O66" i="15" l="1"/>
  <c r="P65" i="15"/>
  <c r="FJ62" i="1"/>
  <c r="CN61" i="1"/>
  <c r="D61" i="9" s="1"/>
  <c r="M64" i="16"/>
  <c r="S58" i="9"/>
  <c r="T58" i="9"/>
  <c r="R58" i="9"/>
  <c r="C61" i="9"/>
  <c r="M64" i="14"/>
  <c r="FT59" i="1"/>
  <c r="FS59" i="1"/>
  <c r="FQ59" i="1"/>
  <c r="CM62" i="1"/>
  <c r="T63" i="1"/>
  <c r="S59" i="9"/>
  <c r="T59" i="9"/>
  <c r="R59" i="9"/>
  <c r="M70" i="15"/>
  <c r="CO60" i="1"/>
  <c r="R59" i="14"/>
  <c r="V59" i="9" s="1"/>
  <c r="Q59" i="14"/>
  <c r="U59" i="9" s="1"/>
  <c r="Q60" i="16"/>
  <c r="R60" i="16"/>
  <c r="FS58" i="1"/>
  <c r="FQ58" i="1"/>
  <c r="FT58" i="1"/>
  <c r="AE57" i="9"/>
  <c r="AD57" i="9"/>
  <c r="W57" i="9"/>
  <c r="AB57" i="9" s="1"/>
  <c r="O61" i="14"/>
  <c r="P60" i="14"/>
  <c r="O62" i="16"/>
  <c r="P61" i="16"/>
  <c r="R64" i="15"/>
  <c r="Q64" i="15"/>
  <c r="O62" i="14" l="1"/>
  <c r="P61" i="14"/>
  <c r="AE59" i="9"/>
  <c r="AD59" i="9"/>
  <c r="W59" i="9"/>
  <c r="AB59" i="9" s="1"/>
  <c r="CO61" i="1"/>
  <c r="CN62" i="1"/>
  <c r="D62" i="9" s="1"/>
  <c r="FJ63" i="1"/>
  <c r="Q60" i="14"/>
  <c r="U60" i="9" s="1"/>
  <c r="R60" i="14"/>
  <c r="V60" i="9" s="1"/>
  <c r="Q61" i="16"/>
  <c r="R61" i="16"/>
  <c r="FM60" i="1"/>
  <c r="FL60" i="1"/>
  <c r="FN60" i="1"/>
  <c r="E60" i="9"/>
  <c r="T64" i="1"/>
  <c r="CM63" i="1"/>
  <c r="R65" i="15"/>
  <c r="Q65" i="15"/>
  <c r="M71" i="15"/>
  <c r="M65" i="14"/>
  <c r="O63" i="16"/>
  <c r="P62" i="16"/>
  <c r="C62" i="9"/>
  <c r="AD58" i="9"/>
  <c r="AE58" i="9"/>
  <c r="W58" i="9"/>
  <c r="AB58" i="9" s="1"/>
  <c r="M65" i="16"/>
  <c r="O67" i="15"/>
  <c r="P66" i="15"/>
  <c r="CO62" i="1" l="1"/>
  <c r="FM62" i="1" s="1"/>
  <c r="FL61" i="1"/>
  <c r="FN61" i="1"/>
  <c r="E61" i="9"/>
  <c r="FM61" i="1"/>
  <c r="O68" i="15"/>
  <c r="P67" i="15"/>
  <c r="R62" i="16"/>
  <c r="Q62" i="16"/>
  <c r="M72" i="15"/>
  <c r="C63" i="9"/>
  <c r="FQ60" i="1"/>
  <c r="FS60" i="1"/>
  <c r="FT60" i="1"/>
  <c r="FJ64" i="1"/>
  <c r="CN63" i="1"/>
  <c r="D63" i="9" s="1"/>
  <c r="Q61" i="14"/>
  <c r="U61" i="9" s="1"/>
  <c r="R61" i="14"/>
  <c r="V61" i="9" s="1"/>
  <c r="T60" i="9"/>
  <c r="R60" i="9"/>
  <c r="S60" i="9"/>
  <c r="R66" i="15"/>
  <c r="Q66" i="15"/>
  <c r="M66" i="14"/>
  <c r="M66" i="16"/>
  <c r="O64" i="16"/>
  <c r="P63" i="16"/>
  <c r="T65" i="1"/>
  <c r="CM64" i="1"/>
  <c r="O63" i="14"/>
  <c r="P62" i="14"/>
  <c r="E62" i="9" l="1"/>
  <c r="S62" i="9" s="1"/>
  <c r="FN62" i="1"/>
  <c r="FL62" i="1"/>
  <c r="Q67" i="15"/>
  <c r="R67" i="15"/>
  <c r="O69" i="15"/>
  <c r="P68" i="15"/>
  <c r="S61" i="9"/>
  <c r="T61" i="9"/>
  <c r="R61" i="9"/>
  <c r="C64" i="9"/>
  <c r="M73" i="15"/>
  <c r="M67" i="16"/>
  <c r="R62" i="14"/>
  <c r="V62" i="9" s="1"/>
  <c r="Q62" i="14"/>
  <c r="U62" i="9" s="1"/>
  <c r="R63" i="16"/>
  <c r="Q63" i="16"/>
  <c r="CN64" i="1"/>
  <c r="D64" i="9" s="1"/>
  <c r="FJ65" i="1"/>
  <c r="CO63" i="1"/>
  <c r="FQ62" i="1"/>
  <c r="CM65" i="1"/>
  <c r="T66" i="1"/>
  <c r="O64" i="14"/>
  <c r="P63" i="14"/>
  <c r="O65" i="16"/>
  <c r="P64" i="16"/>
  <c r="M67" i="14"/>
  <c r="AE60" i="9"/>
  <c r="AD60" i="9"/>
  <c r="W60" i="9"/>
  <c r="AB60" i="9" s="1"/>
  <c r="FT61" i="1"/>
  <c r="FQ61" i="1"/>
  <c r="FS61" i="1"/>
  <c r="R62" i="9" l="1"/>
  <c r="T62" i="9"/>
  <c r="FT62" i="1"/>
  <c r="FS62" i="1"/>
  <c r="CM66" i="1"/>
  <c r="T67" i="1"/>
  <c r="M68" i="16"/>
  <c r="R68" i="15"/>
  <c r="Q68" i="15"/>
  <c r="O66" i="16"/>
  <c r="P65" i="16"/>
  <c r="C65" i="9"/>
  <c r="FN63" i="1"/>
  <c r="E63" i="9"/>
  <c r="FL63" i="1"/>
  <c r="FM63" i="1"/>
  <c r="M74" i="15"/>
  <c r="AE61" i="9"/>
  <c r="AD61" i="9"/>
  <c r="W61" i="9"/>
  <c r="AB61" i="9" s="1"/>
  <c r="O70" i="15"/>
  <c r="P69" i="15"/>
  <c r="Q64" i="16"/>
  <c r="R64" i="16"/>
  <c r="R63" i="14"/>
  <c r="V63" i="9" s="1"/>
  <c r="Q63" i="14"/>
  <c r="U63" i="9" s="1"/>
  <c r="CN65" i="1"/>
  <c r="D65" i="9" s="1"/>
  <c r="FJ66" i="1"/>
  <c r="M68" i="14"/>
  <c r="O65" i="14"/>
  <c r="P64" i="14"/>
  <c r="AD62" i="9"/>
  <c r="AE62" i="9"/>
  <c r="W62" i="9"/>
  <c r="AB62" i="9" s="1"/>
  <c r="CO64" i="1"/>
  <c r="M69" i="16" l="1"/>
  <c r="FN64" i="1"/>
  <c r="FM64" i="1"/>
  <c r="FL64" i="1"/>
  <c r="E64" i="9"/>
  <c r="FJ67" i="1"/>
  <c r="CN66" i="1"/>
  <c r="D66" i="9" s="1"/>
  <c r="O66" i="14"/>
  <c r="P65" i="14"/>
  <c r="FT63" i="1"/>
  <c r="FQ63" i="1"/>
  <c r="FS63" i="1"/>
  <c r="CO65" i="1"/>
  <c r="O71" i="15"/>
  <c r="P70" i="15"/>
  <c r="M75" i="15"/>
  <c r="T63" i="9"/>
  <c r="R63" i="9"/>
  <c r="S63" i="9"/>
  <c r="Q65" i="16"/>
  <c r="R65" i="16"/>
  <c r="T68" i="1"/>
  <c r="CM67" i="1"/>
  <c r="R64" i="14"/>
  <c r="V64" i="9" s="1"/>
  <c r="Q64" i="14"/>
  <c r="U64" i="9" s="1"/>
  <c r="Q69" i="15"/>
  <c r="R69" i="15"/>
  <c r="M69" i="14"/>
  <c r="O67" i="16"/>
  <c r="P66" i="16"/>
  <c r="C66" i="9"/>
  <c r="CO66" i="1" l="1"/>
  <c r="FM66" i="1" s="1"/>
  <c r="O67" i="14"/>
  <c r="P66" i="14"/>
  <c r="AE63" i="9"/>
  <c r="AD63" i="9"/>
  <c r="W63" i="9"/>
  <c r="AB63" i="9" s="1"/>
  <c r="C67" i="9"/>
  <c r="M70" i="16"/>
  <c r="T69" i="1"/>
  <c r="CM68" i="1"/>
  <c r="Q70" i="15"/>
  <c r="R70" i="15"/>
  <c r="R66" i="16"/>
  <c r="Q66" i="16"/>
  <c r="O72" i="15"/>
  <c r="P71" i="15"/>
  <c r="FJ68" i="1"/>
  <c r="CN67" i="1"/>
  <c r="D67" i="9" s="1"/>
  <c r="FS64" i="1"/>
  <c r="FT64" i="1"/>
  <c r="FQ64" i="1"/>
  <c r="O68" i="16"/>
  <c r="P67" i="16"/>
  <c r="M70" i="14"/>
  <c r="M76" i="15"/>
  <c r="FN65" i="1"/>
  <c r="E65" i="9"/>
  <c r="FL65" i="1"/>
  <c r="FM65" i="1"/>
  <c r="Q65" i="14"/>
  <c r="U65" i="9" s="1"/>
  <c r="R65" i="14"/>
  <c r="V65" i="9" s="1"/>
  <c r="S64" i="9"/>
  <c r="T64" i="9"/>
  <c r="R64" i="9"/>
  <c r="E66" i="9" l="1"/>
  <c r="S66" i="9" s="1"/>
  <c r="FN66" i="1"/>
  <c r="FL66" i="1"/>
  <c r="CO67" i="1"/>
  <c r="FM67" i="1" s="1"/>
  <c r="O69" i="16"/>
  <c r="P68" i="16"/>
  <c r="Q71" i="15"/>
  <c r="R71" i="15"/>
  <c r="T65" i="9"/>
  <c r="R65" i="9"/>
  <c r="S65" i="9"/>
  <c r="O73" i="15"/>
  <c r="P72" i="15"/>
  <c r="R66" i="14"/>
  <c r="V66" i="9" s="1"/>
  <c r="Q66" i="14"/>
  <c r="U66" i="9" s="1"/>
  <c r="AD64" i="9"/>
  <c r="AE64" i="9"/>
  <c r="W64" i="9"/>
  <c r="AB64" i="9" s="1"/>
  <c r="M71" i="14"/>
  <c r="C68" i="9"/>
  <c r="M71" i="16"/>
  <c r="T66" i="9"/>
  <c r="O68" i="14"/>
  <c r="P67" i="14"/>
  <c r="FQ65" i="1"/>
  <c r="FS65" i="1"/>
  <c r="FT65" i="1"/>
  <c r="M77" i="15"/>
  <c r="R67" i="16"/>
  <c r="Q67" i="16"/>
  <c r="FJ69" i="1"/>
  <c r="CN68" i="1"/>
  <c r="D68" i="9" s="1"/>
  <c r="CM69" i="1"/>
  <c r="T70" i="1"/>
  <c r="R66" i="9" l="1"/>
  <c r="AD66" i="9" s="1"/>
  <c r="FQ66" i="1"/>
  <c r="FS66" i="1"/>
  <c r="FT66" i="1"/>
  <c r="FL67" i="1"/>
  <c r="E67" i="9"/>
  <c r="T67" i="9" s="1"/>
  <c r="FN67" i="1"/>
  <c r="O69" i="14"/>
  <c r="P68" i="14"/>
  <c r="M72" i="14"/>
  <c r="C69" i="9"/>
  <c r="M72" i="16"/>
  <c r="R72" i="15"/>
  <c r="Q72" i="15"/>
  <c r="Q68" i="16"/>
  <c r="R68" i="16"/>
  <c r="AE66" i="9"/>
  <c r="O74" i="15"/>
  <c r="P73" i="15"/>
  <c r="AE65" i="9"/>
  <c r="AD65" i="9"/>
  <c r="W65" i="9"/>
  <c r="AB65" i="9" s="1"/>
  <c r="O70" i="16"/>
  <c r="P69" i="16"/>
  <c r="T71" i="1"/>
  <c r="CM70" i="1"/>
  <c r="FJ70" i="1"/>
  <c r="CN69" i="1"/>
  <c r="D69" i="9" s="1"/>
  <c r="M78" i="15"/>
  <c r="Q67" i="14"/>
  <c r="U67" i="9" s="1"/>
  <c r="R67" i="14"/>
  <c r="V67" i="9" s="1"/>
  <c r="CO68" i="1"/>
  <c r="W66" i="9" l="1"/>
  <c r="AB66" i="9" s="1"/>
  <c r="S67" i="9"/>
  <c r="R67" i="9"/>
  <c r="FT67" i="1"/>
  <c r="FQ67" i="1"/>
  <c r="FS67" i="1"/>
  <c r="FM68" i="1"/>
  <c r="FN68" i="1"/>
  <c r="E68" i="9"/>
  <c r="FL68" i="1"/>
  <c r="M73" i="14"/>
  <c r="AD67" i="9"/>
  <c r="FJ71" i="1"/>
  <c r="CN70" i="1"/>
  <c r="D70" i="9" s="1"/>
  <c r="O71" i="16"/>
  <c r="P70" i="16"/>
  <c r="Q73" i="15"/>
  <c r="R73" i="15"/>
  <c r="CO69" i="1"/>
  <c r="Q68" i="14"/>
  <c r="U68" i="9" s="1"/>
  <c r="R68" i="14"/>
  <c r="V68" i="9" s="1"/>
  <c r="CM71" i="1"/>
  <c r="T72" i="1"/>
  <c r="M73" i="16"/>
  <c r="M79" i="15"/>
  <c r="R69" i="16"/>
  <c r="Q69" i="16"/>
  <c r="C70" i="9"/>
  <c r="O75" i="15"/>
  <c r="P74" i="15"/>
  <c r="O70" i="14"/>
  <c r="P69" i="14"/>
  <c r="W67" i="9" l="1"/>
  <c r="AB67" i="9" s="1"/>
  <c r="AE67" i="9"/>
  <c r="M80" i="15"/>
  <c r="FJ72" i="1"/>
  <c r="CN71" i="1"/>
  <c r="D71" i="9" s="1"/>
  <c r="Q69" i="14"/>
  <c r="U69" i="9" s="1"/>
  <c r="R69" i="14"/>
  <c r="V69" i="9" s="1"/>
  <c r="M74" i="16"/>
  <c r="Q70" i="16"/>
  <c r="R70" i="16"/>
  <c r="FS68" i="1"/>
  <c r="FT68" i="1"/>
  <c r="FQ68" i="1"/>
  <c r="Q74" i="15"/>
  <c r="R74" i="15"/>
  <c r="C71" i="9"/>
  <c r="O76" i="15"/>
  <c r="P75" i="15"/>
  <c r="O71" i="14"/>
  <c r="P70" i="14"/>
  <c r="CO70" i="1"/>
  <c r="T73" i="1"/>
  <c r="CM72" i="1"/>
  <c r="FN69" i="1"/>
  <c r="E69" i="9"/>
  <c r="FM69" i="1"/>
  <c r="FL69" i="1"/>
  <c r="O72" i="16"/>
  <c r="P71" i="16"/>
  <c r="M74" i="14"/>
  <c r="T68" i="9"/>
  <c r="R68" i="9"/>
  <c r="S68" i="9"/>
  <c r="FL70" i="1" l="1"/>
  <c r="E70" i="9"/>
  <c r="FN70" i="1"/>
  <c r="FM70" i="1"/>
  <c r="Q70" i="14"/>
  <c r="U70" i="9" s="1"/>
  <c r="R70" i="14"/>
  <c r="V70" i="9" s="1"/>
  <c r="CN72" i="1"/>
  <c r="D72" i="9" s="1"/>
  <c r="FJ73" i="1"/>
  <c r="AE68" i="9"/>
  <c r="AD68" i="9"/>
  <c r="W68" i="9"/>
  <c r="AB68" i="9" s="1"/>
  <c r="R69" i="9"/>
  <c r="S69" i="9"/>
  <c r="T69" i="9"/>
  <c r="O73" i="16"/>
  <c r="P72" i="16"/>
  <c r="CO71" i="1"/>
  <c r="FS69" i="1"/>
  <c r="FT69" i="1"/>
  <c r="FQ69" i="1"/>
  <c r="C72" i="9"/>
  <c r="O72" i="14"/>
  <c r="P71" i="14"/>
  <c r="M75" i="16"/>
  <c r="M81" i="15"/>
  <c r="Q71" i="16"/>
  <c r="R71" i="16"/>
  <c r="O77" i="15"/>
  <c r="P76" i="15"/>
  <c r="M75" i="14"/>
  <c r="T74" i="1"/>
  <c r="CM73" i="1"/>
  <c r="R75" i="15"/>
  <c r="Q75" i="15"/>
  <c r="CO72" i="1" l="1"/>
  <c r="C73" i="9"/>
  <c r="AE69" i="9"/>
  <c r="AD69" i="9"/>
  <c r="W69" i="9"/>
  <c r="AB69" i="9" s="1"/>
  <c r="T75" i="1"/>
  <c r="CM74" i="1"/>
  <c r="O78" i="15"/>
  <c r="P77" i="15"/>
  <c r="M76" i="16"/>
  <c r="O74" i="16"/>
  <c r="P73" i="16"/>
  <c r="R76" i="15"/>
  <c r="Q76" i="15"/>
  <c r="E72" i="9"/>
  <c r="FM72" i="1"/>
  <c r="FL72" i="1"/>
  <c r="FN72" i="1"/>
  <c r="Q72" i="16"/>
  <c r="R72" i="16"/>
  <c r="CN73" i="1"/>
  <c r="D73" i="9" s="1"/>
  <c r="FJ74" i="1"/>
  <c r="M82" i="15"/>
  <c r="M76" i="14"/>
  <c r="R71" i="14"/>
  <c r="V71" i="9" s="1"/>
  <c r="Q71" i="14"/>
  <c r="U71" i="9" s="1"/>
  <c r="S70" i="9"/>
  <c r="T70" i="9"/>
  <c r="R70" i="9"/>
  <c r="O73" i="14"/>
  <c r="P72" i="14"/>
  <c r="FL71" i="1"/>
  <c r="E71" i="9"/>
  <c r="FM71" i="1"/>
  <c r="FN71" i="1"/>
  <c r="FQ70" i="1"/>
  <c r="FS70" i="1"/>
  <c r="FT70" i="1"/>
  <c r="M77" i="14" l="1"/>
  <c r="FS72" i="1"/>
  <c r="FT72" i="1"/>
  <c r="FQ72" i="1"/>
  <c r="O79" i="15"/>
  <c r="P78" i="15"/>
  <c r="Q73" i="16"/>
  <c r="R73" i="16"/>
  <c r="M77" i="16"/>
  <c r="C74" i="9"/>
  <c r="FT71" i="1"/>
  <c r="FQ71" i="1"/>
  <c r="FS71" i="1"/>
  <c r="R72" i="14"/>
  <c r="V72" i="9" s="1"/>
  <c r="Q72" i="14"/>
  <c r="U72" i="9" s="1"/>
  <c r="O74" i="14"/>
  <c r="P73" i="14"/>
  <c r="M83" i="15"/>
  <c r="S72" i="9"/>
  <c r="T72" i="9"/>
  <c r="R72" i="9"/>
  <c r="O75" i="16"/>
  <c r="P74" i="16"/>
  <c r="T76" i="1"/>
  <c r="CM75" i="1"/>
  <c r="AD70" i="9"/>
  <c r="AE70" i="9"/>
  <c r="W70" i="9"/>
  <c r="AB70" i="9" s="1"/>
  <c r="S71" i="9"/>
  <c r="T71" i="9"/>
  <c r="R71" i="9"/>
  <c r="FJ75" i="1"/>
  <c r="CN74" i="1"/>
  <c r="D74" i="9" s="1"/>
  <c r="Q77" i="15"/>
  <c r="R77" i="15"/>
  <c r="CO73" i="1"/>
  <c r="Q74" i="16" l="1"/>
  <c r="R74" i="16"/>
  <c r="O75" i="14"/>
  <c r="P74" i="14"/>
  <c r="FJ76" i="1"/>
  <c r="CN75" i="1"/>
  <c r="D75" i="9" s="1"/>
  <c r="O76" i="16"/>
  <c r="P75" i="16"/>
  <c r="M84" i="15"/>
  <c r="M78" i="16"/>
  <c r="O80" i="15"/>
  <c r="P79" i="15"/>
  <c r="AD71" i="9"/>
  <c r="AE71" i="9"/>
  <c r="W71" i="9"/>
  <c r="AB71" i="9" s="1"/>
  <c r="R78" i="15"/>
  <c r="Q78" i="15"/>
  <c r="C75" i="9"/>
  <c r="AD72" i="9"/>
  <c r="AE72" i="9"/>
  <c r="W72" i="9"/>
  <c r="AB72" i="9" s="1"/>
  <c r="M78" i="14"/>
  <c r="FN73" i="1"/>
  <c r="FL73" i="1"/>
  <c r="E73" i="9"/>
  <c r="FM73" i="1"/>
  <c r="T77" i="1"/>
  <c r="CM76" i="1"/>
  <c r="Q73" i="14"/>
  <c r="U73" i="9" s="1"/>
  <c r="R73" i="14"/>
  <c r="V73" i="9" s="1"/>
  <c r="CO74" i="1"/>
  <c r="CO75" i="1" l="1"/>
  <c r="C76" i="9"/>
  <c r="FS73" i="1"/>
  <c r="FQ73" i="1"/>
  <c r="FT73" i="1"/>
  <c r="FM75" i="1"/>
  <c r="FL75" i="1"/>
  <c r="FN75" i="1"/>
  <c r="E75" i="9"/>
  <c r="T78" i="1"/>
  <c r="CM77" i="1"/>
  <c r="M79" i="16"/>
  <c r="O77" i="16"/>
  <c r="P76" i="16"/>
  <c r="O76" i="14"/>
  <c r="P75" i="14"/>
  <c r="R74" i="14"/>
  <c r="V74" i="9" s="1"/>
  <c r="Q74" i="14"/>
  <c r="U74" i="9" s="1"/>
  <c r="R79" i="15"/>
  <c r="Q79" i="15"/>
  <c r="R75" i="16"/>
  <c r="Q75" i="16"/>
  <c r="FM74" i="1"/>
  <c r="FN74" i="1"/>
  <c r="FL74" i="1"/>
  <c r="E74" i="9"/>
  <c r="T73" i="9"/>
  <c r="R73" i="9"/>
  <c r="S73" i="9"/>
  <c r="M79" i="14"/>
  <c r="O81" i="15"/>
  <c r="P80" i="15"/>
  <c r="M85" i="15"/>
  <c r="FJ77" i="1"/>
  <c r="CN76" i="1"/>
  <c r="D76" i="9" s="1"/>
  <c r="S74" i="9" l="1"/>
  <c r="T74" i="9"/>
  <c r="R74" i="9"/>
  <c r="R76" i="16"/>
  <c r="Q76" i="16"/>
  <c r="C77" i="9"/>
  <c r="FS75" i="1"/>
  <c r="FT75" i="1"/>
  <c r="FQ75" i="1"/>
  <c r="M86" i="15"/>
  <c r="FS74" i="1"/>
  <c r="FT74" i="1"/>
  <c r="FQ74" i="1"/>
  <c r="O78" i="16"/>
  <c r="P77" i="16"/>
  <c r="T79" i="1"/>
  <c r="CM78" i="1"/>
  <c r="O77" i="14"/>
  <c r="P76" i="14"/>
  <c r="M80" i="14"/>
  <c r="R80" i="15"/>
  <c r="Q80" i="15"/>
  <c r="FJ78" i="1"/>
  <c r="CN77" i="1"/>
  <c r="D77" i="9" s="1"/>
  <c r="O82" i="15"/>
  <c r="P81" i="15"/>
  <c r="AE73" i="9"/>
  <c r="AD73" i="9"/>
  <c r="W73" i="9"/>
  <c r="AB73" i="9" s="1"/>
  <c r="R75" i="14"/>
  <c r="V75" i="9" s="1"/>
  <c r="Q75" i="14"/>
  <c r="U75" i="9" s="1"/>
  <c r="M80" i="16"/>
  <c r="S75" i="9"/>
  <c r="T75" i="9"/>
  <c r="R75" i="9"/>
  <c r="CO76" i="1"/>
  <c r="M81" i="14" l="1"/>
  <c r="C78" i="9"/>
  <c r="CO77" i="1"/>
  <c r="AD74" i="9"/>
  <c r="AE74" i="9"/>
  <c r="W74" i="9"/>
  <c r="AB74" i="9" s="1"/>
  <c r="O83" i="15"/>
  <c r="P82" i="15"/>
  <c r="O78" i="14"/>
  <c r="P77" i="14"/>
  <c r="O79" i="16"/>
  <c r="P78" i="16"/>
  <c r="FJ79" i="1"/>
  <c r="CN78" i="1"/>
  <c r="D78" i="9" s="1"/>
  <c r="T80" i="1"/>
  <c r="CM79" i="1"/>
  <c r="AD75" i="9"/>
  <c r="AE75" i="9"/>
  <c r="W75" i="9"/>
  <c r="AB75" i="9" s="1"/>
  <c r="FM76" i="1"/>
  <c r="E76" i="9"/>
  <c r="FL76" i="1"/>
  <c r="FN76" i="1"/>
  <c r="M81" i="16"/>
  <c r="R81" i="15"/>
  <c r="Q81" i="15"/>
  <c r="R76" i="14"/>
  <c r="V76" i="9" s="1"/>
  <c r="Q76" i="14"/>
  <c r="U76" i="9" s="1"/>
  <c r="Q77" i="16"/>
  <c r="R77" i="16"/>
  <c r="M87" i="15"/>
  <c r="FS76" i="1" l="1"/>
  <c r="FQ76" i="1"/>
  <c r="FT76" i="1"/>
  <c r="T76" i="9"/>
  <c r="R76" i="9"/>
  <c r="S76" i="9"/>
  <c r="FJ80" i="1"/>
  <c r="CN79" i="1"/>
  <c r="D79" i="9" s="1"/>
  <c r="O80" i="16"/>
  <c r="P79" i="16"/>
  <c r="O84" i="15"/>
  <c r="P83" i="15"/>
  <c r="FL77" i="1"/>
  <c r="E77" i="9"/>
  <c r="FM77" i="1"/>
  <c r="FN77" i="1"/>
  <c r="CO78" i="1"/>
  <c r="Q78" i="16"/>
  <c r="R78" i="16"/>
  <c r="M82" i="16"/>
  <c r="C79" i="9"/>
  <c r="Q77" i="14"/>
  <c r="U77" i="9" s="1"/>
  <c r="R77" i="14"/>
  <c r="V77" i="9" s="1"/>
  <c r="M88" i="15"/>
  <c r="R82" i="15"/>
  <c r="Q82" i="15"/>
  <c r="CM80" i="1"/>
  <c r="T81" i="1"/>
  <c r="O79" i="14"/>
  <c r="P78" i="14"/>
  <c r="M82" i="14"/>
  <c r="O85" i="15" l="1"/>
  <c r="P84" i="15"/>
  <c r="FJ81" i="1"/>
  <c r="CN80" i="1"/>
  <c r="D80" i="9" s="1"/>
  <c r="O80" i="14"/>
  <c r="P79" i="14"/>
  <c r="R83" i="15"/>
  <c r="Q83" i="15"/>
  <c r="M83" i="14"/>
  <c r="CO79" i="1"/>
  <c r="S77" i="9"/>
  <c r="T77" i="9"/>
  <c r="R77" i="9"/>
  <c r="R79" i="16"/>
  <c r="Q79" i="16"/>
  <c r="C80" i="9"/>
  <c r="R78" i="14"/>
  <c r="V78" i="9" s="1"/>
  <c r="Q78" i="14"/>
  <c r="U78" i="9" s="1"/>
  <c r="T82" i="1"/>
  <c r="CM81" i="1"/>
  <c r="M89" i="15"/>
  <c r="M83" i="16"/>
  <c r="FL78" i="1"/>
  <c r="FM78" i="1"/>
  <c r="FN78" i="1"/>
  <c r="E78" i="9"/>
  <c r="FQ77" i="1"/>
  <c r="FS77" i="1"/>
  <c r="FT77" i="1"/>
  <c r="O81" i="16"/>
  <c r="P80" i="16"/>
  <c r="AD76" i="9"/>
  <c r="W76" i="9"/>
  <c r="AB76" i="9" s="1"/>
  <c r="AE76" i="9"/>
  <c r="O82" i="16" l="1"/>
  <c r="P81" i="16"/>
  <c r="S78" i="9"/>
  <c r="T78" i="9"/>
  <c r="R78" i="9"/>
  <c r="C81" i="9"/>
  <c r="CO80" i="1"/>
  <c r="AE77" i="9"/>
  <c r="AD77" i="9"/>
  <c r="W77" i="9"/>
  <c r="AB77" i="9" s="1"/>
  <c r="FJ82" i="1"/>
  <c r="CN81" i="1"/>
  <c r="D81" i="9" s="1"/>
  <c r="Q80" i="16"/>
  <c r="R80" i="16"/>
  <c r="T83" i="1"/>
  <c r="CM82" i="1"/>
  <c r="FS78" i="1"/>
  <c r="FQ78" i="1"/>
  <c r="FT78" i="1"/>
  <c r="FM79" i="1"/>
  <c r="FL79" i="1"/>
  <c r="E79" i="9"/>
  <c r="FN79" i="1"/>
  <c r="M84" i="16"/>
  <c r="Q79" i="14"/>
  <c r="U79" i="9" s="1"/>
  <c r="R79" i="14"/>
  <c r="V79" i="9" s="1"/>
  <c r="R84" i="15"/>
  <c r="Q84" i="15"/>
  <c r="M90" i="15"/>
  <c r="M84" i="14"/>
  <c r="O81" i="14"/>
  <c r="P80" i="14"/>
  <c r="O86" i="15"/>
  <c r="P85" i="15"/>
  <c r="CO81" i="1" l="1"/>
  <c r="FL81" i="1" s="1"/>
  <c r="Q80" i="14"/>
  <c r="U80" i="9" s="1"/>
  <c r="R80" i="14"/>
  <c r="V80" i="9" s="1"/>
  <c r="FS79" i="1"/>
  <c r="FQ79" i="1"/>
  <c r="FT79" i="1"/>
  <c r="O82" i="14"/>
  <c r="P81" i="14"/>
  <c r="M91" i="15"/>
  <c r="Q85" i="15"/>
  <c r="R85" i="15"/>
  <c r="R81" i="16"/>
  <c r="Q81" i="16"/>
  <c r="M85" i="16"/>
  <c r="O87" i="15"/>
  <c r="P86" i="15"/>
  <c r="M85" i="14"/>
  <c r="R79" i="9"/>
  <c r="T79" i="9"/>
  <c r="S79" i="9"/>
  <c r="C82" i="9"/>
  <c r="AE78" i="9"/>
  <c r="AD78" i="9"/>
  <c r="W78" i="9"/>
  <c r="AB78" i="9" s="1"/>
  <c r="O83" i="16"/>
  <c r="P82" i="16"/>
  <c r="T84" i="1"/>
  <c r="CM83" i="1"/>
  <c r="CN82" i="1"/>
  <c r="D82" i="9" s="1"/>
  <c r="FJ83" i="1"/>
  <c r="FL80" i="1"/>
  <c r="FN80" i="1"/>
  <c r="E80" i="9"/>
  <c r="FM80" i="1"/>
  <c r="FN81" i="1" l="1"/>
  <c r="FS81" i="1" s="1"/>
  <c r="FM81" i="1"/>
  <c r="E81" i="9"/>
  <c r="T81" i="9" s="1"/>
  <c r="T85" i="1"/>
  <c r="CM84" i="1"/>
  <c r="O88" i="15"/>
  <c r="P87" i="15"/>
  <c r="R81" i="14"/>
  <c r="V81" i="9" s="1"/>
  <c r="Q81" i="14"/>
  <c r="U81" i="9" s="1"/>
  <c r="FQ80" i="1"/>
  <c r="FT80" i="1"/>
  <c r="FS80" i="1"/>
  <c r="M92" i="15"/>
  <c r="R82" i="16"/>
  <c r="Q82" i="16"/>
  <c r="R80" i="9"/>
  <c r="S80" i="9"/>
  <c r="T80" i="9"/>
  <c r="O84" i="16"/>
  <c r="P83" i="16"/>
  <c r="AD79" i="9"/>
  <c r="AE79" i="9"/>
  <c r="W79" i="9"/>
  <c r="AB79" i="9" s="1"/>
  <c r="M86" i="14"/>
  <c r="M86" i="16"/>
  <c r="O83" i="14"/>
  <c r="P82" i="14"/>
  <c r="FJ84" i="1"/>
  <c r="CN83" i="1"/>
  <c r="D83" i="9" s="1"/>
  <c r="C83" i="9"/>
  <c r="CO82" i="1"/>
  <c r="R86" i="15"/>
  <c r="Q86" i="15"/>
  <c r="R81" i="9" l="1"/>
  <c r="AD81" i="9" s="1"/>
  <c r="S81" i="9"/>
  <c r="FQ81" i="1"/>
  <c r="FT81" i="1"/>
  <c r="CO83" i="1"/>
  <c r="FN83" i="1" s="1"/>
  <c r="R82" i="14"/>
  <c r="V82" i="9" s="1"/>
  <c r="Q82" i="14"/>
  <c r="U82" i="9" s="1"/>
  <c r="M87" i="16"/>
  <c r="C84" i="9"/>
  <c r="O85" i="16"/>
  <c r="P84" i="16"/>
  <c r="O89" i="15"/>
  <c r="P88" i="15"/>
  <c r="O84" i="14"/>
  <c r="P83" i="14"/>
  <c r="M93" i="15"/>
  <c r="T86" i="1"/>
  <c r="CM85" i="1"/>
  <c r="FM82" i="1"/>
  <c r="E82" i="9"/>
  <c r="FL82" i="1"/>
  <c r="FN82" i="1"/>
  <c r="FJ85" i="1"/>
  <c r="CN84" i="1"/>
  <c r="D84" i="9" s="1"/>
  <c r="M87" i="14"/>
  <c r="Q83" i="16"/>
  <c r="R83" i="16"/>
  <c r="AD80" i="9"/>
  <c r="AE80" i="9"/>
  <c r="W80" i="9"/>
  <c r="AB80" i="9" s="1"/>
  <c r="Q87" i="15"/>
  <c r="R87" i="15"/>
  <c r="AE81" i="9" l="1"/>
  <c r="W81" i="9"/>
  <c r="AB81" i="9" s="1"/>
  <c r="FM83" i="1"/>
  <c r="FL83" i="1"/>
  <c r="FS83" i="1" s="1"/>
  <c r="E83" i="9"/>
  <c r="R83" i="9" s="1"/>
  <c r="R84" i="16"/>
  <c r="Q84" i="16"/>
  <c r="CO84" i="1"/>
  <c r="C85" i="9"/>
  <c r="O90" i="15"/>
  <c r="P89" i="15"/>
  <c r="M88" i="14"/>
  <c r="CM86" i="1"/>
  <c r="T87" i="1"/>
  <c r="FS82" i="1"/>
  <c r="FQ82" i="1"/>
  <c r="FT82" i="1"/>
  <c r="M94" i="15"/>
  <c r="T82" i="9"/>
  <c r="R82" i="9"/>
  <c r="S82" i="9"/>
  <c r="R83" i="14"/>
  <c r="V83" i="9" s="1"/>
  <c r="Q83" i="14"/>
  <c r="U83" i="9" s="1"/>
  <c r="O86" i="16"/>
  <c r="P85" i="16"/>
  <c r="CN85" i="1"/>
  <c r="D85" i="9" s="1"/>
  <c r="FJ86" i="1"/>
  <c r="O85" i="14"/>
  <c r="P84" i="14"/>
  <c r="R88" i="15"/>
  <c r="Q88" i="15"/>
  <c r="M88" i="16"/>
  <c r="T83" i="9" l="1"/>
  <c r="AD83" i="9" s="1"/>
  <c r="FQ83" i="1"/>
  <c r="FT83" i="1"/>
  <c r="S83" i="9"/>
  <c r="O86" i="14"/>
  <c r="P85" i="14"/>
  <c r="R85" i="16"/>
  <c r="Q85" i="16"/>
  <c r="M89" i="14"/>
  <c r="R89" i="15"/>
  <c r="Q89" i="15"/>
  <c r="FN84" i="1"/>
  <c r="FL84" i="1"/>
  <c r="E84" i="9"/>
  <c r="FM84" i="1"/>
  <c r="O87" i="16"/>
  <c r="P86" i="16"/>
  <c r="AE82" i="9"/>
  <c r="AD82" i="9"/>
  <c r="W82" i="9"/>
  <c r="AB82" i="9" s="1"/>
  <c r="O91" i="15"/>
  <c r="P90" i="15"/>
  <c r="M89" i="16"/>
  <c r="M95" i="15"/>
  <c r="C86" i="9"/>
  <c r="CO85" i="1"/>
  <c r="Q84" i="14"/>
  <c r="U84" i="9" s="1"/>
  <c r="R84" i="14"/>
  <c r="V84" i="9" s="1"/>
  <c r="CN86" i="1"/>
  <c r="D86" i="9" s="1"/>
  <c r="FJ87" i="1"/>
  <c r="CM87" i="1"/>
  <c r="T88" i="1"/>
  <c r="AE83" i="9" l="1"/>
  <c r="W83" i="9"/>
  <c r="AB83" i="9" s="1"/>
  <c r="CO86" i="1"/>
  <c r="FM86" i="1" s="1"/>
  <c r="M90" i="14"/>
  <c r="CM88" i="1"/>
  <c r="T89" i="1"/>
  <c r="Q90" i="15"/>
  <c r="R90" i="15"/>
  <c r="FJ88" i="1"/>
  <c r="CN87" i="1"/>
  <c r="D87" i="9" s="1"/>
  <c r="FN85" i="1"/>
  <c r="FL85" i="1"/>
  <c r="E85" i="9"/>
  <c r="FM85" i="1"/>
  <c r="M96" i="15"/>
  <c r="O92" i="15"/>
  <c r="P91" i="15"/>
  <c r="Q86" i="16"/>
  <c r="R86" i="16"/>
  <c r="T84" i="9"/>
  <c r="S84" i="9"/>
  <c r="R84" i="9"/>
  <c r="Q85" i="14"/>
  <c r="U85" i="9" s="1"/>
  <c r="R85" i="14"/>
  <c r="V85" i="9" s="1"/>
  <c r="M90" i="16"/>
  <c r="C87" i="9"/>
  <c r="O88" i="16"/>
  <c r="P87" i="16"/>
  <c r="FT84" i="1"/>
  <c r="FQ84" i="1"/>
  <c r="FS84" i="1"/>
  <c r="O87" i="14"/>
  <c r="P86" i="14"/>
  <c r="E86" i="9" l="1"/>
  <c r="T86" i="9" s="1"/>
  <c r="FL86" i="1"/>
  <c r="FN86" i="1"/>
  <c r="CO87" i="1"/>
  <c r="FL87" i="1" s="1"/>
  <c r="FQ85" i="1"/>
  <c r="FT85" i="1"/>
  <c r="FS85" i="1"/>
  <c r="R86" i="9"/>
  <c r="S86" i="9"/>
  <c r="M97" i="15"/>
  <c r="C88" i="9"/>
  <c r="O89" i="16"/>
  <c r="P88" i="16"/>
  <c r="T90" i="1"/>
  <c r="CM89" i="1"/>
  <c r="R86" i="14"/>
  <c r="V86" i="9" s="1"/>
  <c r="Q86" i="14"/>
  <c r="U86" i="9" s="1"/>
  <c r="Q91" i="15"/>
  <c r="R91" i="15"/>
  <c r="M91" i="16"/>
  <c r="O88" i="14"/>
  <c r="P87" i="14"/>
  <c r="Q87" i="16"/>
  <c r="R87" i="16"/>
  <c r="AD84" i="9"/>
  <c r="AE84" i="9"/>
  <c r="W84" i="9"/>
  <c r="AB84" i="9" s="1"/>
  <c r="O93" i="15"/>
  <c r="P92" i="15"/>
  <c r="T85" i="9"/>
  <c r="R85" i="9"/>
  <c r="S85" i="9"/>
  <c r="FJ89" i="1"/>
  <c r="CN88" i="1"/>
  <c r="D88" i="9" s="1"/>
  <c r="M91" i="14"/>
  <c r="FS86" i="1" l="1"/>
  <c r="FQ86" i="1"/>
  <c r="FN87" i="1"/>
  <c r="FS87" i="1" s="1"/>
  <c r="FT86" i="1"/>
  <c r="FM87" i="1"/>
  <c r="E87" i="9"/>
  <c r="T87" i="9" s="1"/>
  <c r="M98" i="15"/>
  <c r="M92" i="16"/>
  <c r="O90" i="16"/>
  <c r="P89" i="16"/>
  <c r="AE85" i="9"/>
  <c r="AD85" i="9"/>
  <c r="W85" i="9"/>
  <c r="AB85" i="9" s="1"/>
  <c r="AE86" i="9"/>
  <c r="AD86" i="9"/>
  <c r="W86" i="9"/>
  <c r="AB86" i="9" s="1"/>
  <c r="Q87" i="14"/>
  <c r="U87" i="9" s="1"/>
  <c r="R87" i="14"/>
  <c r="V87" i="9" s="1"/>
  <c r="CO88" i="1"/>
  <c r="R88" i="16"/>
  <c r="Q88" i="16"/>
  <c r="M92" i="14"/>
  <c r="CN89" i="1"/>
  <c r="D89" i="9" s="1"/>
  <c r="FJ90" i="1"/>
  <c r="R92" i="15"/>
  <c r="Q92" i="15"/>
  <c r="C89" i="9"/>
  <c r="O94" i="15"/>
  <c r="P93" i="15"/>
  <c r="O89" i="14"/>
  <c r="P88" i="14"/>
  <c r="T91" i="1"/>
  <c r="CM90" i="1"/>
  <c r="R87" i="9" l="1"/>
  <c r="AD87" i="9" s="1"/>
  <c r="CO89" i="1"/>
  <c r="FM89" i="1" s="1"/>
  <c r="FQ87" i="1"/>
  <c r="S87" i="9"/>
  <c r="FT87" i="1"/>
  <c r="R88" i="14"/>
  <c r="V88" i="9" s="1"/>
  <c r="Q88" i="14"/>
  <c r="U88" i="9" s="1"/>
  <c r="O90" i="14"/>
  <c r="P89" i="14"/>
  <c r="M93" i="14"/>
  <c r="FN88" i="1"/>
  <c r="FL88" i="1"/>
  <c r="FM88" i="1"/>
  <c r="E88" i="9"/>
  <c r="R89" i="16"/>
  <c r="Q89" i="16"/>
  <c r="C90" i="9"/>
  <c r="R93" i="15"/>
  <c r="Q93" i="15"/>
  <c r="FJ91" i="1"/>
  <c r="CN90" i="1"/>
  <c r="D90" i="9" s="1"/>
  <c r="O91" i="16"/>
  <c r="P90" i="16"/>
  <c r="CM91" i="1"/>
  <c r="T92" i="1"/>
  <c r="O95" i="15"/>
  <c r="P94" i="15"/>
  <c r="M93" i="16"/>
  <c r="M99" i="15"/>
  <c r="W87" i="9" l="1"/>
  <c r="AB87" i="9" s="1"/>
  <c r="AE87" i="9"/>
  <c r="E89" i="9"/>
  <c r="S89" i="9" s="1"/>
  <c r="FN89" i="1"/>
  <c r="FL89" i="1"/>
  <c r="C91" i="9"/>
  <c r="R88" i="9"/>
  <c r="S88" i="9"/>
  <c r="T88" i="9"/>
  <c r="M94" i="14"/>
  <c r="M100" i="15"/>
  <c r="O96" i="15"/>
  <c r="P95" i="15"/>
  <c r="CO90" i="1"/>
  <c r="FQ88" i="1"/>
  <c r="FS88" i="1"/>
  <c r="FT88" i="1"/>
  <c r="R90" i="16"/>
  <c r="Q90" i="16"/>
  <c r="R89" i="14"/>
  <c r="V89" i="9" s="1"/>
  <c r="Q89" i="14"/>
  <c r="U89" i="9" s="1"/>
  <c r="T89" i="9"/>
  <c r="R89" i="9"/>
  <c r="Q94" i="15"/>
  <c r="R94" i="15"/>
  <c r="O92" i="16"/>
  <c r="P91" i="16"/>
  <c r="O91" i="14"/>
  <c r="P90" i="14"/>
  <c r="M94" i="16"/>
  <c r="T93" i="1"/>
  <c r="CM92" i="1"/>
  <c r="CN91" i="1"/>
  <c r="D91" i="9" s="1"/>
  <c r="FJ92" i="1"/>
  <c r="FQ89" i="1" l="1"/>
  <c r="FS89" i="1"/>
  <c r="FT89" i="1"/>
  <c r="FN90" i="1"/>
  <c r="FL90" i="1"/>
  <c r="E90" i="9"/>
  <c r="FM90" i="1"/>
  <c r="R90" i="14"/>
  <c r="V90" i="9" s="1"/>
  <c r="Q90" i="14"/>
  <c r="U90" i="9" s="1"/>
  <c r="AE89" i="9"/>
  <c r="AD89" i="9"/>
  <c r="W89" i="9"/>
  <c r="AB89" i="9" s="1"/>
  <c r="C92" i="9"/>
  <c r="O92" i="14"/>
  <c r="P91" i="14"/>
  <c r="O97" i="15"/>
  <c r="P96" i="15"/>
  <c r="M95" i="14"/>
  <c r="CO91" i="1"/>
  <c r="CN92" i="1"/>
  <c r="D92" i="9" s="1"/>
  <c r="FJ93" i="1"/>
  <c r="M95" i="16"/>
  <c r="Q91" i="16"/>
  <c r="R91" i="16"/>
  <c r="O93" i="16"/>
  <c r="P92" i="16"/>
  <c r="Q95" i="15"/>
  <c r="R95" i="15"/>
  <c r="AD88" i="9"/>
  <c r="AE88" i="9"/>
  <c r="W88" i="9"/>
  <c r="AB88" i="9" s="1"/>
  <c r="T94" i="1"/>
  <c r="CM93" i="1"/>
  <c r="M101" i="15"/>
  <c r="O94" i="16" l="1"/>
  <c r="P93" i="16"/>
  <c r="M96" i="14"/>
  <c r="CO92" i="1"/>
  <c r="S90" i="9"/>
  <c r="T90" i="9"/>
  <c r="R90" i="9"/>
  <c r="CM94" i="1"/>
  <c r="T95" i="1"/>
  <c r="R92" i="16"/>
  <c r="Q92" i="16"/>
  <c r="FM91" i="1"/>
  <c r="FL91" i="1"/>
  <c r="E91" i="9"/>
  <c r="FN91" i="1"/>
  <c r="O93" i="14"/>
  <c r="P92" i="14"/>
  <c r="CN93" i="1"/>
  <c r="D93" i="9" s="1"/>
  <c r="FJ94" i="1"/>
  <c r="FT90" i="1"/>
  <c r="FQ90" i="1"/>
  <c r="FS90" i="1"/>
  <c r="M102" i="15"/>
  <c r="M96" i="16"/>
  <c r="O98" i="15"/>
  <c r="P97" i="15"/>
  <c r="C93" i="9"/>
  <c r="R96" i="15"/>
  <c r="Q96" i="15"/>
  <c r="Q91" i="14"/>
  <c r="U91" i="9" s="1"/>
  <c r="R91" i="14"/>
  <c r="V91" i="9" s="1"/>
  <c r="CO93" i="1" l="1"/>
  <c r="FM93" i="1" s="1"/>
  <c r="S91" i="9"/>
  <c r="T91" i="9"/>
  <c r="R91" i="9"/>
  <c r="M97" i="14"/>
  <c r="M97" i="16"/>
  <c r="FJ95" i="1"/>
  <c r="CN94" i="1"/>
  <c r="D94" i="9" s="1"/>
  <c r="Q92" i="14"/>
  <c r="U92" i="9" s="1"/>
  <c r="R92" i="14"/>
  <c r="V92" i="9" s="1"/>
  <c r="FS91" i="1"/>
  <c r="FT91" i="1"/>
  <c r="FQ91" i="1"/>
  <c r="T96" i="1"/>
  <c r="CM95" i="1"/>
  <c r="Q93" i="16"/>
  <c r="R93" i="16"/>
  <c r="O99" i="15"/>
  <c r="P98" i="15"/>
  <c r="AD90" i="9"/>
  <c r="AE90" i="9"/>
  <c r="W90" i="9"/>
  <c r="AB90" i="9" s="1"/>
  <c r="Q97" i="15"/>
  <c r="R97" i="15"/>
  <c r="M103" i="15"/>
  <c r="O94" i="14"/>
  <c r="P93" i="14"/>
  <c r="C94" i="9"/>
  <c r="FL92" i="1"/>
  <c r="FN92" i="1"/>
  <c r="E92" i="9"/>
  <c r="FM92" i="1"/>
  <c r="O95" i="16"/>
  <c r="P94" i="16"/>
  <c r="FN93" i="1" l="1"/>
  <c r="FL93" i="1"/>
  <c r="E93" i="9"/>
  <c r="T93" i="9" s="1"/>
  <c r="CO94" i="1"/>
  <c r="FM94" i="1" s="1"/>
  <c r="AD91" i="9"/>
  <c r="AE91" i="9"/>
  <c r="W91" i="9"/>
  <c r="AB91" i="9" s="1"/>
  <c r="Q93" i="14"/>
  <c r="U93" i="9" s="1"/>
  <c r="R93" i="14"/>
  <c r="V93" i="9" s="1"/>
  <c r="C95" i="9"/>
  <c r="FJ96" i="1"/>
  <c r="CN95" i="1"/>
  <c r="D95" i="9" s="1"/>
  <c r="M98" i="14"/>
  <c r="S92" i="9"/>
  <c r="T92" i="9"/>
  <c r="R92" i="9"/>
  <c r="M104" i="15"/>
  <c r="Q94" i="16"/>
  <c r="R94" i="16"/>
  <c r="O96" i="16"/>
  <c r="P95" i="16"/>
  <c r="FQ92" i="1"/>
  <c r="FS92" i="1"/>
  <c r="FT92" i="1"/>
  <c r="O95" i="14"/>
  <c r="P94" i="14"/>
  <c r="Q98" i="15"/>
  <c r="R98" i="15"/>
  <c r="O100" i="15"/>
  <c r="P99" i="15"/>
  <c r="CM96" i="1"/>
  <c r="T97" i="1"/>
  <c r="M98" i="16"/>
  <c r="FT93" i="1" l="1"/>
  <c r="FQ93" i="1"/>
  <c r="E94" i="9"/>
  <c r="T94" i="9" s="1"/>
  <c r="S93" i="9"/>
  <c r="FL94" i="1"/>
  <c r="FN94" i="1"/>
  <c r="CO95" i="1"/>
  <c r="FL95" i="1" s="1"/>
  <c r="FS93" i="1"/>
  <c r="R93" i="9"/>
  <c r="AD93" i="9" s="1"/>
  <c r="M99" i="16"/>
  <c r="O101" i="15"/>
  <c r="P100" i="15"/>
  <c r="AE92" i="9"/>
  <c r="AD92" i="9"/>
  <c r="W92" i="9"/>
  <c r="AB92" i="9" s="1"/>
  <c r="M99" i="14"/>
  <c r="R99" i="15"/>
  <c r="Q99" i="15"/>
  <c r="M105" i="15"/>
  <c r="R94" i="14"/>
  <c r="V94" i="9" s="1"/>
  <c r="Q94" i="14"/>
  <c r="U94" i="9" s="1"/>
  <c r="FJ97" i="1"/>
  <c r="CN96" i="1"/>
  <c r="D96" i="9" s="1"/>
  <c r="O97" i="16"/>
  <c r="P96" i="16"/>
  <c r="T98" i="1"/>
  <c r="CM97" i="1"/>
  <c r="C96" i="9"/>
  <c r="O96" i="14"/>
  <c r="P95" i="14"/>
  <c r="R95" i="16"/>
  <c r="Q95" i="16"/>
  <c r="W93" i="9" l="1"/>
  <c r="AB93" i="9" s="1"/>
  <c r="FM95" i="1"/>
  <c r="AE93" i="9"/>
  <c r="FN95" i="1"/>
  <c r="FS95" i="1" s="1"/>
  <c r="FT94" i="1"/>
  <c r="S94" i="9"/>
  <c r="E95" i="9"/>
  <c r="T95" i="9" s="1"/>
  <c r="R94" i="9"/>
  <c r="AD94" i="9" s="1"/>
  <c r="FS94" i="1"/>
  <c r="FQ94" i="1"/>
  <c r="CO96" i="1"/>
  <c r="FN96" i="1" s="1"/>
  <c r="T99" i="1"/>
  <c r="CM98" i="1"/>
  <c r="R96" i="16"/>
  <c r="Q96" i="16"/>
  <c r="M106" i="15"/>
  <c r="Q95" i="14"/>
  <c r="U95" i="9" s="1"/>
  <c r="R95" i="14"/>
  <c r="V95" i="9" s="1"/>
  <c r="O97" i="14"/>
  <c r="P96" i="14"/>
  <c r="O98" i="16"/>
  <c r="P97" i="16"/>
  <c r="M100" i="14"/>
  <c r="M100" i="16"/>
  <c r="O102" i="15"/>
  <c r="P101" i="15"/>
  <c r="FM96" i="1"/>
  <c r="FL96" i="1"/>
  <c r="C97" i="9"/>
  <c r="FJ98" i="1"/>
  <c r="CN97" i="1"/>
  <c r="D97" i="9" s="1"/>
  <c r="R100" i="15"/>
  <c r="Q100" i="15"/>
  <c r="S95" i="9" l="1"/>
  <c r="R95" i="9"/>
  <c r="FT95" i="1"/>
  <c r="FQ95" i="1"/>
  <c r="AE94" i="9"/>
  <c r="W94" i="9"/>
  <c r="AB94" i="9" s="1"/>
  <c r="E96" i="9"/>
  <c r="T96" i="9" s="1"/>
  <c r="FJ99" i="1"/>
  <c r="CN98" i="1"/>
  <c r="D98" i="9" s="1"/>
  <c r="O103" i="15"/>
  <c r="P102" i="15"/>
  <c r="O99" i="16"/>
  <c r="P98" i="16"/>
  <c r="M107" i="15"/>
  <c r="Q101" i="15"/>
  <c r="R101" i="15"/>
  <c r="R97" i="16"/>
  <c r="Q97" i="16"/>
  <c r="M101" i="16"/>
  <c r="CO97" i="1"/>
  <c r="FQ96" i="1"/>
  <c r="FS96" i="1"/>
  <c r="FT96" i="1"/>
  <c r="R96" i="14"/>
  <c r="V96" i="9" s="1"/>
  <c r="Q96" i="14"/>
  <c r="U96" i="9" s="1"/>
  <c r="C98" i="9"/>
  <c r="M101" i="14"/>
  <c r="O98" i="14"/>
  <c r="P97" i="14"/>
  <c r="T100" i="1"/>
  <c r="CM99" i="1"/>
  <c r="AE95" i="9" l="1"/>
  <c r="W95" i="9"/>
  <c r="AB95" i="9" s="1"/>
  <c r="AD95" i="9"/>
  <c r="CO98" i="1"/>
  <c r="FL98" i="1" s="1"/>
  <c r="S96" i="9"/>
  <c r="R96" i="9"/>
  <c r="Q97" i="14"/>
  <c r="U97" i="9" s="1"/>
  <c r="R97" i="14"/>
  <c r="V97" i="9" s="1"/>
  <c r="Q102" i="15"/>
  <c r="R102" i="15"/>
  <c r="O99" i="14"/>
  <c r="P98" i="14"/>
  <c r="M102" i="16"/>
  <c r="M108" i="15"/>
  <c r="O104" i="15"/>
  <c r="P103" i="15"/>
  <c r="C99" i="9"/>
  <c r="Q98" i="16"/>
  <c r="R98" i="16"/>
  <c r="FN98" i="1"/>
  <c r="FM98" i="1"/>
  <c r="M102" i="14"/>
  <c r="T101" i="1"/>
  <c r="CM100" i="1"/>
  <c r="FN97" i="1"/>
  <c r="E97" i="9"/>
  <c r="FM97" i="1"/>
  <c r="FL97" i="1"/>
  <c r="O100" i="16"/>
  <c r="P99" i="16"/>
  <c r="FJ100" i="1"/>
  <c r="CN99" i="1"/>
  <c r="D99" i="9" s="1"/>
  <c r="E98" i="9" l="1"/>
  <c r="AE96" i="9"/>
  <c r="AD96" i="9"/>
  <c r="W96" i="9"/>
  <c r="AB96" i="9" s="1"/>
  <c r="FS98" i="1"/>
  <c r="FQ98" i="1"/>
  <c r="FT98" i="1"/>
  <c r="O105" i="15"/>
  <c r="P104" i="15"/>
  <c r="M103" i="16"/>
  <c r="O101" i="16"/>
  <c r="P100" i="16"/>
  <c r="R103" i="15"/>
  <c r="Q103" i="15"/>
  <c r="FT97" i="1"/>
  <c r="FS97" i="1"/>
  <c r="FQ97" i="1"/>
  <c r="C100" i="9"/>
  <c r="CN100" i="1"/>
  <c r="D100" i="9" s="1"/>
  <c r="FJ101" i="1"/>
  <c r="T102" i="1"/>
  <c r="CM101" i="1"/>
  <c r="R98" i="9"/>
  <c r="S98" i="9"/>
  <c r="T98" i="9"/>
  <c r="CO99" i="1"/>
  <c r="Q98" i="14"/>
  <c r="U98" i="9" s="1"/>
  <c r="R98" i="14"/>
  <c r="V98" i="9" s="1"/>
  <c r="Q99" i="16"/>
  <c r="R99" i="16"/>
  <c r="S97" i="9"/>
  <c r="T97" i="9"/>
  <c r="R97" i="9"/>
  <c r="M103" i="14"/>
  <c r="M109" i="15"/>
  <c r="O100" i="14"/>
  <c r="P99" i="14"/>
  <c r="M110" i="15" l="1"/>
  <c r="CN101" i="1"/>
  <c r="D101" i="9" s="1"/>
  <c r="FJ102" i="1"/>
  <c r="AE98" i="9"/>
  <c r="AD98" i="9"/>
  <c r="W98" i="9"/>
  <c r="AB98" i="9" s="1"/>
  <c r="Q100" i="16"/>
  <c r="R100" i="16"/>
  <c r="Q104" i="15"/>
  <c r="R104" i="15"/>
  <c r="M104" i="16"/>
  <c r="C101" i="9"/>
  <c r="O102" i="16"/>
  <c r="P101" i="16"/>
  <c r="O106" i="15"/>
  <c r="P105" i="15"/>
  <c r="AE97" i="9"/>
  <c r="AD97" i="9"/>
  <c r="W97" i="9"/>
  <c r="AB97" i="9" s="1"/>
  <c r="R99" i="14"/>
  <c r="V99" i="9" s="1"/>
  <c r="Q99" i="14"/>
  <c r="U99" i="9" s="1"/>
  <c r="O101" i="14"/>
  <c r="P100" i="14"/>
  <c r="M104" i="14"/>
  <c r="FL99" i="1"/>
  <c r="E99" i="9"/>
  <c r="FN99" i="1"/>
  <c r="FM99" i="1"/>
  <c r="CM102" i="1"/>
  <c r="T103" i="1"/>
  <c r="CO100" i="1"/>
  <c r="CO101" i="1" l="1"/>
  <c r="FM101" i="1" s="1"/>
  <c r="FQ99" i="1"/>
  <c r="FT99" i="1"/>
  <c r="FS99" i="1"/>
  <c r="R105" i="15"/>
  <c r="Q105" i="15"/>
  <c r="C102" i="9"/>
  <c r="O107" i="15"/>
  <c r="P106" i="15"/>
  <c r="M111" i="15"/>
  <c r="O102" i="14"/>
  <c r="P101" i="14"/>
  <c r="O103" i="16"/>
  <c r="P102" i="16"/>
  <c r="FJ103" i="1"/>
  <c r="CN102" i="1"/>
  <c r="D102" i="9" s="1"/>
  <c r="FN100" i="1"/>
  <c r="E100" i="9"/>
  <c r="FM100" i="1"/>
  <c r="FL100" i="1"/>
  <c r="M105" i="14"/>
  <c r="CM103" i="1"/>
  <c r="T104" i="1"/>
  <c r="T99" i="9"/>
  <c r="R99" i="9"/>
  <c r="S99" i="9"/>
  <c r="R100" i="14"/>
  <c r="V100" i="9" s="1"/>
  <c r="Q100" i="14"/>
  <c r="U100" i="9" s="1"/>
  <c r="Q101" i="16"/>
  <c r="R101" i="16"/>
  <c r="M105" i="16"/>
  <c r="E101" i="9" l="1"/>
  <c r="T101" i="9" s="1"/>
  <c r="FL101" i="1"/>
  <c r="FN101" i="1"/>
  <c r="AD99" i="9"/>
  <c r="AE99" i="9"/>
  <c r="W99" i="9"/>
  <c r="AB99" i="9" s="1"/>
  <c r="FJ104" i="1"/>
  <c r="CN103" i="1"/>
  <c r="D103" i="9" s="1"/>
  <c r="O103" i="14"/>
  <c r="P102" i="14"/>
  <c r="O108" i="15"/>
  <c r="P107" i="15"/>
  <c r="T100" i="9"/>
  <c r="R100" i="9"/>
  <c r="S100" i="9"/>
  <c r="Q101" i="14"/>
  <c r="U101" i="9" s="1"/>
  <c r="R101" i="14"/>
  <c r="V101" i="9" s="1"/>
  <c r="M106" i="14"/>
  <c r="M106" i="16"/>
  <c r="CM104" i="1"/>
  <c r="T105" i="1"/>
  <c r="FT100" i="1"/>
  <c r="FS100" i="1"/>
  <c r="FQ100" i="1"/>
  <c r="R102" i="16"/>
  <c r="Q102" i="16"/>
  <c r="Q106" i="15"/>
  <c r="R106" i="15"/>
  <c r="C103" i="9"/>
  <c r="O104" i="16"/>
  <c r="P103" i="16"/>
  <c r="M112" i="15"/>
  <c r="CO102" i="1"/>
  <c r="FS101" i="1"/>
  <c r="CO103" i="1" l="1"/>
  <c r="S101" i="9"/>
  <c r="R101" i="9"/>
  <c r="FT101" i="1"/>
  <c r="FQ101" i="1"/>
  <c r="M113" i="15"/>
  <c r="Q102" i="14"/>
  <c r="U102" i="9" s="1"/>
  <c r="R102" i="14"/>
  <c r="V102" i="9" s="1"/>
  <c r="M107" i="14"/>
  <c r="O104" i="14"/>
  <c r="P103" i="14"/>
  <c r="Q103" i="16"/>
  <c r="R103" i="16"/>
  <c r="FN102" i="1"/>
  <c r="FM102" i="1"/>
  <c r="FL102" i="1"/>
  <c r="E102" i="9"/>
  <c r="O105" i="16"/>
  <c r="P104" i="16"/>
  <c r="FN103" i="1"/>
  <c r="E103" i="9"/>
  <c r="FM103" i="1"/>
  <c r="FL103" i="1"/>
  <c r="M107" i="16"/>
  <c r="R107" i="15"/>
  <c r="Q107" i="15"/>
  <c r="CM105" i="1"/>
  <c r="T106" i="1"/>
  <c r="AE100" i="9"/>
  <c r="AD100" i="9"/>
  <c r="W100" i="9"/>
  <c r="AB100" i="9" s="1"/>
  <c r="C104" i="9"/>
  <c r="O109" i="15"/>
  <c r="P108" i="15"/>
  <c r="CN104" i="1"/>
  <c r="D104" i="9" s="1"/>
  <c r="FJ105" i="1"/>
  <c r="AE101" i="9" l="1"/>
  <c r="W101" i="9"/>
  <c r="AB101" i="9" s="1"/>
  <c r="AD101" i="9"/>
  <c r="CO104" i="1"/>
  <c r="FN104" i="1" s="1"/>
  <c r="R104" i="16"/>
  <c r="Q104" i="16"/>
  <c r="Q103" i="14"/>
  <c r="U103" i="9" s="1"/>
  <c r="R103" i="14"/>
  <c r="V103" i="9" s="1"/>
  <c r="O105" i="14"/>
  <c r="P104" i="14"/>
  <c r="C105" i="9"/>
  <c r="T103" i="9"/>
  <c r="R103" i="9"/>
  <c r="S103" i="9"/>
  <c r="S102" i="9"/>
  <c r="T102" i="9"/>
  <c r="R102" i="9"/>
  <c r="M108" i="14"/>
  <c r="M114" i="15"/>
  <c r="Q108" i="15"/>
  <c r="R108" i="15"/>
  <c r="FQ103" i="1"/>
  <c r="FS103" i="1"/>
  <c r="FT103" i="1"/>
  <c r="O110" i="15"/>
  <c r="P109" i="15"/>
  <c r="T107" i="1"/>
  <c r="CM106" i="1"/>
  <c r="M108" i="16"/>
  <c r="O106" i="16"/>
  <c r="P105" i="16"/>
  <c r="FJ106" i="1"/>
  <c r="CN105" i="1"/>
  <c r="D105" i="9" s="1"/>
  <c r="FS102" i="1"/>
  <c r="FQ102" i="1"/>
  <c r="FT102" i="1"/>
  <c r="FL104" i="1" l="1"/>
  <c r="FS104" i="1" s="1"/>
  <c r="FM104" i="1"/>
  <c r="E104" i="9"/>
  <c r="S104" i="9" s="1"/>
  <c r="CO105" i="1"/>
  <c r="E105" i="9" s="1"/>
  <c r="M115" i="15"/>
  <c r="AD103" i="9"/>
  <c r="AE103" i="9"/>
  <c r="W103" i="9"/>
  <c r="AB103" i="9" s="1"/>
  <c r="R109" i="15"/>
  <c r="Q109" i="15"/>
  <c r="FJ107" i="1"/>
  <c r="CN106" i="1"/>
  <c r="D106" i="9" s="1"/>
  <c r="M109" i="16"/>
  <c r="O111" i="15"/>
  <c r="P110" i="15"/>
  <c r="R104" i="14"/>
  <c r="V104" i="9" s="1"/>
  <c r="Q104" i="14"/>
  <c r="U104" i="9" s="1"/>
  <c r="O107" i="16"/>
  <c r="P106" i="16"/>
  <c r="T108" i="1"/>
  <c r="CM107" i="1"/>
  <c r="AE102" i="9"/>
  <c r="AD102" i="9"/>
  <c r="W102" i="9"/>
  <c r="AB102" i="9" s="1"/>
  <c r="R105" i="16"/>
  <c r="Q105" i="16"/>
  <c r="C106" i="9"/>
  <c r="M109" i="14"/>
  <c r="O106" i="14"/>
  <c r="P105" i="14"/>
  <c r="R104" i="9" l="1"/>
  <c r="T104" i="9"/>
  <c r="FQ104" i="1"/>
  <c r="FT104" i="1"/>
  <c r="FL105" i="1"/>
  <c r="FM105" i="1"/>
  <c r="FN105" i="1"/>
  <c r="CO106" i="1"/>
  <c r="FM106" i="1" s="1"/>
  <c r="Q106" i="16"/>
  <c r="R106" i="16"/>
  <c r="M110" i="16"/>
  <c r="M116" i="15"/>
  <c r="M110" i="14"/>
  <c r="C107" i="9"/>
  <c r="R110" i="15"/>
  <c r="Q110" i="15"/>
  <c r="S105" i="9"/>
  <c r="T105" i="9"/>
  <c r="R105" i="9"/>
  <c r="O108" i="16"/>
  <c r="P107" i="16"/>
  <c r="R105" i="14"/>
  <c r="V105" i="9" s="1"/>
  <c r="Q105" i="14"/>
  <c r="U105" i="9" s="1"/>
  <c r="O107" i="14"/>
  <c r="P106" i="14"/>
  <c r="T109" i="1"/>
  <c r="CM108" i="1"/>
  <c r="O112" i="15"/>
  <c r="P111" i="15"/>
  <c r="FJ108" i="1"/>
  <c r="CN107" i="1"/>
  <c r="D107" i="9" s="1"/>
  <c r="W104" i="9" l="1"/>
  <c r="AB104" i="9" s="1"/>
  <c r="AE104" i="9"/>
  <c r="AD104" i="9"/>
  <c r="E106" i="9"/>
  <c r="R106" i="9" s="1"/>
  <c r="FL106" i="1"/>
  <c r="FN106" i="1"/>
  <c r="FS105" i="1"/>
  <c r="FQ105" i="1"/>
  <c r="FT105" i="1"/>
  <c r="O109" i="16"/>
  <c r="P108" i="16"/>
  <c r="C108" i="9"/>
  <c r="CO107" i="1"/>
  <c r="CM109" i="1"/>
  <c r="T110" i="1"/>
  <c r="M111" i="14"/>
  <c r="O113" i="15"/>
  <c r="P112" i="15"/>
  <c r="O108" i="14"/>
  <c r="P107" i="14"/>
  <c r="AE105" i="9"/>
  <c r="AD105" i="9"/>
  <c r="W105" i="9"/>
  <c r="AB105" i="9" s="1"/>
  <c r="M117" i="15"/>
  <c r="FJ109" i="1"/>
  <c r="CN108" i="1"/>
  <c r="D108" i="9" s="1"/>
  <c r="R111" i="15"/>
  <c r="Q111" i="15"/>
  <c r="R106" i="14"/>
  <c r="V106" i="9" s="1"/>
  <c r="Q106" i="14"/>
  <c r="U106" i="9" s="1"/>
  <c r="Q107" i="16"/>
  <c r="R107" i="16"/>
  <c r="M111" i="16"/>
  <c r="T106" i="9" l="1"/>
  <c r="AD106" i="9" s="1"/>
  <c r="S106" i="9"/>
  <c r="FQ106" i="1"/>
  <c r="FS106" i="1"/>
  <c r="FT106" i="1"/>
  <c r="CO108" i="1"/>
  <c r="E108" i="9" s="1"/>
  <c r="FJ110" i="1"/>
  <c r="CN109" i="1"/>
  <c r="D109" i="9" s="1"/>
  <c r="C109" i="9"/>
  <c r="M112" i="16"/>
  <c r="M118" i="15"/>
  <c r="R107" i="14"/>
  <c r="V107" i="9" s="1"/>
  <c r="Q107" i="14"/>
  <c r="U107" i="9" s="1"/>
  <c r="M112" i="14"/>
  <c r="O109" i="14"/>
  <c r="P108" i="14"/>
  <c r="O114" i="15"/>
  <c r="P113" i="15"/>
  <c r="O110" i="16"/>
  <c r="P109" i="16"/>
  <c r="R112" i="15"/>
  <c r="Q112" i="15"/>
  <c r="T111" i="1"/>
  <c r="CM110" i="1"/>
  <c r="FM107" i="1"/>
  <c r="E107" i="9"/>
  <c r="FL107" i="1"/>
  <c r="FN107" i="1"/>
  <c r="R108" i="16"/>
  <c r="Q108" i="16"/>
  <c r="W106" i="9" l="1"/>
  <c r="AB106" i="9" s="1"/>
  <c r="AE106" i="9"/>
  <c r="FM108" i="1"/>
  <c r="FN108" i="1"/>
  <c r="FL108" i="1"/>
  <c r="CO109" i="1"/>
  <c r="E109" i="9" s="1"/>
  <c r="O110" i="14"/>
  <c r="P109" i="14"/>
  <c r="M113" i="14"/>
  <c r="O115" i="15"/>
  <c r="P114" i="15"/>
  <c r="C110" i="9"/>
  <c r="R109" i="16"/>
  <c r="Q109" i="16"/>
  <c r="S108" i="9"/>
  <c r="T108" i="9"/>
  <c r="R108" i="9"/>
  <c r="M113" i="16"/>
  <c r="CN110" i="1"/>
  <c r="D110" i="9" s="1"/>
  <c r="FJ111" i="1"/>
  <c r="S107" i="9"/>
  <c r="T107" i="9"/>
  <c r="R107" i="9"/>
  <c r="Q113" i="15"/>
  <c r="R113" i="15"/>
  <c r="FS107" i="1"/>
  <c r="FQ107" i="1"/>
  <c r="FT107" i="1"/>
  <c r="T112" i="1"/>
  <c r="CM111" i="1"/>
  <c r="O111" i="16"/>
  <c r="P110" i="16"/>
  <c r="R108" i="14"/>
  <c r="V108" i="9" s="1"/>
  <c r="Q108" i="14"/>
  <c r="U108" i="9" s="1"/>
  <c r="M119" i="15"/>
  <c r="FT108" i="1" l="1"/>
  <c r="FN109" i="1"/>
  <c r="FL109" i="1"/>
  <c r="FS108" i="1"/>
  <c r="FQ108" i="1"/>
  <c r="FM109" i="1"/>
  <c r="R110" i="16"/>
  <c r="Q110" i="16"/>
  <c r="O112" i="16"/>
  <c r="P111" i="16"/>
  <c r="M114" i="14"/>
  <c r="C111" i="9"/>
  <c r="M114" i="16"/>
  <c r="R114" i="15"/>
  <c r="Q114" i="15"/>
  <c r="T109" i="9"/>
  <c r="R109" i="9"/>
  <c r="S109" i="9"/>
  <c r="R109" i="14"/>
  <c r="V109" i="9" s="1"/>
  <c r="Q109" i="14"/>
  <c r="U109" i="9" s="1"/>
  <c r="M120" i="15"/>
  <c r="AD107" i="9"/>
  <c r="AE107" i="9"/>
  <c r="W107" i="9"/>
  <c r="AB107" i="9" s="1"/>
  <c r="CO110" i="1"/>
  <c r="T113" i="1"/>
  <c r="CM112" i="1"/>
  <c r="FJ112" i="1"/>
  <c r="CN111" i="1"/>
  <c r="D111" i="9" s="1"/>
  <c r="AE108" i="9"/>
  <c r="AD108" i="9"/>
  <c r="W108" i="9"/>
  <c r="AB108" i="9" s="1"/>
  <c r="O116" i="15"/>
  <c r="P115" i="15"/>
  <c r="O111" i="14"/>
  <c r="P110" i="14"/>
  <c r="FS109" i="1" l="1"/>
  <c r="FQ109" i="1"/>
  <c r="FT109" i="1"/>
  <c r="FL110" i="1"/>
  <c r="FM110" i="1"/>
  <c r="E110" i="9"/>
  <c r="FN110" i="1"/>
  <c r="R115" i="15"/>
  <c r="Q115" i="15"/>
  <c r="AD109" i="9"/>
  <c r="AE109" i="9"/>
  <c r="W109" i="9"/>
  <c r="AB109" i="9" s="1"/>
  <c r="Q111" i="16"/>
  <c r="R111" i="16"/>
  <c r="O117" i="15"/>
  <c r="P116" i="15"/>
  <c r="C112" i="9"/>
  <c r="M115" i="16"/>
  <c r="M115" i="14"/>
  <c r="O113" i="16"/>
  <c r="P112" i="16"/>
  <c r="O112" i="14"/>
  <c r="P111" i="14"/>
  <c r="CO111" i="1"/>
  <c r="CN112" i="1"/>
  <c r="D112" i="9" s="1"/>
  <c r="FJ113" i="1"/>
  <c r="M121" i="15"/>
  <c r="Q110" i="14"/>
  <c r="U110" i="9" s="1"/>
  <c r="R110" i="14"/>
  <c r="V110" i="9" s="1"/>
  <c r="CM113" i="1"/>
  <c r="T114" i="1"/>
  <c r="FN111" i="1" l="1"/>
  <c r="FL111" i="1"/>
  <c r="E111" i="9"/>
  <c r="FM111" i="1"/>
  <c r="R110" i="9"/>
  <c r="S110" i="9"/>
  <c r="T110" i="9"/>
  <c r="O114" i="16"/>
  <c r="P113" i="16"/>
  <c r="M116" i="14"/>
  <c r="T115" i="1"/>
  <c r="CM114" i="1"/>
  <c r="FJ114" i="1"/>
  <c r="CN113" i="1"/>
  <c r="D113" i="9" s="1"/>
  <c r="O113" i="14"/>
  <c r="P112" i="14"/>
  <c r="CO112" i="1"/>
  <c r="M122" i="15"/>
  <c r="O118" i="15"/>
  <c r="P117" i="15"/>
  <c r="R111" i="14"/>
  <c r="V111" i="9" s="1"/>
  <c r="Q111" i="14"/>
  <c r="U111" i="9" s="1"/>
  <c r="C113" i="9"/>
  <c r="Q112" i="16"/>
  <c r="R112" i="16"/>
  <c r="M116" i="16"/>
  <c r="Q116" i="15"/>
  <c r="R116" i="15"/>
  <c r="FS110" i="1"/>
  <c r="FQ110" i="1"/>
  <c r="FT110" i="1"/>
  <c r="CO113" i="1" l="1"/>
  <c r="FL113" i="1" s="1"/>
  <c r="M123" i="15"/>
  <c r="CM115" i="1"/>
  <c r="T116" i="1"/>
  <c r="R113" i="16"/>
  <c r="Q113" i="16"/>
  <c r="T111" i="9"/>
  <c r="R111" i="9"/>
  <c r="S111" i="9"/>
  <c r="O114" i="14"/>
  <c r="P113" i="14"/>
  <c r="M117" i="16"/>
  <c r="Q117" i="15"/>
  <c r="R117" i="15"/>
  <c r="FM112" i="1"/>
  <c r="FL112" i="1"/>
  <c r="FN112" i="1"/>
  <c r="E112" i="9"/>
  <c r="CN114" i="1"/>
  <c r="D114" i="9" s="1"/>
  <c r="FJ115" i="1"/>
  <c r="M117" i="14"/>
  <c r="O115" i="16"/>
  <c r="P114" i="16"/>
  <c r="FT111" i="1"/>
  <c r="FQ111" i="1"/>
  <c r="FS111" i="1"/>
  <c r="O119" i="15"/>
  <c r="P118" i="15"/>
  <c r="R112" i="14"/>
  <c r="V112" i="9" s="1"/>
  <c r="Q112" i="14"/>
  <c r="U112" i="9" s="1"/>
  <c r="C114" i="9"/>
  <c r="AD110" i="9"/>
  <c r="AE110" i="9"/>
  <c r="W110" i="9"/>
  <c r="AB110" i="9" s="1"/>
  <c r="FM113" i="1" l="1"/>
  <c r="E113" i="9"/>
  <c r="T113" i="9" s="1"/>
  <c r="FN113" i="1"/>
  <c r="FS113" i="1" s="1"/>
  <c r="CO114" i="1"/>
  <c r="E114" i="9" s="1"/>
  <c r="R112" i="9"/>
  <c r="S112" i="9"/>
  <c r="T112" i="9"/>
  <c r="T117" i="1"/>
  <c r="CM116" i="1"/>
  <c r="Q118" i="15"/>
  <c r="R118" i="15"/>
  <c r="R113" i="9"/>
  <c r="S113" i="9"/>
  <c r="AD111" i="9"/>
  <c r="AE111" i="9"/>
  <c r="W111" i="9"/>
  <c r="AB111" i="9" s="1"/>
  <c r="C115" i="9"/>
  <c r="O120" i="15"/>
  <c r="P119" i="15"/>
  <c r="R114" i="16"/>
  <c r="Q114" i="16"/>
  <c r="FJ116" i="1"/>
  <c r="CN115" i="1"/>
  <c r="D115" i="9" s="1"/>
  <c r="FQ112" i="1"/>
  <c r="FS112" i="1"/>
  <c r="FT112" i="1"/>
  <c r="Q113" i="14"/>
  <c r="U113" i="9" s="1"/>
  <c r="R113" i="14"/>
  <c r="V113" i="9" s="1"/>
  <c r="M118" i="14"/>
  <c r="O116" i="16"/>
  <c r="P115" i="16"/>
  <c r="M118" i="16"/>
  <c r="O115" i="14"/>
  <c r="P114" i="14"/>
  <c r="M124" i="15"/>
  <c r="FQ113" i="1" l="1"/>
  <c r="FT113" i="1"/>
  <c r="FN114" i="1"/>
  <c r="FL114" i="1"/>
  <c r="FM114" i="1"/>
  <c r="R114" i="9"/>
  <c r="S114" i="9"/>
  <c r="T114" i="9"/>
  <c r="M125" i="15"/>
  <c r="O116" i="14"/>
  <c r="P115" i="14"/>
  <c r="CN116" i="1"/>
  <c r="D116" i="9" s="1"/>
  <c r="FJ117" i="1"/>
  <c r="O121" i="15"/>
  <c r="P120" i="15"/>
  <c r="R114" i="14"/>
  <c r="V114" i="9" s="1"/>
  <c r="Q114" i="14"/>
  <c r="U114" i="9" s="1"/>
  <c r="O117" i="16"/>
  <c r="P116" i="16"/>
  <c r="M119" i="16"/>
  <c r="M119" i="14"/>
  <c r="FS114" i="1"/>
  <c r="AE113" i="9"/>
  <c r="AD113" i="9"/>
  <c r="W113" i="9"/>
  <c r="AB113" i="9" s="1"/>
  <c r="C116" i="9"/>
  <c r="AE112" i="9"/>
  <c r="AD112" i="9"/>
  <c r="W112" i="9"/>
  <c r="AB112" i="9" s="1"/>
  <c r="R119" i="15"/>
  <c r="Q119" i="15"/>
  <c r="Q115" i="16"/>
  <c r="R115" i="16"/>
  <c r="CO115" i="1"/>
  <c r="T118" i="1"/>
  <c r="CM117" i="1"/>
  <c r="FT114" i="1" l="1"/>
  <c r="FQ114" i="1"/>
  <c r="CO116" i="1"/>
  <c r="FN116" i="1" s="1"/>
  <c r="O118" i="16"/>
  <c r="P117" i="16"/>
  <c r="O117" i="14"/>
  <c r="P116" i="14"/>
  <c r="FJ118" i="1"/>
  <c r="CN117" i="1"/>
  <c r="D117" i="9" s="1"/>
  <c r="M120" i="14"/>
  <c r="O122" i="15"/>
  <c r="P121" i="15"/>
  <c r="E115" i="9"/>
  <c r="FM115" i="1"/>
  <c r="FN115" i="1"/>
  <c r="FL115" i="1"/>
  <c r="M120" i="16"/>
  <c r="M126" i="15"/>
  <c r="C117" i="9"/>
  <c r="CM118" i="1"/>
  <c r="T119" i="1"/>
  <c r="Q116" i="16"/>
  <c r="R116" i="16"/>
  <c r="R120" i="15"/>
  <c r="Q120" i="15"/>
  <c r="R115" i="14"/>
  <c r="V115" i="9" s="1"/>
  <c r="Q115" i="14"/>
  <c r="U115" i="9" s="1"/>
  <c r="AD114" i="9"/>
  <c r="AE114" i="9"/>
  <c r="W114" i="9"/>
  <c r="AB114" i="9" s="1"/>
  <c r="CO117" i="1" l="1"/>
  <c r="FL117" i="1" s="1"/>
  <c r="FM116" i="1"/>
  <c r="E116" i="9"/>
  <c r="R116" i="9" s="1"/>
  <c r="FL116" i="1"/>
  <c r="C118" i="9"/>
  <c r="R116" i="14"/>
  <c r="V116" i="9" s="1"/>
  <c r="Q116" i="14"/>
  <c r="U116" i="9" s="1"/>
  <c r="M121" i="16"/>
  <c r="R115" i="9"/>
  <c r="S115" i="9"/>
  <c r="T115" i="9"/>
  <c r="O118" i="14"/>
  <c r="P117" i="14"/>
  <c r="FQ115" i="1"/>
  <c r="FS115" i="1"/>
  <c r="FT115" i="1"/>
  <c r="R121" i="15"/>
  <c r="Q121" i="15"/>
  <c r="R117" i="16"/>
  <c r="Q117" i="16"/>
  <c r="M121" i="14"/>
  <c r="FN117" i="1"/>
  <c r="E117" i="9"/>
  <c r="FM117" i="1"/>
  <c r="T120" i="1"/>
  <c r="CM119" i="1"/>
  <c r="M127" i="15"/>
  <c r="O123" i="15"/>
  <c r="P122" i="15"/>
  <c r="FJ119" i="1"/>
  <c r="CN118" i="1"/>
  <c r="D118" i="9" s="1"/>
  <c r="O119" i="16"/>
  <c r="P118" i="16"/>
  <c r="FT116" i="1" l="1"/>
  <c r="T116" i="9"/>
  <c r="S116" i="9"/>
  <c r="FQ116" i="1"/>
  <c r="FS116" i="1"/>
  <c r="M128" i="15"/>
  <c r="M122" i="14"/>
  <c r="AD116" i="9"/>
  <c r="C119" i="9"/>
  <c r="FJ120" i="1"/>
  <c r="CN119" i="1"/>
  <c r="D119" i="9" s="1"/>
  <c r="S117" i="9"/>
  <c r="T117" i="9"/>
  <c r="R117" i="9"/>
  <c r="R122" i="15"/>
  <c r="Q122" i="15"/>
  <c r="O119" i="14"/>
  <c r="P118" i="14"/>
  <c r="CO118" i="1"/>
  <c r="CM120" i="1"/>
  <c r="T121" i="1"/>
  <c r="Q117" i="14"/>
  <c r="U117" i="9" s="1"/>
  <c r="R117" i="14"/>
  <c r="V117" i="9" s="1"/>
  <c r="AE115" i="9"/>
  <c r="AD115" i="9"/>
  <c r="W115" i="9"/>
  <c r="AB115" i="9" s="1"/>
  <c r="M122" i="16"/>
  <c r="R118" i="16"/>
  <c r="Q118" i="16"/>
  <c r="O120" i="16"/>
  <c r="P119" i="16"/>
  <c r="O124" i="15"/>
  <c r="P123" i="15"/>
  <c r="FQ117" i="1"/>
  <c r="FS117" i="1"/>
  <c r="FT117" i="1"/>
  <c r="AE116" i="9" l="1"/>
  <c r="W116" i="9"/>
  <c r="AB116" i="9" s="1"/>
  <c r="CO119" i="1"/>
  <c r="FN119" i="1" s="1"/>
  <c r="O125" i="15"/>
  <c r="P124" i="15"/>
  <c r="O120" i="14"/>
  <c r="P119" i="14"/>
  <c r="M123" i="14"/>
  <c r="R118" i="14"/>
  <c r="V118" i="9" s="1"/>
  <c r="Q118" i="14"/>
  <c r="U118" i="9" s="1"/>
  <c r="T122" i="1"/>
  <c r="CM121" i="1"/>
  <c r="R119" i="16"/>
  <c r="Q119" i="16"/>
  <c r="M123" i="16"/>
  <c r="C120" i="9"/>
  <c r="AD117" i="9"/>
  <c r="AE117" i="9"/>
  <c r="W117" i="9"/>
  <c r="AB117" i="9" s="1"/>
  <c r="CN120" i="1"/>
  <c r="D120" i="9" s="1"/>
  <c r="FJ121" i="1"/>
  <c r="Q123" i="15"/>
  <c r="R123" i="15"/>
  <c r="O121" i="16"/>
  <c r="P120" i="16"/>
  <c r="E118" i="9"/>
  <c r="FM118" i="1"/>
  <c r="FL118" i="1"/>
  <c r="FN118" i="1"/>
  <c r="M129" i="15"/>
  <c r="E119" i="9" l="1"/>
  <c r="S119" i="9" s="1"/>
  <c r="FM119" i="1"/>
  <c r="FL119" i="1"/>
  <c r="FS119" i="1" s="1"/>
  <c r="CO120" i="1"/>
  <c r="E120" i="9" s="1"/>
  <c r="T118" i="9"/>
  <c r="R118" i="9"/>
  <c r="S118" i="9"/>
  <c r="O121" i="14"/>
  <c r="P120" i="14"/>
  <c r="M124" i="16"/>
  <c r="C121" i="9"/>
  <c r="M124" i="14"/>
  <c r="R124" i="15"/>
  <c r="Q124" i="15"/>
  <c r="R119" i="14"/>
  <c r="V119" i="9" s="1"/>
  <c r="Q119" i="14"/>
  <c r="U119" i="9" s="1"/>
  <c r="FJ122" i="1"/>
  <c r="CN121" i="1"/>
  <c r="D121" i="9" s="1"/>
  <c r="Q120" i="16"/>
  <c r="R120" i="16"/>
  <c r="M130" i="15"/>
  <c r="FS118" i="1"/>
  <c r="FT118" i="1"/>
  <c r="FQ118" i="1"/>
  <c r="O122" i="16"/>
  <c r="P121" i="16"/>
  <c r="CM122" i="1"/>
  <c r="T123" i="1"/>
  <c r="O126" i="15"/>
  <c r="P125" i="15"/>
  <c r="FM120" i="1" l="1"/>
  <c r="FL120" i="1"/>
  <c r="R119" i="9"/>
  <c r="T119" i="9"/>
  <c r="FQ119" i="1"/>
  <c r="FT119" i="1"/>
  <c r="FN120" i="1"/>
  <c r="M131" i="15"/>
  <c r="FJ123" i="1"/>
  <c r="CN122" i="1"/>
  <c r="D122" i="9" s="1"/>
  <c r="CO121" i="1"/>
  <c r="O123" i="16"/>
  <c r="P122" i="16"/>
  <c r="O122" i="14"/>
  <c r="P121" i="14"/>
  <c r="C122" i="9"/>
  <c r="T120" i="9"/>
  <c r="R120" i="9"/>
  <c r="S120" i="9"/>
  <c r="AE118" i="9"/>
  <c r="AD118" i="9"/>
  <c r="W118" i="9"/>
  <c r="AB118" i="9" s="1"/>
  <c r="O127" i="15"/>
  <c r="P126" i="15"/>
  <c r="CM123" i="1"/>
  <c r="T124" i="1"/>
  <c r="Q125" i="15"/>
  <c r="R125" i="15"/>
  <c r="R121" i="16"/>
  <c r="Q121" i="16"/>
  <c r="M125" i="14"/>
  <c r="M125" i="16"/>
  <c r="Q120" i="14"/>
  <c r="U120" i="9" s="1"/>
  <c r="R120" i="14"/>
  <c r="V120" i="9" s="1"/>
  <c r="AD119" i="9" l="1"/>
  <c r="FQ120" i="1"/>
  <c r="W119" i="9"/>
  <c r="AB119" i="9" s="1"/>
  <c r="AE119" i="9"/>
  <c r="FS120" i="1"/>
  <c r="FT120" i="1"/>
  <c r="CO122" i="1"/>
  <c r="E122" i="9" s="1"/>
  <c r="O128" i="15"/>
  <c r="P127" i="15"/>
  <c r="AD120" i="9"/>
  <c r="AE120" i="9"/>
  <c r="W120" i="9"/>
  <c r="AB120" i="9" s="1"/>
  <c r="M126" i="16"/>
  <c r="R122" i="16"/>
  <c r="Q122" i="16"/>
  <c r="T125" i="1"/>
  <c r="CM124" i="1"/>
  <c r="O124" i="16"/>
  <c r="P123" i="16"/>
  <c r="M132" i="15"/>
  <c r="O123" i="14"/>
  <c r="P122" i="14"/>
  <c r="CN123" i="1"/>
  <c r="D123" i="9" s="1"/>
  <c r="FJ124" i="1"/>
  <c r="M126" i="14"/>
  <c r="C123" i="9"/>
  <c r="R126" i="15"/>
  <c r="Q126" i="15"/>
  <c r="R121" i="14"/>
  <c r="V121" i="9" s="1"/>
  <c r="Q121" i="14"/>
  <c r="U121" i="9" s="1"/>
  <c r="FL121" i="1"/>
  <c r="E121" i="9"/>
  <c r="FN121" i="1"/>
  <c r="FM121" i="1"/>
  <c r="FM122" i="1" l="1"/>
  <c r="FN122" i="1"/>
  <c r="FL122" i="1"/>
  <c r="S122" i="9"/>
  <c r="T122" i="9"/>
  <c r="R122" i="9"/>
  <c r="T126" i="1"/>
  <c r="CM125" i="1"/>
  <c r="CO123" i="1"/>
  <c r="Q122" i="14"/>
  <c r="U122" i="9" s="1"/>
  <c r="R122" i="14"/>
  <c r="V122" i="9" s="1"/>
  <c r="T121" i="9"/>
  <c r="R121" i="9"/>
  <c r="S121" i="9"/>
  <c r="M127" i="14"/>
  <c r="O124" i="14"/>
  <c r="P123" i="14"/>
  <c r="O125" i="16"/>
  <c r="P124" i="16"/>
  <c r="R127" i="15"/>
  <c r="Q127" i="15"/>
  <c r="M127" i="16"/>
  <c r="R123" i="16"/>
  <c r="Q123" i="16"/>
  <c r="FQ121" i="1"/>
  <c r="FS121" i="1"/>
  <c r="FT121" i="1"/>
  <c r="FJ125" i="1"/>
  <c r="CN124" i="1"/>
  <c r="D124" i="9" s="1"/>
  <c r="M133" i="15"/>
  <c r="C124" i="9"/>
  <c r="O129" i="15"/>
  <c r="P128" i="15"/>
  <c r="FS122" i="1" l="1"/>
  <c r="FQ122" i="1"/>
  <c r="FT122" i="1"/>
  <c r="O125" i="14"/>
  <c r="P124" i="14"/>
  <c r="FN123" i="1"/>
  <c r="E123" i="9"/>
  <c r="FM123" i="1"/>
  <c r="FL123" i="1"/>
  <c r="AE122" i="9"/>
  <c r="W122" i="9"/>
  <c r="AB122" i="9" s="1"/>
  <c r="AD122" i="9"/>
  <c r="R128" i="15"/>
  <c r="Q128" i="15"/>
  <c r="M128" i="16"/>
  <c r="Q124" i="16"/>
  <c r="R124" i="16"/>
  <c r="C125" i="9"/>
  <c r="CO124" i="1"/>
  <c r="Q123" i="14"/>
  <c r="U123" i="9" s="1"/>
  <c r="R123" i="14"/>
  <c r="V123" i="9" s="1"/>
  <c r="FJ126" i="1"/>
  <c r="CN125" i="1"/>
  <c r="D125" i="9" s="1"/>
  <c r="AD121" i="9"/>
  <c r="AE121" i="9"/>
  <c r="W121" i="9"/>
  <c r="AB121" i="9" s="1"/>
  <c r="O130" i="15"/>
  <c r="P129" i="15"/>
  <c r="M134" i="15"/>
  <c r="O126" i="16"/>
  <c r="P125" i="16"/>
  <c r="M128" i="14"/>
  <c r="T127" i="1"/>
  <c r="CM126" i="1"/>
  <c r="Q125" i="16" l="1"/>
  <c r="R125" i="16"/>
  <c r="Q129" i="15"/>
  <c r="R129" i="15"/>
  <c r="O126" i="14"/>
  <c r="P125" i="14"/>
  <c r="O127" i="16"/>
  <c r="P126" i="16"/>
  <c r="FL124" i="1"/>
  <c r="FM124" i="1"/>
  <c r="E124" i="9"/>
  <c r="FN124" i="1"/>
  <c r="S123" i="9"/>
  <c r="T123" i="9"/>
  <c r="R123" i="9"/>
  <c r="M135" i="15"/>
  <c r="FJ127" i="1"/>
  <c r="CN126" i="1"/>
  <c r="D126" i="9" s="1"/>
  <c r="M129" i="16"/>
  <c r="C126" i="9"/>
  <c r="T128" i="1"/>
  <c r="CM127" i="1"/>
  <c r="O131" i="15"/>
  <c r="P130" i="15"/>
  <c r="M129" i="14"/>
  <c r="CO125" i="1"/>
  <c r="FS123" i="1"/>
  <c r="FQ123" i="1"/>
  <c r="FT123" i="1"/>
  <c r="R124" i="14"/>
  <c r="V124" i="9" s="1"/>
  <c r="Q124" i="14"/>
  <c r="U124" i="9" s="1"/>
  <c r="CO126" i="1" l="1"/>
  <c r="FN126" i="1" s="1"/>
  <c r="C127" i="9"/>
  <c r="S124" i="9"/>
  <c r="T124" i="9"/>
  <c r="R124" i="9"/>
  <c r="R125" i="14"/>
  <c r="V125" i="9" s="1"/>
  <c r="Q125" i="14"/>
  <c r="U125" i="9" s="1"/>
  <c r="M130" i="16"/>
  <c r="FS124" i="1"/>
  <c r="FQ124" i="1"/>
  <c r="FT124" i="1"/>
  <c r="O127" i="14"/>
  <c r="P126" i="14"/>
  <c r="AE123" i="9"/>
  <c r="AD123" i="9"/>
  <c r="W123" i="9"/>
  <c r="AB123" i="9" s="1"/>
  <c r="O128" i="16"/>
  <c r="P127" i="16"/>
  <c r="E125" i="9"/>
  <c r="FM125" i="1"/>
  <c r="FL125" i="1"/>
  <c r="FN125" i="1"/>
  <c r="T129" i="1"/>
  <c r="CM128" i="1"/>
  <c r="FJ128" i="1"/>
  <c r="CN127" i="1"/>
  <c r="D127" i="9" s="1"/>
  <c r="R130" i="15"/>
  <c r="Q130" i="15"/>
  <c r="M130" i="14"/>
  <c r="O132" i="15"/>
  <c r="P131" i="15"/>
  <c r="M136" i="15"/>
  <c r="Q126" i="16"/>
  <c r="R126" i="16"/>
  <c r="E126" i="9" l="1"/>
  <c r="T126" i="9" s="1"/>
  <c r="FL126" i="1"/>
  <c r="FM126" i="1"/>
  <c r="M131" i="16"/>
  <c r="M131" i="14"/>
  <c r="R125" i="9"/>
  <c r="S125" i="9"/>
  <c r="T125" i="9"/>
  <c r="S126" i="9"/>
  <c r="CO127" i="1"/>
  <c r="C128" i="9"/>
  <c r="CM129" i="1"/>
  <c r="T130" i="1"/>
  <c r="Q131" i="15"/>
  <c r="R131" i="15"/>
  <c r="R127" i="16"/>
  <c r="Q127" i="16"/>
  <c r="AE124" i="9"/>
  <c r="AD124" i="9"/>
  <c r="W124" i="9"/>
  <c r="AB124" i="9" s="1"/>
  <c r="FQ126" i="1"/>
  <c r="M137" i="15"/>
  <c r="O128" i="14"/>
  <c r="P127" i="14"/>
  <c r="O133" i="15"/>
  <c r="P132" i="15"/>
  <c r="CN128" i="1"/>
  <c r="D128" i="9" s="1"/>
  <c r="FJ129" i="1"/>
  <c r="FT125" i="1"/>
  <c r="FQ125" i="1"/>
  <c r="FS125" i="1"/>
  <c r="O129" i="16"/>
  <c r="P128" i="16"/>
  <c r="R126" i="14"/>
  <c r="V126" i="9" s="1"/>
  <c r="Q126" i="14"/>
  <c r="U126" i="9" s="1"/>
  <c r="FT126" i="1" l="1"/>
  <c r="FS126" i="1"/>
  <c r="R126" i="9"/>
  <c r="AD126" i="9" s="1"/>
  <c r="CO128" i="1"/>
  <c r="M132" i="14"/>
  <c r="O129" i="14"/>
  <c r="P128" i="14"/>
  <c r="C129" i="9"/>
  <c r="M138" i="15"/>
  <c r="Q132" i="15"/>
  <c r="R132" i="15"/>
  <c r="Q128" i="16"/>
  <c r="R128" i="16"/>
  <c r="O134" i="15"/>
  <c r="P133" i="15"/>
  <c r="O130" i="16"/>
  <c r="P129" i="16"/>
  <c r="FJ130" i="1"/>
  <c r="CN129" i="1"/>
  <c r="D129" i="9" s="1"/>
  <c r="Q127" i="14"/>
  <c r="U127" i="9" s="1"/>
  <c r="R127" i="14"/>
  <c r="V127" i="9" s="1"/>
  <c r="T131" i="1"/>
  <c r="CM130" i="1"/>
  <c r="FM127" i="1"/>
  <c r="E127" i="9"/>
  <c r="FN127" i="1"/>
  <c r="FL127" i="1"/>
  <c r="AE125" i="9"/>
  <c r="AD125" i="9"/>
  <c r="W125" i="9"/>
  <c r="AB125" i="9" s="1"/>
  <c r="M132" i="16"/>
  <c r="W126" i="9" l="1"/>
  <c r="AB126" i="9" s="1"/>
  <c r="AE126" i="9"/>
  <c r="M133" i="14"/>
  <c r="O130" i="14"/>
  <c r="P129" i="14"/>
  <c r="M133" i="16"/>
  <c r="FJ131" i="1"/>
  <c r="CN130" i="1"/>
  <c r="D130" i="9" s="1"/>
  <c r="FT127" i="1"/>
  <c r="FQ127" i="1"/>
  <c r="FS127" i="1"/>
  <c r="C130" i="9"/>
  <c r="Q129" i="16"/>
  <c r="R129" i="16"/>
  <c r="CO129" i="1"/>
  <c r="R127" i="9"/>
  <c r="S127" i="9"/>
  <c r="T127" i="9"/>
  <c r="R133" i="15"/>
  <c r="Q133" i="15"/>
  <c r="M139" i="15"/>
  <c r="O135" i="15"/>
  <c r="P134" i="15"/>
  <c r="CM131" i="1"/>
  <c r="T132" i="1"/>
  <c r="O131" i="16"/>
  <c r="P130" i="16"/>
  <c r="Q128" i="14"/>
  <c r="U128" i="9" s="1"/>
  <c r="R128" i="14"/>
  <c r="V128" i="9" s="1"/>
  <c r="FM128" i="1"/>
  <c r="FL128" i="1"/>
  <c r="FN128" i="1"/>
  <c r="E128" i="9"/>
  <c r="CO130" i="1" l="1"/>
  <c r="FM130" i="1" s="1"/>
  <c r="C131" i="9"/>
  <c r="M140" i="15"/>
  <c r="Q129" i="14"/>
  <c r="U129" i="9" s="1"/>
  <c r="R129" i="14"/>
  <c r="V129" i="9" s="1"/>
  <c r="T133" i="1"/>
  <c r="CM132" i="1"/>
  <c r="FS128" i="1"/>
  <c r="FQ128" i="1"/>
  <c r="FT128" i="1"/>
  <c r="R134" i="15"/>
  <c r="Q134" i="15"/>
  <c r="AE127" i="9"/>
  <c r="AD127" i="9"/>
  <c r="W127" i="9"/>
  <c r="AB127" i="9" s="1"/>
  <c r="CN131" i="1"/>
  <c r="D131" i="9" s="1"/>
  <c r="FJ132" i="1"/>
  <c r="O131" i="14"/>
  <c r="P130" i="14"/>
  <c r="M134" i="14"/>
  <c r="R130" i="16"/>
  <c r="Q130" i="16"/>
  <c r="S128" i="9"/>
  <c r="T128" i="9"/>
  <c r="R128" i="9"/>
  <c r="O132" i="16"/>
  <c r="P131" i="16"/>
  <c r="O136" i="15"/>
  <c r="P135" i="15"/>
  <c r="FN129" i="1"/>
  <c r="E129" i="9"/>
  <c r="FM129" i="1"/>
  <c r="FL129" i="1"/>
  <c r="M134" i="16"/>
  <c r="FN130" i="1" l="1"/>
  <c r="FL130" i="1"/>
  <c r="E130" i="9"/>
  <c r="T130" i="9" s="1"/>
  <c r="S129" i="9"/>
  <c r="T129" i="9"/>
  <c r="R129" i="9"/>
  <c r="M135" i="14"/>
  <c r="M141" i="15"/>
  <c r="M135" i="16"/>
  <c r="O133" i="16"/>
  <c r="P132" i="16"/>
  <c r="R130" i="14"/>
  <c r="V130" i="9" s="1"/>
  <c r="Q130" i="14"/>
  <c r="U130" i="9" s="1"/>
  <c r="C132" i="9"/>
  <c r="CO131" i="1"/>
  <c r="S130" i="9"/>
  <c r="R135" i="15"/>
  <c r="Q135" i="15"/>
  <c r="AE128" i="9"/>
  <c r="AD128" i="9"/>
  <c r="W128" i="9"/>
  <c r="AB128" i="9" s="1"/>
  <c r="O132" i="14"/>
  <c r="P131" i="14"/>
  <c r="T134" i="1"/>
  <c r="CM133" i="1"/>
  <c r="R131" i="16"/>
  <c r="Q131" i="16"/>
  <c r="FT129" i="1"/>
  <c r="FS129" i="1"/>
  <c r="FQ129" i="1"/>
  <c r="O137" i="15"/>
  <c r="P136" i="15"/>
  <c r="FJ133" i="1"/>
  <c r="CN132" i="1"/>
  <c r="D132" i="9" s="1"/>
  <c r="FQ130" i="1" l="1"/>
  <c r="R130" i="9"/>
  <c r="AD130" i="9" s="1"/>
  <c r="FT130" i="1"/>
  <c r="FS130" i="1"/>
  <c r="Q132" i="16"/>
  <c r="R132" i="16"/>
  <c r="AD129" i="9"/>
  <c r="AE129" i="9"/>
  <c r="W129" i="9"/>
  <c r="AB129" i="9" s="1"/>
  <c r="R131" i="14"/>
  <c r="V131" i="9" s="1"/>
  <c r="Q131" i="14"/>
  <c r="U131" i="9" s="1"/>
  <c r="O134" i="16"/>
  <c r="P133" i="16"/>
  <c r="FJ134" i="1"/>
  <c r="CN133" i="1"/>
  <c r="D133" i="9" s="1"/>
  <c r="T135" i="1"/>
  <c r="CM134" i="1"/>
  <c r="CO132" i="1"/>
  <c r="M142" i="15"/>
  <c r="R136" i="15"/>
  <c r="Q136" i="15"/>
  <c r="O138" i="15"/>
  <c r="P137" i="15"/>
  <c r="O133" i="14"/>
  <c r="P132" i="14"/>
  <c r="C133" i="9"/>
  <c r="FM131" i="1"/>
  <c r="E131" i="9"/>
  <c r="FN131" i="1"/>
  <c r="FL131" i="1"/>
  <c r="M136" i="16"/>
  <c r="M136" i="14"/>
  <c r="W130" i="9" l="1"/>
  <c r="AB130" i="9" s="1"/>
  <c r="AE130" i="9"/>
  <c r="CO133" i="1"/>
  <c r="FN133" i="1" s="1"/>
  <c r="M137" i="16"/>
  <c r="O139" i="15"/>
  <c r="P138" i="15"/>
  <c r="O134" i="14"/>
  <c r="P133" i="14"/>
  <c r="FJ135" i="1"/>
  <c r="CN134" i="1"/>
  <c r="D134" i="9" s="1"/>
  <c r="FT131" i="1"/>
  <c r="FS131" i="1"/>
  <c r="FQ131" i="1"/>
  <c r="FM132" i="1"/>
  <c r="FL132" i="1"/>
  <c r="FN132" i="1"/>
  <c r="E132" i="9"/>
  <c r="R133" i="16"/>
  <c r="Q133" i="16"/>
  <c r="CM135" i="1"/>
  <c r="T136" i="1"/>
  <c r="O135" i="16"/>
  <c r="P134" i="16"/>
  <c r="M143" i="15"/>
  <c r="M137" i="14"/>
  <c r="C134" i="9"/>
  <c r="R131" i="9"/>
  <c r="S131" i="9"/>
  <c r="T131" i="9"/>
  <c r="Q132" i="14"/>
  <c r="U132" i="9" s="1"/>
  <c r="R132" i="14"/>
  <c r="V132" i="9" s="1"/>
  <c r="Q137" i="15"/>
  <c r="R137" i="15"/>
  <c r="FL133" i="1" l="1"/>
  <c r="E133" i="9"/>
  <c r="S133" i="9" s="1"/>
  <c r="FM133" i="1"/>
  <c r="FT133" i="1" s="1"/>
  <c r="O136" i="16"/>
  <c r="P135" i="16"/>
  <c r="FS133" i="1"/>
  <c r="FJ136" i="1"/>
  <c r="CN135" i="1"/>
  <c r="D135" i="9" s="1"/>
  <c r="O140" i="15"/>
  <c r="P139" i="15"/>
  <c r="M138" i="14"/>
  <c r="R138" i="15"/>
  <c r="Q138" i="15"/>
  <c r="AE131" i="9"/>
  <c r="AD131" i="9"/>
  <c r="W131" i="9"/>
  <c r="AB131" i="9" s="1"/>
  <c r="M144" i="15"/>
  <c r="C135" i="9"/>
  <c r="Q133" i="14"/>
  <c r="U133" i="9" s="1"/>
  <c r="R133" i="14"/>
  <c r="V133" i="9" s="1"/>
  <c r="CM136" i="1"/>
  <c r="T137" i="1"/>
  <c r="S132" i="9"/>
  <c r="T132" i="9"/>
  <c r="R132" i="9"/>
  <c r="CO134" i="1"/>
  <c r="Q134" i="16"/>
  <c r="R134" i="16"/>
  <c r="R133" i="9"/>
  <c r="FT132" i="1"/>
  <c r="FS132" i="1"/>
  <c r="FQ132" i="1"/>
  <c r="O135" i="14"/>
  <c r="P134" i="14"/>
  <c r="M138" i="16"/>
  <c r="T133" i="9" l="1"/>
  <c r="AE133" i="9" s="1"/>
  <c r="FQ133" i="1"/>
  <c r="CO135" i="1"/>
  <c r="FL135" i="1" s="1"/>
  <c r="M139" i="16"/>
  <c r="AD132" i="9"/>
  <c r="W132" i="9"/>
  <c r="AB132" i="9" s="1"/>
  <c r="AE132" i="9"/>
  <c r="C136" i="9"/>
  <c r="M139" i="14"/>
  <c r="FL134" i="1"/>
  <c r="FN134" i="1"/>
  <c r="E134" i="9"/>
  <c r="FM134" i="1"/>
  <c r="CM137" i="1"/>
  <c r="T138" i="1"/>
  <c r="O141" i="15"/>
  <c r="P140" i="15"/>
  <c r="R134" i="14"/>
  <c r="V134" i="9" s="1"/>
  <c r="Q134" i="14"/>
  <c r="U134" i="9" s="1"/>
  <c r="FJ137" i="1"/>
  <c r="CN136" i="1"/>
  <c r="D136" i="9" s="1"/>
  <c r="Q135" i="16"/>
  <c r="R135" i="16"/>
  <c r="O136" i="14"/>
  <c r="P135" i="14"/>
  <c r="M145" i="15"/>
  <c r="R139" i="15"/>
  <c r="Q139" i="15"/>
  <c r="O137" i="16"/>
  <c r="P136" i="16"/>
  <c r="W133" i="9" l="1"/>
  <c r="AB133" i="9" s="1"/>
  <c r="AD133" i="9"/>
  <c r="FM135" i="1"/>
  <c r="E135" i="9"/>
  <c r="S135" i="9" s="1"/>
  <c r="FN135" i="1"/>
  <c r="FS135" i="1" s="1"/>
  <c r="FQ134" i="1"/>
  <c r="FS134" i="1"/>
  <c r="FT134" i="1"/>
  <c r="Q135" i="14"/>
  <c r="U135" i="9" s="1"/>
  <c r="R135" i="14"/>
  <c r="V135" i="9" s="1"/>
  <c r="O137" i="14"/>
  <c r="P136" i="14"/>
  <c r="C137" i="9"/>
  <c r="M146" i="15"/>
  <c r="Q140" i="15"/>
  <c r="R140" i="15"/>
  <c r="M140" i="16"/>
  <c r="T139" i="1"/>
  <c r="CM138" i="1"/>
  <c r="CN137" i="1"/>
  <c r="D137" i="9" s="1"/>
  <c r="FJ138" i="1"/>
  <c r="Q136" i="16"/>
  <c r="R136" i="16"/>
  <c r="O138" i="16"/>
  <c r="P137" i="16"/>
  <c r="O142" i="15"/>
  <c r="P141" i="15"/>
  <c r="S134" i="9"/>
  <c r="T134" i="9"/>
  <c r="R134" i="9"/>
  <c r="M140" i="14"/>
  <c r="CO136" i="1"/>
  <c r="R135" i="9" l="1"/>
  <c r="T135" i="9"/>
  <c r="FT135" i="1"/>
  <c r="FQ135" i="1"/>
  <c r="CO137" i="1"/>
  <c r="E137" i="9" s="1"/>
  <c r="O138" i="14"/>
  <c r="P137" i="14"/>
  <c r="FJ139" i="1"/>
  <c r="CN138" i="1"/>
  <c r="D138" i="9" s="1"/>
  <c r="AE134" i="9"/>
  <c r="AD134" i="9"/>
  <c r="W134" i="9"/>
  <c r="AB134" i="9" s="1"/>
  <c r="T140" i="1"/>
  <c r="CM139" i="1"/>
  <c r="M141" i="16"/>
  <c r="FL136" i="1"/>
  <c r="FN136" i="1"/>
  <c r="FM136" i="1"/>
  <c r="E136" i="9"/>
  <c r="O139" i="16"/>
  <c r="P138" i="16"/>
  <c r="O143" i="15"/>
  <c r="P142" i="15"/>
  <c r="R137" i="16"/>
  <c r="Q137" i="16"/>
  <c r="M141" i="14"/>
  <c r="Q141" i="15"/>
  <c r="R141" i="15"/>
  <c r="C138" i="9"/>
  <c r="M147" i="15"/>
  <c r="R136" i="14"/>
  <c r="V136" i="9" s="1"/>
  <c r="Q136" i="14"/>
  <c r="U136" i="9" s="1"/>
  <c r="AD135" i="9" l="1"/>
  <c r="AE135" i="9"/>
  <c r="W135" i="9"/>
  <c r="AB135" i="9" s="1"/>
  <c r="FN137" i="1"/>
  <c r="FL137" i="1"/>
  <c r="FM137" i="1"/>
  <c r="CM140" i="1"/>
  <c r="T141" i="1"/>
  <c r="CN139" i="1"/>
  <c r="D139" i="9" s="1"/>
  <c r="FJ140" i="1"/>
  <c r="FQ136" i="1"/>
  <c r="FT136" i="1"/>
  <c r="FS136" i="1"/>
  <c r="CO138" i="1"/>
  <c r="M142" i="14"/>
  <c r="S136" i="9"/>
  <c r="T136" i="9"/>
  <c r="R136" i="9"/>
  <c r="Q137" i="14"/>
  <c r="U137" i="9" s="1"/>
  <c r="R137" i="14"/>
  <c r="V137" i="9" s="1"/>
  <c r="Q142" i="15"/>
  <c r="R142" i="15"/>
  <c r="Q138" i="16"/>
  <c r="R138" i="16"/>
  <c r="M148" i="15"/>
  <c r="O144" i="15"/>
  <c r="P143" i="15"/>
  <c r="O140" i="16"/>
  <c r="P139" i="16"/>
  <c r="M142" i="16"/>
  <c r="C139" i="9"/>
  <c r="S137" i="9"/>
  <c r="T137" i="9"/>
  <c r="R137" i="9"/>
  <c r="O139" i="14"/>
  <c r="P138" i="14"/>
  <c r="FS137" i="1" l="1"/>
  <c r="FQ137" i="1"/>
  <c r="FT137" i="1"/>
  <c r="CO139" i="1"/>
  <c r="FM139" i="1" s="1"/>
  <c r="Q138" i="14"/>
  <c r="U138" i="9" s="1"/>
  <c r="R138" i="14"/>
  <c r="V138" i="9" s="1"/>
  <c r="M143" i="16"/>
  <c r="R139" i="16"/>
  <c r="Q139" i="16"/>
  <c r="O140" i="14"/>
  <c r="P139" i="14"/>
  <c r="O141" i="16"/>
  <c r="P140" i="16"/>
  <c r="M143" i="14"/>
  <c r="CM141" i="1"/>
  <c r="T142" i="1"/>
  <c r="O145" i="15"/>
  <c r="P144" i="15"/>
  <c r="FM138" i="1"/>
  <c r="FL138" i="1"/>
  <c r="FN138" i="1"/>
  <c r="E138" i="9"/>
  <c r="M149" i="15"/>
  <c r="AD136" i="9"/>
  <c r="AE136" i="9"/>
  <c r="W136" i="9"/>
  <c r="AB136" i="9" s="1"/>
  <c r="FJ141" i="1"/>
  <c r="CN140" i="1"/>
  <c r="D140" i="9" s="1"/>
  <c r="AE137" i="9"/>
  <c r="AD137" i="9"/>
  <c r="W137" i="9"/>
  <c r="AB137" i="9" s="1"/>
  <c r="Q143" i="15"/>
  <c r="R143" i="15"/>
  <c r="C140" i="9"/>
  <c r="FL139" i="1" l="1"/>
  <c r="E139" i="9"/>
  <c r="R139" i="9" s="1"/>
  <c r="FN139" i="1"/>
  <c r="CO140" i="1"/>
  <c r="FM140" i="1" s="1"/>
  <c r="O142" i="16"/>
  <c r="P141" i="16"/>
  <c r="M144" i="16"/>
  <c r="S138" i="9"/>
  <c r="T138" i="9"/>
  <c r="R138" i="9"/>
  <c r="R139" i="14"/>
  <c r="V139" i="9" s="1"/>
  <c r="Q139" i="14"/>
  <c r="U139" i="9" s="1"/>
  <c r="O146" i="15"/>
  <c r="P145" i="15"/>
  <c r="M144" i="14"/>
  <c r="O141" i="14"/>
  <c r="P140" i="14"/>
  <c r="C141" i="9"/>
  <c r="T139" i="9"/>
  <c r="S139" i="9"/>
  <c r="R144" i="15"/>
  <c r="Q144" i="15"/>
  <c r="FJ142" i="1"/>
  <c r="CN141" i="1"/>
  <c r="D141" i="9" s="1"/>
  <c r="M150" i="15"/>
  <c r="FQ138" i="1"/>
  <c r="FS138" i="1"/>
  <c r="FT138" i="1"/>
  <c r="CM142" i="1"/>
  <c r="T143" i="1"/>
  <c r="R140" i="16"/>
  <c r="Q140" i="16"/>
  <c r="FS139" i="1" l="1"/>
  <c r="FN140" i="1"/>
  <c r="FQ139" i="1"/>
  <c r="FT139" i="1"/>
  <c r="E140" i="9"/>
  <c r="T140" i="9" s="1"/>
  <c r="FL140" i="1"/>
  <c r="O143" i="16"/>
  <c r="P142" i="16"/>
  <c r="O142" i="14"/>
  <c r="P141" i="14"/>
  <c r="O147" i="15"/>
  <c r="P146" i="15"/>
  <c r="AE139" i="9"/>
  <c r="AD139" i="9"/>
  <c r="W139" i="9"/>
  <c r="AB139" i="9" s="1"/>
  <c r="R140" i="14"/>
  <c r="V140" i="9" s="1"/>
  <c r="Q140" i="14"/>
  <c r="U140" i="9" s="1"/>
  <c r="R145" i="15"/>
  <c r="Q145" i="15"/>
  <c r="T144" i="1"/>
  <c r="CM143" i="1"/>
  <c r="FJ143" i="1"/>
  <c r="CN142" i="1"/>
  <c r="D142" i="9" s="1"/>
  <c r="AE138" i="9"/>
  <c r="AD138" i="9"/>
  <c r="W138" i="9"/>
  <c r="AB138" i="9" s="1"/>
  <c r="M145" i="16"/>
  <c r="C142" i="9"/>
  <c r="M151" i="15"/>
  <c r="CO141" i="1"/>
  <c r="M145" i="14"/>
  <c r="Q141" i="16"/>
  <c r="R141" i="16"/>
  <c r="FS140" i="1" l="1"/>
  <c r="S140" i="9"/>
  <c r="R140" i="9"/>
  <c r="FT140" i="1"/>
  <c r="FQ140" i="1"/>
  <c r="M152" i="15"/>
  <c r="CO142" i="1"/>
  <c r="O143" i="14"/>
  <c r="P142" i="14"/>
  <c r="FJ144" i="1"/>
  <c r="CN143" i="1"/>
  <c r="D143" i="9" s="1"/>
  <c r="M146" i="14"/>
  <c r="C143" i="9"/>
  <c r="R146" i="15"/>
  <c r="Q146" i="15"/>
  <c r="Q142" i="16"/>
  <c r="R142" i="16"/>
  <c r="M146" i="16"/>
  <c r="R141" i="14"/>
  <c r="V141" i="9" s="1"/>
  <c r="Q141" i="14"/>
  <c r="U141" i="9" s="1"/>
  <c r="FM141" i="1"/>
  <c r="FL141" i="1"/>
  <c r="FN141" i="1"/>
  <c r="E141" i="9"/>
  <c r="T145" i="1"/>
  <c r="CM144" i="1"/>
  <c r="O148" i="15"/>
  <c r="P147" i="15"/>
  <c r="O144" i="16"/>
  <c r="P143" i="16"/>
  <c r="AE140" i="9" l="1"/>
  <c r="W140" i="9"/>
  <c r="AB140" i="9" s="1"/>
  <c r="AD140" i="9"/>
  <c r="CO143" i="1"/>
  <c r="FN143" i="1" s="1"/>
  <c r="R143" i="16"/>
  <c r="Q143" i="16"/>
  <c r="O145" i="16"/>
  <c r="P144" i="16"/>
  <c r="FQ141" i="1"/>
  <c r="FT141" i="1"/>
  <c r="FS141" i="1"/>
  <c r="FM143" i="1"/>
  <c r="O144" i="14"/>
  <c r="P143" i="14"/>
  <c r="C144" i="9"/>
  <c r="CM145" i="1"/>
  <c r="T146" i="1"/>
  <c r="R147" i="15"/>
  <c r="Q147" i="15"/>
  <c r="M147" i="14"/>
  <c r="FM142" i="1"/>
  <c r="FL142" i="1"/>
  <c r="FN142" i="1"/>
  <c r="E142" i="9"/>
  <c r="O149" i="15"/>
  <c r="P148" i="15"/>
  <c r="T141" i="9"/>
  <c r="R141" i="9"/>
  <c r="S141" i="9"/>
  <c r="M147" i="16"/>
  <c r="CN144" i="1"/>
  <c r="D144" i="9" s="1"/>
  <c r="FJ145" i="1"/>
  <c r="R142" i="14"/>
  <c r="V142" i="9" s="1"/>
  <c r="Q142" i="14"/>
  <c r="U142" i="9" s="1"/>
  <c r="M153" i="15"/>
  <c r="E143" i="9" l="1"/>
  <c r="FL143" i="1"/>
  <c r="FT143" i="1" s="1"/>
  <c r="CO144" i="1"/>
  <c r="FN144" i="1" s="1"/>
  <c r="T143" i="9"/>
  <c r="R143" i="9"/>
  <c r="S143" i="9"/>
  <c r="O146" i="16"/>
  <c r="P145" i="16"/>
  <c r="S142" i="9"/>
  <c r="T142" i="9"/>
  <c r="R142" i="9"/>
  <c r="O145" i="14"/>
  <c r="P144" i="14"/>
  <c r="FJ146" i="1"/>
  <c r="CN145" i="1"/>
  <c r="D145" i="9" s="1"/>
  <c r="M148" i="14"/>
  <c r="R148" i="15"/>
  <c r="Q148" i="15"/>
  <c r="FS142" i="1"/>
  <c r="FT142" i="1"/>
  <c r="FQ142" i="1"/>
  <c r="CM146" i="1"/>
  <c r="T147" i="1"/>
  <c r="FQ143" i="1"/>
  <c r="FS143" i="1"/>
  <c r="AE141" i="9"/>
  <c r="AD141" i="9"/>
  <c r="W141" i="9"/>
  <c r="AB141" i="9" s="1"/>
  <c r="R144" i="16"/>
  <c r="Q144" i="16"/>
  <c r="M154" i="15"/>
  <c r="M148" i="16"/>
  <c r="O150" i="15"/>
  <c r="P149" i="15"/>
  <c r="C145" i="9"/>
  <c r="Q143" i="14"/>
  <c r="U143" i="9" s="1"/>
  <c r="R143" i="14"/>
  <c r="V143" i="9" s="1"/>
  <c r="FM144" i="1" l="1"/>
  <c r="E144" i="9"/>
  <c r="T144" i="9" s="1"/>
  <c r="CO145" i="1"/>
  <c r="FN145" i="1" s="1"/>
  <c r="FL144" i="1"/>
  <c r="FQ144" i="1" s="1"/>
  <c r="Q144" i="14"/>
  <c r="U144" i="9" s="1"/>
  <c r="R144" i="14"/>
  <c r="V144" i="9" s="1"/>
  <c r="AD142" i="9"/>
  <c r="AE142" i="9"/>
  <c r="W142" i="9"/>
  <c r="AB142" i="9" s="1"/>
  <c r="AE143" i="9"/>
  <c r="AD143" i="9"/>
  <c r="W143" i="9"/>
  <c r="AB143" i="9" s="1"/>
  <c r="O151" i="15"/>
  <c r="P150" i="15"/>
  <c r="M155" i="15"/>
  <c r="FJ147" i="1"/>
  <c r="CN146" i="1"/>
  <c r="D146" i="9" s="1"/>
  <c r="FL145" i="1"/>
  <c r="E145" i="9"/>
  <c r="FM145" i="1"/>
  <c r="M149" i="16"/>
  <c r="R144" i="9"/>
  <c r="CM147" i="1"/>
  <c r="T148" i="1"/>
  <c r="M149" i="14"/>
  <c r="O146" i="14"/>
  <c r="P145" i="14"/>
  <c r="R145" i="16"/>
  <c r="Q145" i="16"/>
  <c r="Q149" i="15"/>
  <c r="R149" i="15"/>
  <c r="C146" i="9"/>
  <c r="O147" i="16"/>
  <c r="P146" i="16"/>
  <c r="S144" i="9" l="1"/>
  <c r="AE144" i="9" s="1"/>
  <c r="FS144" i="1"/>
  <c r="FT144" i="1"/>
  <c r="O152" i="15"/>
  <c r="P151" i="15"/>
  <c r="R146" i="16"/>
  <c r="Q146" i="16"/>
  <c r="C147" i="9"/>
  <c r="FT145" i="1"/>
  <c r="FS145" i="1"/>
  <c r="FQ145" i="1"/>
  <c r="Q150" i="15"/>
  <c r="R150" i="15"/>
  <c r="O148" i="16"/>
  <c r="P147" i="16"/>
  <c r="AD144" i="9"/>
  <c r="FJ148" i="1"/>
  <c r="CN147" i="1"/>
  <c r="D147" i="9" s="1"/>
  <c r="CO146" i="1"/>
  <c r="O147" i="14"/>
  <c r="P146" i="14"/>
  <c r="M150" i="14"/>
  <c r="M150" i="16"/>
  <c r="R145" i="14"/>
  <c r="V145" i="9" s="1"/>
  <c r="Q145" i="14"/>
  <c r="U145" i="9" s="1"/>
  <c r="T149" i="1"/>
  <c r="CM148" i="1"/>
  <c r="S145" i="9"/>
  <c r="T145" i="9"/>
  <c r="R145" i="9"/>
  <c r="M156" i="15"/>
  <c r="W144" i="9" l="1"/>
  <c r="AB144" i="9" s="1"/>
  <c r="R151" i="15"/>
  <c r="Q151" i="15"/>
  <c r="M151" i="14"/>
  <c r="CN148" i="1"/>
  <c r="D148" i="9" s="1"/>
  <c r="FJ149" i="1"/>
  <c r="R147" i="16"/>
  <c r="Q147" i="16"/>
  <c r="CO147" i="1"/>
  <c r="M157" i="15"/>
  <c r="C148" i="9"/>
  <c r="Q146" i="14"/>
  <c r="U146" i="9" s="1"/>
  <c r="R146" i="14"/>
  <c r="V146" i="9" s="1"/>
  <c r="O149" i="16"/>
  <c r="P148" i="16"/>
  <c r="AD145" i="9"/>
  <c r="AE145" i="9"/>
  <c r="W145" i="9"/>
  <c r="AB145" i="9" s="1"/>
  <c r="CM149" i="1"/>
  <c r="T150" i="1"/>
  <c r="M151" i="16"/>
  <c r="O148" i="14"/>
  <c r="P147" i="14"/>
  <c r="FM146" i="1"/>
  <c r="FL146" i="1"/>
  <c r="FN146" i="1"/>
  <c r="E146" i="9"/>
  <c r="O153" i="15"/>
  <c r="P152" i="15"/>
  <c r="CO148" i="1" l="1"/>
  <c r="FM148" i="1" s="1"/>
  <c r="FN147" i="1"/>
  <c r="FM147" i="1"/>
  <c r="E147" i="9"/>
  <c r="FL147" i="1"/>
  <c r="M152" i="14"/>
  <c r="O154" i="15"/>
  <c r="P153" i="15"/>
  <c r="T146" i="9"/>
  <c r="R146" i="9"/>
  <c r="S146" i="9"/>
  <c r="Q147" i="14"/>
  <c r="U147" i="9" s="1"/>
  <c r="R147" i="14"/>
  <c r="V147" i="9" s="1"/>
  <c r="CM150" i="1"/>
  <c r="T151" i="1"/>
  <c r="M158" i="15"/>
  <c r="O149" i="14"/>
  <c r="P148" i="14"/>
  <c r="C149" i="9"/>
  <c r="R148" i="16"/>
  <c r="Q148" i="16"/>
  <c r="FL148" i="1"/>
  <c r="FN148" i="1"/>
  <c r="R152" i="15"/>
  <c r="Q152" i="15"/>
  <c r="FQ146" i="1"/>
  <c r="FS146" i="1"/>
  <c r="FT146" i="1"/>
  <c r="M152" i="16"/>
  <c r="O150" i="16"/>
  <c r="P149" i="16"/>
  <c r="FJ150" i="1"/>
  <c r="CN149" i="1"/>
  <c r="D149" i="9" s="1"/>
  <c r="E148" i="9" l="1"/>
  <c r="M153" i="16"/>
  <c r="O150" i="14"/>
  <c r="P149" i="14"/>
  <c r="FS147" i="1"/>
  <c r="FQ147" i="1"/>
  <c r="FT147" i="1"/>
  <c r="M159" i="15"/>
  <c r="R153" i="15"/>
  <c r="Q153" i="15"/>
  <c r="R149" i="16"/>
  <c r="Q149" i="16"/>
  <c r="CO149" i="1"/>
  <c r="T152" i="1"/>
  <c r="CM151" i="1"/>
  <c r="O155" i="15"/>
  <c r="P154" i="15"/>
  <c r="S147" i="9"/>
  <c r="T147" i="9"/>
  <c r="R147" i="9"/>
  <c r="CN150" i="1"/>
  <c r="D150" i="9" s="1"/>
  <c r="FJ151" i="1"/>
  <c r="O151" i="16"/>
  <c r="P150" i="16"/>
  <c r="FT148" i="1"/>
  <c r="FQ148" i="1"/>
  <c r="FS148" i="1"/>
  <c r="C150" i="9"/>
  <c r="AD146" i="9"/>
  <c r="AE146" i="9"/>
  <c r="W146" i="9"/>
  <c r="AB146" i="9" s="1"/>
  <c r="S148" i="9"/>
  <c r="T148" i="9"/>
  <c r="R148" i="9"/>
  <c r="Q148" i="14"/>
  <c r="U148" i="9" s="1"/>
  <c r="R148" i="14"/>
  <c r="V148" i="9" s="1"/>
  <c r="M153" i="14"/>
  <c r="CO150" i="1" l="1"/>
  <c r="E150" i="9" s="1"/>
  <c r="O152" i="16"/>
  <c r="P151" i="16"/>
  <c r="CM152" i="1"/>
  <c r="T153" i="1"/>
  <c r="M154" i="14"/>
  <c r="C151" i="9"/>
  <c r="FM149" i="1"/>
  <c r="FL149" i="1"/>
  <c r="FN149" i="1"/>
  <c r="E149" i="9"/>
  <c r="R149" i="14"/>
  <c r="V149" i="9" s="1"/>
  <c r="Q149" i="14"/>
  <c r="U149" i="9" s="1"/>
  <c r="FJ152" i="1"/>
  <c r="CN151" i="1"/>
  <c r="D151" i="9" s="1"/>
  <c r="O151" i="14"/>
  <c r="P150" i="14"/>
  <c r="Q154" i="15"/>
  <c r="R154" i="15"/>
  <c r="M160" i="15"/>
  <c r="AD148" i="9"/>
  <c r="AE148" i="9"/>
  <c r="W148" i="9"/>
  <c r="AB148" i="9" s="1"/>
  <c r="Q150" i="16"/>
  <c r="R150" i="16"/>
  <c r="AD147" i="9"/>
  <c r="AE147" i="9"/>
  <c r="W147" i="9"/>
  <c r="AB147" i="9" s="1"/>
  <c r="O156" i="15"/>
  <c r="P155" i="15"/>
  <c r="M154" i="16"/>
  <c r="FN150" i="1" l="1"/>
  <c r="FL150" i="1"/>
  <c r="FM150" i="1"/>
  <c r="CO151" i="1"/>
  <c r="FL151" i="1" s="1"/>
  <c r="O152" i="14"/>
  <c r="P151" i="14"/>
  <c r="C152" i="9"/>
  <c r="M155" i="16"/>
  <c r="S149" i="9"/>
  <c r="T149" i="9"/>
  <c r="R149" i="9"/>
  <c r="M161" i="15"/>
  <c r="R150" i="9"/>
  <c r="S150" i="9"/>
  <c r="T150" i="9"/>
  <c r="FT149" i="1"/>
  <c r="FQ149" i="1"/>
  <c r="FS149" i="1"/>
  <c r="M155" i="14"/>
  <c r="Q151" i="16"/>
  <c r="R151" i="16"/>
  <c r="O157" i="15"/>
  <c r="P156" i="15"/>
  <c r="FT150" i="1"/>
  <c r="FS150" i="1"/>
  <c r="FQ150" i="1"/>
  <c r="R150" i="14"/>
  <c r="V150" i="9" s="1"/>
  <c r="Q150" i="14"/>
  <c r="U150" i="9" s="1"/>
  <c r="CM153" i="1"/>
  <c r="T154" i="1"/>
  <c r="R155" i="15"/>
  <c r="Q155" i="15"/>
  <c r="FJ153" i="1"/>
  <c r="CN152" i="1"/>
  <c r="D152" i="9" s="1"/>
  <c r="O153" i="16"/>
  <c r="P152" i="16"/>
  <c r="FM151" i="1" l="1"/>
  <c r="E151" i="9"/>
  <c r="FN151" i="1"/>
  <c r="FT151" i="1" s="1"/>
  <c r="O154" i="16"/>
  <c r="P153" i="16"/>
  <c r="O158" i="15"/>
  <c r="P157" i="15"/>
  <c r="AE150" i="9"/>
  <c r="AD150" i="9"/>
  <c r="W150" i="9"/>
  <c r="AB150" i="9" s="1"/>
  <c r="T151" i="9"/>
  <c r="R151" i="9"/>
  <c r="S151" i="9"/>
  <c r="M162" i="15"/>
  <c r="CO152" i="1"/>
  <c r="R151" i="14"/>
  <c r="V151" i="9" s="1"/>
  <c r="Q151" i="14"/>
  <c r="U151" i="9" s="1"/>
  <c r="T155" i="1"/>
  <c r="CM154" i="1"/>
  <c r="FQ151" i="1"/>
  <c r="FS151" i="1"/>
  <c r="R152" i="16"/>
  <c r="Q152" i="16"/>
  <c r="FJ154" i="1"/>
  <c r="CN153" i="1"/>
  <c r="D153" i="9" s="1"/>
  <c r="C153" i="9"/>
  <c r="Q156" i="15"/>
  <c r="R156" i="15"/>
  <c r="M156" i="14"/>
  <c r="AD149" i="9"/>
  <c r="AE149" i="9"/>
  <c r="W149" i="9"/>
  <c r="AB149" i="9" s="1"/>
  <c r="M156" i="16"/>
  <c r="O153" i="14"/>
  <c r="P152" i="14"/>
  <c r="O154" i="14" l="1"/>
  <c r="P153" i="14"/>
  <c r="O159" i="15"/>
  <c r="P158" i="15"/>
  <c r="M163" i="15"/>
  <c r="Q157" i="15"/>
  <c r="R157" i="15"/>
  <c r="M157" i="16"/>
  <c r="M157" i="14"/>
  <c r="R153" i="16"/>
  <c r="Q153" i="16"/>
  <c r="T156" i="1"/>
  <c r="CM155" i="1"/>
  <c r="CN154" i="1"/>
  <c r="D154" i="9" s="1"/>
  <c r="FJ155" i="1"/>
  <c r="Q152" i="14"/>
  <c r="U152" i="9" s="1"/>
  <c r="R152" i="14"/>
  <c r="V152" i="9" s="1"/>
  <c r="CO153" i="1"/>
  <c r="C154" i="9"/>
  <c r="FM152" i="1"/>
  <c r="FL152" i="1"/>
  <c r="FN152" i="1"/>
  <c r="E152" i="9"/>
  <c r="AD151" i="9"/>
  <c r="AE151" i="9"/>
  <c r="W151" i="9"/>
  <c r="AB151" i="9" s="1"/>
  <c r="O155" i="16"/>
  <c r="P154" i="16"/>
  <c r="FM153" i="1" l="1"/>
  <c r="FL153" i="1"/>
  <c r="FN153" i="1"/>
  <c r="E153" i="9"/>
  <c r="C155" i="9"/>
  <c r="Q158" i="15"/>
  <c r="R158" i="15"/>
  <c r="O156" i="16"/>
  <c r="P155" i="16"/>
  <c r="CM156" i="1"/>
  <c r="T157" i="1"/>
  <c r="M158" i="14"/>
  <c r="O160" i="15"/>
  <c r="P159" i="15"/>
  <c r="R153" i="14"/>
  <c r="V153" i="9" s="1"/>
  <c r="Q153" i="14"/>
  <c r="U153" i="9" s="1"/>
  <c r="FS152" i="1"/>
  <c r="FT152" i="1"/>
  <c r="FQ152" i="1"/>
  <c r="M164" i="15"/>
  <c r="S152" i="9"/>
  <c r="T152" i="9"/>
  <c r="R152" i="9"/>
  <c r="R154" i="16"/>
  <c r="Q154" i="16"/>
  <c r="CO154" i="1"/>
  <c r="FJ156" i="1"/>
  <c r="CN155" i="1"/>
  <c r="D155" i="9" s="1"/>
  <c r="M158" i="16"/>
  <c r="O155" i="14"/>
  <c r="P154" i="14"/>
  <c r="Q154" i="14" l="1"/>
  <c r="U154" i="9" s="1"/>
  <c r="R154" i="14"/>
  <c r="V154" i="9" s="1"/>
  <c r="O161" i="15"/>
  <c r="P160" i="15"/>
  <c r="CN156" i="1"/>
  <c r="D156" i="9" s="1"/>
  <c r="FJ157" i="1"/>
  <c r="M165" i="15"/>
  <c r="Q155" i="16"/>
  <c r="R155" i="16"/>
  <c r="M159" i="16"/>
  <c r="M159" i="14"/>
  <c r="O157" i="16"/>
  <c r="P156" i="16"/>
  <c r="C156" i="9"/>
  <c r="O156" i="14"/>
  <c r="P155" i="14"/>
  <c r="AE152" i="9"/>
  <c r="AD152" i="9"/>
  <c r="W152" i="9"/>
  <c r="AB152" i="9" s="1"/>
  <c r="FS153" i="1"/>
  <c r="FQ153" i="1"/>
  <c r="FT153" i="1"/>
  <c r="FM154" i="1"/>
  <c r="FN154" i="1"/>
  <c r="E154" i="9"/>
  <c r="FL154" i="1"/>
  <c r="R159" i="15"/>
  <c r="Q159" i="15"/>
  <c r="CM157" i="1"/>
  <c r="T158" i="1"/>
  <c r="CO155" i="1"/>
  <c r="T153" i="9"/>
  <c r="R153" i="9"/>
  <c r="S153" i="9"/>
  <c r="CO156" i="1" l="1"/>
  <c r="FN156" i="1" s="1"/>
  <c r="C157" i="9"/>
  <c r="M166" i="15"/>
  <c r="FQ154" i="1"/>
  <c r="FS154" i="1"/>
  <c r="FT154" i="1"/>
  <c r="FM156" i="1"/>
  <c r="FL156" i="1"/>
  <c r="E156" i="9"/>
  <c r="O162" i="15"/>
  <c r="P161" i="15"/>
  <c r="T154" i="9"/>
  <c r="R154" i="9"/>
  <c r="S154" i="9"/>
  <c r="R155" i="14"/>
  <c r="V155" i="9" s="1"/>
  <c r="Q155" i="14"/>
  <c r="U155" i="9" s="1"/>
  <c r="M160" i="14"/>
  <c r="T159" i="1"/>
  <c r="CM158" i="1"/>
  <c r="O158" i="16"/>
  <c r="P157" i="16"/>
  <c r="AD153" i="9"/>
  <c r="AE153" i="9"/>
  <c r="W153" i="9"/>
  <c r="AB153" i="9" s="1"/>
  <c r="FL155" i="1"/>
  <c r="E155" i="9"/>
  <c r="FM155" i="1"/>
  <c r="FN155" i="1"/>
  <c r="O157" i="14"/>
  <c r="P156" i="14"/>
  <c r="R156" i="16"/>
  <c r="Q156" i="16"/>
  <c r="M160" i="16"/>
  <c r="FJ158" i="1"/>
  <c r="CN157" i="1"/>
  <c r="D157" i="9" s="1"/>
  <c r="Q160" i="15"/>
  <c r="R160" i="15"/>
  <c r="M161" i="14" l="1"/>
  <c r="O158" i="14"/>
  <c r="P157" i="14"/>
  <c r="Q157" i="16"/>
  <c r="R157" i="16"/>
  <c r="O163" i="15"/>
  <c r="P162" i="15"/>
  <c r="M167" i="15"/>
  <c r="O159" i="16"/>
  <c r="P158" i="16"/>
  <c r="AE154" i="9"/>
  <c r="AD154" i="9"/>
  <c r="W154" i="9"/>
  <c r="AB154" i="9" s="1"/>
  <c r="FJ159" i="1"/>
  <c r="CN158" i="1"/>
  <c r="D158" i="9" s="1"/>
  <c r="C158" i="9"/>
  <c r="S156" i="9"/>
  <c r="T156" i="9"/>
  <c r="R156" i="9"/>
  <c r="CO157" i="1"/>
  <c r="FT155" i="1"/>
  <c r="FS155" i="1"/>
  <c r="FQ155" i="1"/>
  <c r="M161" i="16"/>
  <c r="Q156" i="14"/>
  <c r="U156" i="9" s="1"/>
  <c r="R156" i="14"/>
  <c r="V156" i="9" s="1"/>
  <c r="S155" i="9"/>
  <c r="T155" i="9"/>
  <c r="R155" i="9"/>
  <c r="T160" i="1"/>
  <c r="CM159" i="1"/>
  <c r="Q161" i="15"/>
  <c r="R161" i="15"/>
  <c r="FT156" i="1"/>
  <c r="FS156" i="1"/>
  <c r="FQ156" i="1"/>
  <c r="CO158" i="1" l="1"/>
  <c r="E158" i="9" s="1"/>
  <c r="M168" i="15"/>
  <c r="O159" i="14"/>
  <c r="P158" i="14"/>
  <c r="AD156" i="9"/>
  <c r="AE156" i="9"/>
  <c r="W156" i="9"/>
  <c r="AB156" i="9" s="1"/>
  <c r="R157" i="14"/>
  <c r="V157" i="9" s="1"/>
  <c r="Q157" i="14"/>
  <c r="U157" i="9" s="1"/>
  <c r="AD155" i="9"/>
  <c r="AE155" i="9"/>
  <c r="W155" i="9"/>
  <c r="AB155" i="9" s="1"/>
  <c r="M162" i="16"/>
  <c r="FJ160" i="1"/>
  <c r="CN159" i="1"/>
  <c r="D159" i="9" s="1"/>
  <c r="R158" i="16"/>
  <c r="Q158" i="16"/>
  <c r="R162" i="15"/>
  <c r="Q162" i="15"/>
  <c r="CM160" i="1"/>
  <c r="T161" i="1"/>
  <c r="FM158" i="1"/>
  <c r="C159" i="9"/>
  <c r="FM157" i="1"/>
  <c r="FL157" i="1"/>
  <c r="FN157" i="1"/>
  <c r="E157" i="9"/>
  <c r="O160" i="16"/>
  <c r="P159" i="16"/>
  <c r="O164" i="15"/>
  <c r="P163" i="15"/>
  <c r="M162" i="14"/>
  <c r="FN158" i="1" l="1"/>
  <c r="FL158" i="1"/>
  <c r="O165" i="15"/>
  <c r="P164" i="15"/>
  <c r="FJ161" i="1"/>
  <c r="CN160" i="1"/>
  <c r="D160" i="9" s="1"/>
  <c r="T157" i="9"/>
  <c r="R157" i="9"/>
  <c r="S157" i="9"/>
  <c r="R159" i="16"/>
  <c r="Q159" i="16"/>
  <c r="FS157" i="1"/>
  <c r="FT157" i="1"/>
  <c r="FQ157" i="1"/>
  <c r="CM161" i="1"/>
  <c r="T162" i="1"/>
  <c r="M163" i="16"/>
  <c r="R158" i="14"/>
  <c r="V158" i="9" s="1"/>
  <c r="Q158" i="14"/>
  <c r="U158" i="9" s="1"/>
  <c r="Q163" i="15"/>
  <c r="R163" i="15"/>
  <c r="CO159" i="1"/>
  <c r="M163" i="14"/>
  <c r="O161" i="16"/>
  <c r="P160" i="16"/>
  <c r="S158" i="9"/>
  <c r="T158" i="9"/>
  <c r="R158" i="9"/>
  <c r="C160" i="9"/>
  <c r="O160" i="14"/>
  <c r="P159" i="14"/>
  <c r="M169" i="15"/>
  <c r="FQ158" i="1" l="1"/>
  <c r="FT158" i="1"/>
  <c r="FS158" i="1"/>
  <c r="CO160" i="1"/>
  <c r="FL160" i="1" s="1"/>
  <c r="O162" i="16"/>
  <c r="P161" i="16"/>
  <c r="T163" i="1"/>
  <c r="CM162" i="1"/>
  <c r="C161" i="9"/>
  <c r="O166" i="15"/>
  <c r="P165" i="15"/>
  <c r="O161" i="14"/>
  <c r="P160" i="14"/>
  <c r="Q159" i="14"/>
  <c r="U159" i="9" s="1"/>
  <c r="R159" i="14"/>
  <c r="V159" i="9" s="1"/>
  <c r="AD158" i="9"/>
  <c r="AE158" i="9"/>
  <c r="W158" i="9"/>
  <c r="AB158" i="9" s="1"/>
  <c r="Q164" i="15"/>
  <c r="R164" i="15"/>
  <c r="M164" i="14"/>
  <c r="M170" i="15"/>
  <c r="Q160" i="16"/>
  <c r="R160" i="16"/>
  <c r="FL159" i="1"/>
  <c r="E159" i="9"/>
  <c r="FM159" i="1"/>
  <c r="FN159" i="1"/>
  <c r="M164" i="16"/>
  <c r="AE157" i="9"/>
  <c r="AD157" i="9"/>
  <c r="W157" i="9"/>
  <c r="AB157" i="9" s="1"/>
  <c r="FJ162" i="1"/>
  <c r="CN161" i="1"/>
  <c r="D161" i="9" s="1"/>
  <c r="FN160" i="1" l="1"/>
  <c r="E160" i="9"/>
  <c r="R160" i="9" s="1"/>
  <c r="FM160" i="1"/>
  <c r="M165" i="14"/>
  <c r="O167" i="15"/>
  <c r="P166" i="15"/>
  <c r="Q165" i="15"/>
  <c r="R165" i="15"/>
  <c r="Q160" i="14"/>
  <c r="U160" i="9" s="1"/>
  <c r="R160" i="14"/>
  <c r="V160" i="9" s="1"/>
  <c r="R161" i="16"/>
  <c r="Q161" i="16"/>
  <c r="M165" i="16"/>
  <c r="FT159" i="1"/>
  <c r="FS159" i="1"/>
  <c r="FQ159" i="1"/>
  <c r="C162" i="9"/>
  <c r="FS160" i="1"/>
  <c r="CM163" i="1"/>
  <c r="T164" i="1"/>
  <c r="CN162" i="1"/>
  <c r="D162" i="9" s="1"/>
  <c r="FJ163" i="1"/>
  <c r="S159" i="9"/>
  <c r="T159" i="9"/>
  <c r="R159" i="9"/>
  <c r="M171" i="15"/>
  <c r="O162" i="14"/>
  <c r="P161" i="14"/>
  <c r="CO161" i="1"/>
  <c r="O163" i="16"/>
  <c r="P162" i="16"/>
  <c r="FT160" i="1" l="1"/>
  <c r="T160" i="9"/>
  <c r="AD160" i="9" s="1"/>
  <c r="S160" i="9"/>
  <c r="FQ160" i="1"/>
  <c r="CO162" i="1"/>
  <c r="FN162" i="1" s="1"/>
  <c r="FM161" i="1"/>
  <c r="FN161" i="1"/>
  <c r="FL161" i="1"/>
  <c r="E161" i="9"/>
  <c r="M172" i="15"/>
  <c r="M166" i="16"/>
  <c r="M166" i="14"/>
  <c r="O168" i="15"/>
  <c r="P167" i="15"/>
  <c r="R161" i="14"/>
  <c r="V161" i="9" s="1"/>
  <c r="Q161" i="14"/>
  <c r="U161" i="9" s="1"/>
  <c r="R162" i="16"/>
  <c r="Q162" i="16"/>
  <c r="O163" i="14"/>
  <c r="P162" i="14"/>
  <c r="CN163" i="1"/>
  <c r="D163" i="9" s="1"/>
  <c r="FJ164" i="1"/>
  <c r="C163" i="9"/>
  <c r="O164" i="16"/>
  <c r="P163" i="16"/>
  <c r="AD159" i="9"/>
  <c r="AE159" i="9"/>
  <c r="W159" i="9"/>
  <c r="AB159" i="9" s="1"/>
  <c r="CM164" i="1"/>
  <c r="T165" i="1"/>
  <c r="R166" i="15"/>
  <c r="Q166" i="15"/>
  <c r="AE160" i="9" l="1"/>
  <c r="W160" i="9"/>
  <c r="AB160" i="9" s="1"/>
  <c r="E162" i="9"/>
  <c r="R162" i="9" s="1"/>
  <c r="FL162" i="1"/>
  <c r="FM162" i="1"/>
  <c r="CO163" i="1"/>
  <c r="E163" i="9" s="1"/>
  <c r="Q163" i="16"/>
  <c r="R163" i="16"/>
  <c r="O164" i="14"/>
  <c r="P163" i="14"/>
  <c r="M167" i="14"/>
  <c r="M173" i="15"/>
  <c r="FT161" i="1"/>
  <c r="FQ161" i="1"/>
  <c r="FS161" i="1"/>
  <c r="O165" i="16"/>
  <c r="P164" i="16"/>
  <c r="FJ165" i="1"/>
  <c r="CN164" i="1"/>
  <c r="D164" i="9" s="1"/>
  <c r="Q167" i="15"/>
  <c r="R167" i="15"/>
  <c r="S162" i="9"/>
  <c r="T162" i="9"/>
  <c r="C164" i="9"/>
  <c r="Q162" i="14"/>
  <c r="U162" i="9" s="1"/>
  <c r="R162" i="14"/>
  <c r="V162" i="9" s="1"/>
  <c r="S161" i="9"/>
  <c r="T161" i="9"/>
  <c r="R161" i="9"/>
  <c r="CM165" i="1"/>
  <c r="T166" i="1"/>
  <c r="O169" i="15"/>
  <c r="P168" i="15"/>
  <c r="M167" i="16"/>
  <c r="FM163" i="1" l="1"/>
  <c r="FT162" i="1"/>
  <c r="FL163" i="1"/>
  <c r="FQ162" i="1"/>
  <c r="FS162" i="1"/>
  <c r="FN163" i="1"/>
  <c r="FT163" i="1" s="1"/>
  <c r="CO164" i="1"/>
  <c r="FM164" i="1" s="1"/>
  <c r="O170" i="15"/>
  <c r="P169" i="15"/>
  <c r="M174" i="15"/>
  <c r="Q163" i="14"/>
  <c r="U163" i="9" s="1"/>
  <c r="R163" i="14"/>
  <c r="V163" i="9" s="1"/>
  <c r="M168" i="16"/>
  <c r="T167" i="1"/>
  <c r="CM166" i="1"/>
  <c r="O165" i="14"/>
  <c r="P164" i="14"/>
  <c r="CN165" i="1"/>
  <c r="D165" i="9" s="1"/>
  <c r="FJ166" i="1"/>
  <c r="R163" i="9"/>
  <c r="S163" i="9"/>
  <c r="T163" i="9"/>
  <c r="C165" i="9"/>
  <c r="AD162" i="9"/>
  <c r="AE162" i="9"/>
  <c r="W162" i="9"/>
  <c r="AB162" i="9" s="1"/>
  <c r="O166" i="16"/>
  <c r="P165" i="16"/>
  <c r="Q168" i="15"/>
  <c r="R168" i="15"/>
  <c r="AD161" i="9"/>
  <c r="AE161" i="9"/>
  <c r="W161" i="9"/>
  <c r="AB161" i="9" s="1"/>
  <c r="R164" i="16"/>
  <c r="Q164" i="16"/>
  <c r="M168" i="14"/>
  <c r="E164" i="9" l="1"/>
  <c r="S164" i="9" s="1"/>
  <c r="FQ163" i="1"/>
  <c r="FS163" i="1"/>
  <c r="FN164" i="1"/>
  <c r="FL164" i="1"/>
  <c r="O167" i="16"/>
  <c r="P166" i="16"/>
  <c r="CN166" i="1"/>
  <c r="D166" i="9" s="1"/>
  <c r="FJ167" i="1"/>
  <c r="M169" i="16"/>
  <c r="M175" i="15"/>
  <c r="M169" i="14"/>
  <c r="R164" i="14"/>
  <c r="V164" i="9" s="1"/>
  <c r="Q164" i="14"/>
  <c r="U164" i="9" s="1"/>
  <c r="C166" i="9"/>
  <c r="Q169" i="15"/>
  <c r="R169" i="15"/>
  <c r="R165" i="16"/>
  <c r="Q165" i="16"/>
  <c r="CO165" i="1"/>
  <c r="AE163" i="9"/>
  <c r="AD163" i="9"/>
  <c r="W163" i="9"/>
  <c r="AB163" i="9" s="1"/>
  <c r="O166" i="14"/>
  <c r="P165" i="14"/>
  <c r="CM167" i="1"/>
  <c r="T168" i="1"/>
  <c r="O171" i="15"/>
  <c r="P170" i="15"/>
  <c r="R164" i="9" l="1"/>
  <c r="T164" i="9"/>
  <c r="FQ164" i="1"/>
  <c r="FS164" i="1"/>
  <c r="CO166" i="1"/>
  <c r="FL166" i="1" s="1"/>
  <c r="FT164" i="1"/>
  <c r="FJ168" i="1"/>
  <c r="CN167" i="1"/>
  <c r="D167" i="9" s="1"/>
  <c r="C167" i="9"/>
  <c r="Q170" i="15"/>
  <c r="R170" i="15"/>
  <c r="M170" i="14"/>
  <c r="M170" i="16"/>
  <c r="O172" i="15"/>
  <c r="P171" i="15"/>
  <c r="O167" i="14"/>
  <c r="P166" i="14"/>
  <c r="FM165" i="1"/>
  <c r="FN165" i="1"/>
  <c r="E165" i="9"/>
  <c r="FL165" i="1"/>
  <c r="M176" i="15"/>
  <c r="Q165" i="14"/>
  <c r="U165" i="9" s="1"/>
  <c r="R165" i="14"/>
  <c r="V165" i="9" s="1"/>
  <c r="T169" i="1"/>
  <c r="CM168" i="1"/>
  <c r="R166" i="16"/>
  <c r="Q166" i="16"/>
  <c r="O168" i="16"/>
  <c r="P167" i="16"/>
  <c r="AD164" i="9" l="1"/>
  <c r="AE164" i="9"/>
  <c r="W164" i="9"/>
  <c r="AB164" i="9" s="1"/>
  <c r="FN166" i="1"/>
  <c r="FS166" i="1" s="1"/>
  <c r="E166" i="9"/>
  <c r="T166" i="9" s="1"/>
  <c r="FM166" i="1"/>
  <c r="CO167" i="1"/>
  <c r="FN167" i="1" s="1"/>
  <c r="R165" i="9"/>
  <c r="S165" i="9"/>
  <c r="T165" i="9"/>
  <c r="O168" i="14"/>
  <c r="P167" i="14"/>
  <c r="R166" i="14"/>
  <c r="V166" i="9" s="1"/>
  <c r="Q166" i="14"/>
  <c r="U166" i="9" s="1"/>
  <c r="R167" i="16"/>
  <c r="Q167" i="16"/>
  <c r="O169" i="16"/>
  <c r="P168" i="16"/>
  <c r="R171" i="15"/>
  <c r="Q171" i="15"/>
  <c r="T170" i="1"/>
  <c r="CM169" i="1"/>
  <c r="FS165" i="1"/>
  <c r="FQ165" i="1"/>
  <c r="FT165" i="1"/>
  <c r="M171" i="14"/>
  <c r="C168" i="9"/>
  <c r="M177" i="15"/>
  <c r="O173" i="15"/>
  <c r="P172" i="15"/>
  <c r="M171" i="16"/>
  <c r="FJ169" i="1"/>
  <c r="CN168" i="1"/>
  <c r="D168" i="9" s="1"/>
  <c r="FL167" i="1" l="1"/>
  <c r="FQ166" i="1"/>
  <c r="R166" i="9"/>
  <c r="S166" i="9"/>
  <c r="FT166" i="1"/>
  <c r="E167" i="9"/>
  <c r="T167" i="9" s="1"/>
  <c r="FM167" i="1"/>
  <c r="FT167" i="1" s="1"/>
  <c r="CO168" i="1"/>
  <c r="FL168" i="1" s="1"/>
  <c r="O174" i="15"/>
  <c r="P173" i="15"/>
  <c r="O170" i="16"/>
  <c r="P169" i="16"/>
  <c r="R167" i="14"/>
  <c r="V167" i="9" s="1"/>
  <c r="Q167" i="14"/>
  <c r="U167" i="9" s="1"/>
  <c r="M172" i="16"/>
  <c r="M178" i="15"/>
  <c r="M172" i="14"/>
  <c r="C169" i="9"/>
  <c r="O169" i="14"/>
  <c r="P168" i="14"/>
  <c r="FJ170" i="1"/>
  <c r="CN169" i="1"/>
  <c r="D169" i="9" s="1"/>
  <c r="AD165" i="9"/>
  <c r="AE165" i="9"/>
  <c r="W165" i="9"/>
  <c r="AB165" i="9" s="1"/>
  <c r="CM170" i="1"/>
  <c r="T171" i="1"/>
  <c r="AD166" i="9"/>
  <c r="R172" i="15"/>
  <c r="Q172" i="15"/>
  <c r="Q168" i="16"/>
  <c r="R168" i="16"/>
  <c r="FS167" i="1"/>
  <c r="AE166" i="9" l="1"/>
  <c r="FQ167" i="1"/>
  <c r="S167" i="9"/>
  <c r="W166" i="9"/>
  <c r="AB166" i="9" s="1"/>
  <c r="R167" i="9"/>
  <c r="AD167" i="9" s="1"/>
  <c r="E168" i="9"/>
  <c r="S168" i="9" s="1"/>
  <c r="FM168" i="1"/>
  <c r="FN168" i="1"/>
  <c r="FS168" i="1" s="1"/>
  <c r="C170" i="9"/>
  <c r="M173" i="14"/>
  <c r="M173" i="16"/>
  <c r="O171" i="16"/>
  <c r="P170" i="16"/>
  <c r="CN170" i="1"/>
  <c r="D170" i="9" s="1"/>
  <c r="FJ171" i="1"/>
  <c r="M179" i="15"/>
  <c r="Q173" i="15"/>
  <c r="R173" i="15"/>
  <c r="Q168" i="14"/>
  <c r="U168" i="9" s="1"/>
  <c r="R168" i="14"/>
  <c r="V168" i="9" s="1"/>
  <c r="CO169" i="1"/>
  <c r="O175" i="15"/>
  <c r="P174" i="15"/>
  <c r="T172" i="1"/>
  <c r="CM171" i="1"/>
  <c r="O170" i="14"/>
  <c r="P169" i="14"/>
  <c r="Q169" i="16"/>
  <c r="R169" i="16"/>
  <c r="W167" i="9" l="1"/>
  <c r="AB167" i="9" s="1"/>
  <c r="AE167" i="9"/>
  <c r="T168" i="9"/>
  <c r="R168" i="9"/>
  <c r="FQ168" i="1"/>
  <c r="FT168" i="1"/>
  <c r="CO170" i="1"/>
  <c r="FN170" i="1" s="1"/>
  <c r="AE168" i="9"/>
  <c r="CN171" i="1"/>
  <c r="D171" i="9" s="1"/>
  <c r="FJ172" i="1"/>
  <c r="O171" i="14"/>
  <c r="P170" i="14"/>
  <c r="FM169" i="1"/>
  <c r="E169" i="9"/>
  <c r="FN169" i="1"/>
  <c r="FL169" i="1"/>
  <c r="M174" i="16"/>
  <c r="O176" i="15"/>
  <c r="P175" i="15"/>
  <c r="Q170" i="16"/>
  <c r="R170" i="16"/>
  <c r="R169" i="14"/>
  <c r="V169" i="9" s="1"/>
  <c r="Q169" i="14"/>
  <c r="U169" i="9" s="1"/>
  <c r="C171" i="9"/>
  <c r="T173" i="1"/>
  <c r="CM172" i="1"/>
  <c r="R174" i="15"/>
  <c r="Q174" i="15"/>
  <c r="M180" i="15"/>
  <c r="O172" i="16"/>
  <c r="P171" i="16"/>
  <c r="M174" i="14"/>
  <c r="AD168" i="9" l="1"/>
  <c r="W168" i="9"/>
  <c r="AB168" i="9" s="1"/>
  <c r="FL170" i="1"/>
  <c r="FS170" i="1" s="1"/>
  <c r="E170" i="9"/>
  <c r="R170" i="9" s="1"/>
  <c r="FM170" i="1"/>
  <c r="FT169" i="1"/>
  <c r="FQ169" i="1"/>
  <c r="FS169" i="1"/>
  <c r="Q170" i="14"/>
  <c r="U170" i="9" s="1"/>
  <c r="R170" i="14"/>
  <c r="V170" i="9" s="1"/>
  <c r="O173" i="16"/>
  <c r="P172" i="16"/>
  <c r="O177" i="15"/>
  <c r="P176" i="15"/>
  <c r="C172" i="9"/>
  <c r="M181" i="15"/>
  <c r="T174" i="1"/>
  <c r="CM173" i="1"/>
  <c r="O172" i="14"/>
  <c r="P171" i="14"/>
  <c r="M175" i="14"/>
  <c r="R171" i="16"/>
  <c r="Q171" i="16"/>
  <c r="CO171" i="1"/>
  <c r="Q175" i="15"/>
  <c r="R175" i="15"/>
  <c r="M175" i="16"/>
  <c r="T169" i="9"/>
  <c r="R169" i="9"/>
  <c r="S169" i="9"/>
  <c r="FJ173" i="1"/>
  <c r="CN172" i="1"/>
  <c r="D172" i="9" s="1"/>
  <c r="T170" i="9" l="1"/>
  <c r="FQ170" i="1"/>
  <c r="S170" i="9"/>
  <c r="FT170" i="1"/>
  <c r="R176" i="15"/>
  <c r="Q176" i="15"/>
  <c r="M182" i="15"/>
  <c r="O178" i="15"/>
  <c r="P177" i="15"/>
  <c r="FJ174" i="1"/>
  <c r="CN173" i="1"/>
  <c r="D173" i="9" s="1"/>
  <c r="FN171" i="1"/>
  <c r="FL171" i="1"/>
  <c r="E171" i="9"/>
  <c r="FM171" i="1"/>
  <c r="M176" i="16"/>
  <c r="AE169" i="9"/>
  <c r="AD169" i="9"/>
  <c r="W169" i="9"/>
  <c r="AB169" i="9" s="1"/>
  <c r="Q171" i="14"/>
  <c r="U171" i="9" s="1"/>
  <c r="R171" i="14"/>
  <c r="V171" i="9" s="1"/>
  <c r="C173" i="9"/>
  <c r="CO172" i="1"/>
  <c r="Q172" i="16"/>
  <c r="R172" i="16"/>
  <c r="M176" i="14"/>
  <c r="AD170" i="9"/>
  <c r="O173" i="14"/>
  <c r="P172" i="14"/>
  <c r="T175" i="1"/>
  <c r="CM174" i="1"/>
  <c r="O174" i="16"/>
  <c r="P173" i="16"/>
  <c r="AE170" i="9" l="1"/>
  <c r="W170" i="9"/>
  <c r="AB170" i="9" s="1"/>
  <c r="CO173" i="1"/>
  <c r="FL173" i="1" s="1"/>
  <c r="M177" i="16"/>
  <c r="O179" i="15"/>
  <c r="P178" i="15"/>
  <c r="O175" i="16"/>
  <c r="P174" i="16"/>
  <c r="S171" i="9"/>
  <c r="T171" i="9"/>
  <c r="R171" i="9"/>
  <c r="FJ175" i="1"/>
  <c r="CN174" i="1"/>
  <c r="D174" i="9" s="1"/>
  <c r="M183" i="15"/>
  <c r="Q173" i="16"/>
  <c r="R173" i="16"/>
  <c r="R172" i="14"/>
  <c r="V172" i="9" s="1"/>
  <c r="Q172" i="14"/>
  <c r="U172" i="9" s="1"/>
  <c r="O174" i="14"/>
  <c r="P173" i="14"/>
  <c r="C174" i="9"/>
  <c r="T176" i="1"/>
  <c r="CM175" i="1"/>
  <c r="M177" i="14"/>
  <c r="FN172" i="1"/>
  <c r="E172" i="9"/>
  <c r="FM172" i="1"/>
  <c r="FL172" i="1"/>
  <c r="FQ171" i="1"/>
  <c r="FT171" i="1"/>
  <c r="FS171" i="1"/>
  <c r="Q177" i="15"/>
  <c r="R177" i="15"/>
  <c r="FM173" i="1" l="1"/>
  <c r="FN173" i="1"/>
  <c r="FS173" i="1" s="1"/>
  <c r="E173" i="9"/>
  <c r="S173" i="9" s="1"/>
  <c r="CO174" i="1"/>
  <c r="FN174" i="1" s="1"/>
  <c r="O180" i="15"/>
  <c r="P179" i="15"/>
  <c r="T177" i="1"/>
  <c r="CM176" i="1"/>
  <c r="AD171" i="9"/>
  <c r="AE171" i="9"/>
  <c r="W171" i="9"/>
  <c r="AB171" i="9" s="1"/>
  <c r="M184" i="15"/>
  <c r="Q174" i="16"/>
  <c r="R174" i="16"/>
  <c r="M178" i="16"/>
  <c r="CN175" i="1"/>
  <c r="D175" i="9" s="1"/>
  <c r="FJ176" i="1"/>
  <c r="FQ172" i="1"/>
  <c r="FS172" i="1"/>
  <c r="FT172" i="1"/>
  <c r="M178" i="14"/>
  <c r="S172" i="9"/>
  <c r="T172" i="9"/>
  <c r="R172" i="9"/>
  <c r="C175" i="9"/>
  <c r="R173" i="14"/>
  <c r="V173" i="9" s="1"/>
  <c r="Q173" i="14"/>
  <c r="U173" i="9" s="1"/>
  <c r="O176" i="16"/>
  <c r="P175" i="16"/>
  <c r="O175" i="14"/>
  <c r="P174" i="14"/>
  <c r="R178" i="15"/>
  <c r="Q178" i="15"/>
  <c r="E174" i="9" l="1"/>
  <c r="FL174" i="1"/>
  <c r="FS174" i="1" s="1"/>
  <c r="FQ173" i="1"/>
  <c r="FM174" i="1"/>
  <c r="T173" i="9"/>
  <c r="FT173" i="1"/>
  <c r="R173" i="9"/>
  <c r="CO175" i="1"/>
  <c r="FL175" i="1" s="1"/>
  <c r="T178" i="1"/>
  <c r="CM177" i="1"/>
  <c r="O176" i="14"/>
  <c r="P175" i="14"/>
  <c r="M179" i="14"/>
  <c r="R179" i="15"/>
  <c r="Q179" i="15"/>
  <c r="R175" i="16"/>
  <c r="Q175" i="16"/>
  <c r="M185" i="15"/>
  <c r="O181" i="15"/>
  <c r="P180" i="15"/>
  <c r="Q174" i="14"/>
  <c r="U174" i="9" s="1"/>
  <c r="R174" i="14"/>
  <c r="V174" i="9" s="1"/>
  <c r="AE172" i="9"/>
  <c r="AD172" i="9"/>
  <c r="W172" i="9"/>
  <c r="AB172" i="9" s="1"/>
  <c r="T174" i="9"/>
  <c r="R174" i="9"/>
  <c r="S174" i="9"/>
  <c r="FJ177" i="1"/>
  <c r="CN176" i="1"/>
  <c r="D176" i="9" s="1"/>
  <c r="O177" i="16"/>
  <c r="P176" i="16"/>
  <c r="M179" i="16"/>
  <c r="C176" i="9"/>
  <c r="FT174" i="1" l="1"/>
  <c r="AD173" i="9"/>
  <c r="FQ174" i="1"/>
  <c r="FM175" i="1"/>
  <c r="E175" i="9"/>
  <c r="S175" i="9" s="1"/>
  <c r="W173" i="9"/>
  <c r="AB173" i="9" s="1"/>
  <c r="AE173" i="9"/>
  <c r="FN175" i="1"/>
  <c r="FQ175" i="1" s="1"/>
  <c r="CO176" i="1"/>
  <c r="FM176" i="1" s="1"/>
  <c r="M186" i="15"/>
  <c r="O177" i="14"/>
  <c r="P176" i="14"/>
  <c r="Q176" i="16"/>
  <c r="R176" i="16"/>
  <c r="AE174" i="9"/>
  <c r="AD174" i="9"/>
  <c r="W174" i="9"/>
  <c r="AB174" i="9" s="1"/>
  <c r="M180" i="16"/>
  <c r="R180" i="15"/>
  <c r="Q180" i="15"/>
  <c r="C177" i="9"/>
  <c r="Q175" i="14"/>
  <c r="U175" i="9" s="1"/>
  <c r="R175" i="14"/>
  <c r="V175" i="9" s="1"/>
  <c r="O178" i="16"/>
  <c r="P177" i="16"/>
  <c r="CN177" i="1"/>
  <c r="D177" i="9" s="1"/>
  <c r="FJ178" i="1"/>
  <c r="O182" i="15"/>
  <c r="P181" i="15"/>
  <c r="M180" i="14"/>
  <c r="T179" i="1"/>
  <c r="CM178" i="1"/>
  <c r="R175" i="9" l="1"/>
  <c r="T175" i="9"/>
  <c r="FN176" i="1"/>
  <c r="E176" i="9"/>
  <c r="R176" i="9" s="1"/>
  <c r="FT175" i="1"/>
  <c r="FS175" i="1"/>
  <c r="FL176" i="1"/>
  <c r="FT176" i="1" s="1"/>
  <c r="R176" i="14"/>
  <c r="V176" i="9" s="1"/>
  <c r="Q176" i="14"/>
  <c r="U176" i="9" s="1"/>
  <c r="O178" i="14"/>
  <c r="P177" i="14"/>
  <c r="M187" i="15"/>
  <c r="CM179" i="1"/>
  <c r="T180" i="1"/>
  <c r="Q181" i="15"/>
  <c r="R181" i="15"/>
  <c r="CN178" i="1"/>
  <c r="D178" i="9" s="1"/>
  <c r="FJ179" i="1"/>
  <c r="O183" i="15"/>
  <c r="P182" i="15"/>
  <c r="M181" i="14"/>
  <c r="Q177" i="16"/>
  <c r="R177" i="16"/>
  <c r="C178" i="9"/>
  <c r="O179" i="16"/>
  <c r="P178" i="16"/>
  <c r="CO177" i="1"/>
  <c r="M181" i="16"/>
  <c r="W175" i="9" l="1"/>
  <c r="AB175" i="9" s="1"/>
  <c r="AE175" i="9"/>
  <c r="AD175" i="9"/>
  <c r="T176" i="9"/>
  <c r="AD176" i="9" s="1"/>
  <c r="S176" i="9"/>
  <c r="W176" i="9" s="1"/>
  <c r="AB176" i="9" s="1"/>
  <c r="FQ176" i="1"/>
  <c r="FS176" i="1"/>
  <c r="CN179" i="1"/>
  <c r="D179" i="9" s="1"/>
  <c r="FJ180" i="1"/>
  <c r="O179" i="14"/>
  <c r="P178" i="14"/>
  <c r="T181" i="1"/>
  <c r="CM180" i="1"/>
  <c r="Q177" i="14"/>
  <c r="U177" i="9" s="1"/>
  <c r="R177" i="14"/>
  <c r="V177" i="9" s="1"/>
  <c r="M182" i="14"/>
  <c r="C179" i="9"/>
  <c r="M182" i="16"/>
  <c r="R182" i="15"/>
  <c r="Q182" i="15"/>
  <c r="O180" i="16"/>
  <c r="P179" i="16"/>
  <c r="FN177" i="1"/>
  <c r="FM177" i="1"/>
  <c r="E177" i="9"/>
  <c r="FL177" i="1"/>
  <c r="R178" i="16"/>
  <c r="Q178" i="16"/>
  <c r="CO178" i="1"/>
  <c r="O184" i="15"/>
  <c r="P183" i="15"/>
  <c r="M188" i="15"/>
  <c r="AE176" i="9" l="1"/>
  <c r="CO179" i="1"/>
  <c r="FM179" i="1" s="1"/>
  <c r="Q183" i="15"/>
  <c r="R183" i="15"/>
  <c r="T177" i="9"/>
  <c r="R177" i="9"/>
  <c r="S177" i="9"/>
  <c r="R178" i="14"/>
  <c r="V178" i="9" s="1"/>
  <c r="Q178" i="14"/>
  <c r="U178" i="9" s="1"/>
  <c r="O185" i="15"/>
  <c r="P184" i="15"/>
  <c r="C180" i="9"/>
  <c r="CN180" i="1"/>
  <c r="D180" i="9" s="1"/>
  <c r="FJ181" i="1"/>
  <c r="FM178" i="1"/>
  <c r="E178" i="9"/>
  <c r="FL178" i="1"/>
  <c r="FN178" i="1"/>
  <c r="O181" i="16"/>
  <c r="P180" i="16"/>
  <c r="E179" i="9"/>
  <c r="O180" i="14"/>
  <c r="P179" i="14"/>
  <c r="M189" i="15"/>
  <c r="FQ177" i="1"/>
  <c r="FT177" i="1"/>
  <c r="FS177" i="1"/>
  <c r="R179" i="16"/>
  <c r="Q179" i="16"/>
  <c r="M183" i="16"/>
  <c r="M183" i="14"/>
  <c r="T182" i="1"/>
  <c r="CM181" i="1"/>
  <c r="FL179" i="1" l="1"/>
  <c r="FN179" i="1"/>
  <c r="C181" i="9"/>
  <c r="O181" i="14"/>
  <c r="P180" i="14"/>
  <c r="FT178" i="1"/>
  <c r="FQ178" i="1"/>
  <c r="FS178" i="1"/>
  <c r="O186" i="15"/>
  <c r="P185" i="15"/>
  <c r="CM182" i="1"/>
  <c r="T183" i="1"/>
  <c r="M184" i="16"/>
  <c r="R180" i="16"/>
  <c r="Q180" i="16"/>
  <c r="T179" i="9"/>
  <c r="R179" i="9"/>
  <c r="S179" i="9"/>
  <c r="AD177" i="9"/>
  <c r="AE177" i="9"/>
  <c r="W177" i="9"/>
  <c r="AB177" i="9" s="1"/>
  <c r="R178" i="9"/>
  <c r="S178" i="9"/>
  <c r="T178" i="9"/>
  <c r="CO180" i="1"/>
  <c r="M190" i="15"/>
  <c r="O182" i="16"/>
  <c r="P181" i="16"/>
  <c r="M184" i="14"/>
  <c r="Q179" i="14"/>
  <c r="U179" i="9" s="1"/>
  <c r="R179" i="14"/>
  <c r="V179" i="9" s="1"/>
  <c r="CN181" i="1"/>
  <c r="D181" i="9" s="1"/>
  <c r="FJ182" i="1"/>
  <c r="R184" i="15"/>
  <c r="Q184" i="15"/>
  <c r="FT179" i="1" l="1"/>
  <c r="FQ179" i="1"/>
  <c r="FS179" i="1"/>
  <c r="M191" i="15"/>
  <c r="O187" i="15"/>
  <c r="P186" i="15"/>
  <c r="CM183" i="1"/>
  <c r="T184" i="1"/>
  <c r="C182" i="9"/>
  <c r="CO181" i="1"/>
  <c r="AD178" i="9"/>
  <c r="AE178" i="9"/>
  <c r="W178" i="9"/>
  <c r="AB178" i="9" s="1"/>
  <c r="M185" i="16"/>
  <c r="Q180" i="14"/>
  <c r="U180" i="9" s="1"/>
  <c r="R180" i="14"/>
  <c r="V180" i="9" s="1"/>
  <c r="R181" i="16"/>
  <c r="Q181" i="16"/>
  <c r="FL180" i="1"/>
  <c r="E180" i="9"/>
  <c r="FM180" i="1"/>
  <c r="FN180" i="1"/>
  <c r="O182" i="14"/>
  <c r="P181" i="14"/>
  <c r="O183" i="16"/>
  <c r="P182" i="16"/>
  <c r="FJ183" i="1"/>
  <c r="CN182" i="1"/>
  <c r="D182" i="9" s="1"/>
  <c r="M185" i="14"/>
  <c r="AD179" i="9"/>
  <c r="W179" i="9"/>
  <c r="AB179" i="9" s="1"/>
  <c r="AE179" i="9"/>
  <c r="R185" i="15"/>
  <c r="Q185" i="15"/>
  <c r="O184" i="16" l="1"/>
  <c r="P183" i="16"/>
  <c r="Q186" i="15"/>
  <c r="R186" i="15"/>
  <c r="O188" i="15"/>
  <c r="P187" i="15"/>
  <c r="O183" i="14"/>
  <c r="P182" i="14"/>
  <c r="CM184" i="1"/>
  <c r="T185" i="1"/>
  <c r="M186" i="14"/>
  <c r="M186" i="16"/>
  <c r="Q181" i="14"/>
  <c r="U181" i="9" s="1"/>
  <c r="R181" i="14"/>
  <c r="V181" i="9" s="1"/>
  <c r="CO182" i="1"/>
  <c r="FJ184" i="1"/>
  <c r="CN183" i="1"/>
  <c r="D183" i="9" s="1"/>
  <c r="S180" i="9"/>
  <c r="T180" i="9"/>
  <c r="R180" i="9"/>
  <c r="Q182" i="16"/>
  <c r="R182" i="16"/>
  <c r="FT180" i="1"/>
  <c r="FQ180" i="1"/>
  <c r="FS180" i="1"/>
  <c r="FM181" i="1"/>
  <c r="FN181" i="1"/>
  <c r="FL181" i="1"/>
  <c r="E181" i="9"/>
  <c r="C183" i="9"/>
  <c r="M192" i="15"/>
  <c r="CO183" i="1" l="1"/>
  <c r="FM183" i="1" s="1"/>
  <c r="M193" i="15"/>
  <c r="R182" i="14"/>
  <c r="V182" i="9" s="1"/>
  <c r="Q182" i="14"/>
  <c r="U182" i="9" s="1"/>
  <c r="O184" i="14"/>
  <c r="P183" i="14"/>
  <c r="FJ185" i="1"/>
  <c r="CN184" i="1"/>
  <c r="D184" i="9" s="1"/>
  <c r="CM185" i="1"/>
  <c r="T186" i="1"/>
  <c r="R187" i="15"/>
  <c r="Q187" i="15"/>
  <c r="Q183" i="16"/>
  <c r="R183" i="16"/>
  <c r="FT181" i="1"/>
  <c r="FQ181" i="1"/>
  <c r="FS181" i="1"/>
  <c r="M187" i="14"/>
  <c r="AD180" i="9"/>
  <c r="AE180" i="9"/>
  <c r="W180" i="9"/>
  <c r="AB180" i="9" s="1"/>
  <c r="T181" i="9"/>
  <c r="R181" i="9"/>
  <c r="S181" i="9"/>
  <c r="FM182" i="1"/>
  <c r="FN182" i="1"/>
  <c r="FL182" i="1"/>
  <c r="E182" i="9"/>
  <c r="M187" i="16"/>
  <c r="C184" i="9"/>
  <c r="CO184" i="1"/>
  <c r="O189" i="15"/>
  <c r="P188" i="15"/>
  <c r="O185" i="16"/>
  <c r="P184" i="16"/>
  <c r="FL183" i="1" l="1"/>
  <c r="E183" i="9"/>
  <c r="R183" i="9" s="1"/>
  <c r="FN183" i="1"/>
  <c r="Q184" i="16"/>
  <c r="R184" i="16"/>
  <c r="M188" i="14"/>
  <c r="CM186" i="1"/>
  <c r="T187" i="1"/>
  <c r="Q183" i="14"/>
  <c r="U183" i="9" s="1"/>
  <c r="R183" i="14"/>
  <c r="V183" i="9" s="1"/>
  <c r="O186" i="16"/>
  <c r="P185" i="16"/>
  <c r="O185" i="14"/>
  <c r="P184" i="14"/>
  <c r="S183" i="9"/>
  <c r="T183" i="9"/>
  <c r="AD181" i="9"/>
  <c r="AE181" i="9"/>
  <c r="W181" i="9"/>
  <c r="AB181" i="9" s="1"/>
  <c r="FL184" i="1"/>
  <c r="FN184" i="1"/>
  <c r="FM184" i="1"/>
  <c r="E184" i="9"/>
  <c r="R182" i="9"/>
  <c r="S182" i="9"/>
  <c r="T182" i="9"/>
  <c r="FS182" i="1"/>
  <c r="FT182" i="1"/>
  <c r="FQ182" i="1"/>
  <c r="C185" i="9"/>
  <c r="Q188" i="15"/>
  <c r="R188" i="15"/>
  <c r="O190" i="15"/>
  <c r="P189" i="15"/>
  <c r="M188" i="16"/>
  <c r="CN185" i="1"/>
  <c r="D185" i="9" s="1"/>
  <c r="FJ186" i="1"/>
  <c r="M194" i="15"/>
  <c r="FT183" i="1" l="1"/>
  <c r="FS183" i="1"/>
  <c r="FQ183" i="1"/>
  <c r="CO185" i="1"/>
  <c r="FN185" i="1" s="1"/>
  <c r="R184" i="14"/>
  <c r="V184" i="9" s="1"/>
  <c r="Q184" i="14"/>
  <c r="U184" i="9" s="1"/>
  <c r="AD182" i="9"/>
  <c r="AE182" i="9"/>
  <c r="W182" i="9"/>
  <c r="AB182" i="9" s="1"/>
  <c r="R185" i="16"/>
  <c r="Q185" i="16"/>
  <c r="T188" i="1"/>
  <c r="CM187" i="1"/>
  <c r="FJ187" i="1"/>
  <c r="CN186" i="1"/>
  <c r="D186" i="9" s="1"/>
  <c r="R189" i="15"/>
  <c r="Q189" i="15"/>
  <c r="AE183" i="9"/>
  <c r="AD183" i="9"/>
  <c r="W183" i="9"/>
  <c r="AB183" i="9" s="1"/>
  <c r="O186" i="14"/>
  <c r="P185" i="14"/>
  <c r="M189" i="14"/>
  <c r="O191" i="15"/>
  <c r="P190" i="15"/>
  <c r="FS184" i="1"/>
  <c r="FQ184" i="1"/>
  <c r="FT184" i="1"/>
  <c r="M189" i="16"/>
  <c r="R184" i="9"/>
  <c r="S184" i="9"/>
  <c r="T184" i="9"/>
  <c r="O187" i="16"/>
  <c r="P186" i="16"/>
  <c r="C186" i="9"/>
  <c r="CO186" i="1" l="1"/>
  <c r="FL185" i="1"/>
  <c r="FM185" i="1"/>
  <c r="E185" i="9"/>
  <c r="S185" i="9" s="1"/>
  <c r="FL186" i="1"/>
  <c r="E186" i="9"/>
  <c r="FM186" i="1"/>
  <c r="FN186" i="1"/>
  <c r="AD184" i="9"/>
  <c r="AE184" i="9"/>
  <c r="W184" i="9"/>
  <c r="AB184" i="9" s="1"/>
  <c r="R185" i="14"/>
  <c r="V185" i="9" s="1"/>
  <c r="Q185" i="14"/>
  <c r="U185" i="9" s="1"/>
  <c r="FJ188" i="1"/>
  <c r="CN187" i="1"/>
  <c r="D187" i="9" s="1"/>
  <c r="T185" i="9"/>
  <c r="M190" i="16"/>
  <c r="O192" i="15"/>
  <c r="P191" i="15"/>
  <c r="C187" i="9"/>
  <c r="M190" i="14"/>
  <c r="R186" i="16"/>
  <c r="Q186" i="16"/>
  <c r="R190" i="15"/>
  <c r="Q190" i="15"/>
  <c r="O188" i="16"/>
  <c r="P187" i="16"/>
  <c r="O187" i="14"/>
  <c r="P186" i="14"/>
  <c r="FS185" i="1"/>
  <c r="T189" i="1"/>
  <c r="CM188" i="1"/>
  <c r="FT185" i="1" l="1"/>
  <c r="R185" i="9"/>
  <c r="AD185" i="9" s="1"/>
  <c r="FQ185" i="1"/>
  <c r="CO187" i="1"/>
  <c r="FN187" i="1" s="1"/>
  <c r="C188" i="9"/>
  <c r="O189" i="16"/>
  <c r="P188" i="16"/>
  <c r="T190" i="1"/>
  <c r="CM189" i="1"/>
  <c r="M191" i="14"/>
  <c r="R191" i="15"/>
  <c r="Q191" i="15"/>
  <c r="CN188" i="1"/>
  <c r="D188" i="9" s="1"/>
  <c r="FJ189" i="1"/>
  <c r="R186" i="9"/>
  <c r="S186" i="9"/>
  <c r="T186" i="9"/>
  <c r="Q187" i="16"/>
  <c r="R187" i="16"/>
  <c r="M191" i="16"/>
  <c r="Q186" i="14"/>
  <c r="U186" i="9" s="1"/>
  <c r="R186" i="14"/>
  <c r="V186" i="9" s="1"/>
  <c r="O188" i="14"/>
  <c r="P187" i="14"/>
  <c r="O193" i="15"/>
  <c r="P192" i="15"/>
  <c r="FS186" i="1"/>
  <c r="FQ186" i="1"/>
  <c r="FT186" i="1"/>
  <c r="FM187" i="1" l="1"/>
  <c r="FL187" i="1"/>
  <c r="FS187" i="1" s="1"/>
  <c r="AE185" i="9"/>
  <c r="W185" i="9"/>
  <c r="AB185" i="9" s="1"/>
  <c r="E187" i="9"/>
  <c r="S187" i="9" s="1"/>
  <c r="Q188" i="16"/>
  <c r="R188" i="16"/>
  <c r="O194" i="15"/>
  <c r="P194" i="15" s="1"/>
  <c r="P193" i="15"/>
  <c r="FT187" i="1"/>
  <c r="FQ187" i="1"/>
  <c r="FJ190" i="1"/>
  <c r="CN189" i="1"/>
  <c r="D189" i="9" s="1"/>
  <c r="M192" i="14"/>
  <c r="Q187" i="14"/>
  <c r="U187" i="9" s="1"/>
  <c r="R187" i="14"/>
  <c r="V187" i="9" s="1"/>
  <c r="O190" i="16"/>
  <c r="P189" i="16"/>
  <c r="O189" i="14"/>
  <c r="P188" i="14"/>
  <c r="M192" i="16"/>
  <c r="C189" i="9"/>
  <c r="R192" i="15"/>
  <c r="Q192" i="15"/>
  <c r="AD186" i="9"/>
  <c r="AE186" i="9"/>
  <c r="W186" i="9"/>
  <c r="AB186" i="9" s="1"/>
  <c r="T191" i="1"/>
  <c r="CM190" i="1"/>
  <c r="CO188" i="1"/>
  <c r="CO189" i="1" l="1"/>
  <c r="E189" i="9" s="1"/>
  <c r="R187" i="9"/>
  <c r="T187" i="9"/>
  <c r="O190" i="14"/>
  <c r="P189" i="14"/>
  <c r="FJ191" i="1"/>
  <c r="CN190" i="1"/>
  <c r="D190" i="9" s="1"/>
  <c r="C190" i="9"/>
  <c r="FN189" i="1"/>
  <c r="M193" i="14"/>
  <c r="FL188" i="1"/>
  <c r="FN188" i="1"/>
  <c r="FM188" i="1"/>
  <c r="E188" i="9"/>
  <c r="Q193" i="15"/>
  <c r="R193" i="15"/>
  <c r="R189" i="16"/>
  <c r="Q189" i="16"/>
  <c r="R194" i="15"/>
  <c r="Q194" i="15"/>
  <c r="CM191" i="1"/>
  <c r="T192" i="1"/>
  <c r="M193" i="16"/>
  <c r="AE187" i="9"/>
  <c r="O191" i="16"/>
  <c r="P190" i="16"/>
  <c r="R188" i="14"/>
  <c r="V188" i="9" s="1"/>
  <c r="Q188" i="14"/>
  <c r="U188" i="9" s="1"/>
  <c r="FL189" i="1" l="1"/>
  <c r="FM189" i="1"/>
  <c r="AD187" i="9"/>
  <c r="W187" i="9"/>
  <c r="AB187" i="9" s="1"/>
  <c r="T193" i="1"/>
  <c r="CM192" i="1"/>
  <c r="T188" i="9"/>
  <c r="R188" i="9"/>
  <c r="S188" i="9"/>
  <c r="S189" i="9"/>
  <c r="T189" i="9"/>
  <c r="R189" i="9"/>
  <c r="Q190" i="16"/>
  <c r="R190" i="16"/>
  <c r="C191" i="9"/>
  <c r="M194" i="14"/>
  <c r="FJ192" i="1"/>
  <c r="CN191" i="1"/>
  <c r="D191" i="9" s="1"/>
  <c r="O192" i="16"/>
  <c r="P191" i="16"/>
  <c r="FS189" i="1"/>
  <c r="FT189" i="1"/>
  <c r="CO190" i="1"/>
  <c r="R189" i="14"/>
  <c r="V189" i="9" s="1"/>
  <c r="Q189" i="14"/>
  <c r="U189" i="9" s="1"/>
  <c r="M194" i="16"/>
  <c r="FT188" i="1"/>
  <c r="FS188" i="1"/>
  <c r="FQ188" i="1"/>
  <c r="O191" i="14"/>
  <c r="P190" i="14"/>
  <c r="FQ189" i="1" l="1"/>
  <c r="AD189" i="9"/>
  <c r="AE189" i="9"/>
  <c r="W189" i="9"/>
  <c r="AB189" i="9" s="1"/>
  <c r="FJ193" i="1"/>
  <c r="CN192" i="1"/>
  <c r="D192" i="9" s="1"/>
  <c r="CO191" i="1"/>
  <c r="O192" i="14"/>
  <c r="P191" i="14"/>
  <c r="FM190" i="1"/>
  <c r="FL190" i="1"/>
  <c r="E190" i="9"/>
  <c r="FN190" i="1"/>
  <c r="R191" i="16"/>
  <c r="Q191" i="16"/>
  <c r="C192" i="9"/>
  <c r="AD188" i="9"/>
  <c r="AE188" i="9"/>
  <c r="W188" i="9"/>
  <c r="AB188" i="9" s="1"/>
  <c r="Q190" i="14"/>
  <c r="U190" i="9" s="1"/>
  <c r="R190" i="14"/>
  <c r="V190" i="9" s="1"/>
  <c r="M195" i="16"/>
  <c r="O193" i="16"/>
  <c r="P192" i="16"/>
  <c r="CM193" i="1"/>
  <c r="T194" i="1"/>
  <c r="CO192" i="1" l="1"/>
  <c r="FN192" i="1" s="1"/>
  <c r="T195" i="1"/>
  <c r="CM194" i="1"/>
  <c r="M196" i="16"/>
  <c r="FL192" i="1"/>
  <c r="Q191" i="14"/>
  <c r="U191" i="9" s="1"/>
  <c r="R191" i="14"/>
  <c r="V191" i="9" s="1"/>
  <c r="FJ194" i="1"/>
  <c r="CN193" i="1"/>
  <c r="D193" i="9" s="1"/>
  <c r="C193" i="9"/>
  <c r="T190" i="9"/>
  <c r="R190" i="9"/>
  <c r="S190" i="9"/>
  <c r="O193" i="14"/>
  <c r="P192" i="14"/>
  <c r="Q192" i="16"/>
  <c r="R192" i="16"/>
  <c r="FQ190" i="1"/>
  <c r="FS190" i="1"/>
  <c r="FT190" i="1"/>
  <c r="FL191" i="1"/>
  <c r="FN191" i="1"/>
  <c r="E191" i="9"/>
  <c r="FM191" i="1"/>
  <c r="O194" i="16"/>
  <c r="P193" i="16"/>
  <c r="FM192" i="1" l="1"/>
  <c r="FQ192" i="1" s="1"/>
  <c r="E192" i="9"/>
  <c r="S192" i="9" s="1"/>
  <c r="AD190" i="9"/>
  <c r="AE190" i="9"/>
  <c r="W190" i="9"/>
  <c r="AB190" i="9" s="1"/>
  <c r="R191" i="9"/>
  <c r="S191" i="9"/>
  <c r="T191" i="9"/>
  <c r="Q192" i="14"/>
  <c r="U192" i="9" s="1"/>
  <c r="R192" i="14"/>
  <c r="V192" i="9" s="1"/>
  <c r="CN194" i="1"/>
  <c r="D194" i="9" s="1"/>
  <c r="FJ195" i="1"/>
  <c r="Q193" i="16"/>
  <c r="R193" i="16"/>
  <c r="O194" i="14"/>
  <c r="P194" i="14" s="1"/>
  <c r="P193" i="14"/>
  <c r="CO193" i="1"/>
  <c r="C194" i="9"/>
  <c r="O195" i="16"/>
  <c r="P194" i="16"/>
  <c r="FQ191" i="1"/>
  <c r="FS191" i="1"/>
  <c r="FT191" i="1"/>
  <c r="FS192" i="1"/>
  <c r="T196" i="1"/>
  <c r="CM196" i="1" s="1"/>
  <c r="CM195" i="1"/>
  <c r="FT192" i="1" l="1"/>
  <c r="T192" i="9"/>
  <c r="R192" i="9"/>
  <c r="CO194" i="1"/>
  <c r="FM194" i="1" s="1"/>
  <c r="C195" i="9"/>
  <c r="AD191" i="9"/>
  <c r="AE191" i="9"/>
  <c r="W191" i="9"/>
  <c r="AB191" i="9" s="1"/>
  <c r="R194" i="16"/>
  <c r="Q194" i="16"/>
  <c r="FN193" i="1"/>
  <c r="E193" i="9"/>
  <c r="FM193" i="1"/>
  <c r="FL193" i="1"/>
  <c r="C196" i="9"/>
  <c r="O196" i="16"/>
  <c r="P196" i="16" s="1"/>
  <c r="P195" i="16"/>
  <c r="R193" i="14"/>
  <c r="V193" i="9" s="1"/>
  <c r="Q193" i="14"/>
  <c r="U193" i="9" s="1"/>
  <c r="FJ196" i="1"/>
  <c r="CN196" i="1" s="1"/>
  <c r="D196" i="9" s="1"/>
  <c r="CN195" i="1"/>
  <c r="D195" i="9" s="1"/>
  <c r="Q194" i="14"/>
  <c r="R194" i="14"/>
  <c r="V194" i="9" s="1"/>
  <c r="AE192" i="9" l="1"/>
  <c r="E194" i="9"/>
  <c r="R194" i="9" s="1"/>
  <c r="FN194" i="1"/>
  <c r="FL194" i="1"/>
  <c r="FQ194" i="1" s="1"/>
  <c r="AD192" i="9"/>
  <c r="W192" i="9"/>
  <c r="AB192" i="9" s="1"/>
  <c r="U194" i="9"/>
  <c r="CO196" i="1"/>
  <c r="FN196" i="1" s="1"/>
  <c r="S193" i="9"/>
  <c r="T193" i="9"/>
  <c r="R193" i="9"/>
  <c r="Q195" i="16"/>
  <c r="U195" i="9" s="1"/>
  <c r="R195" i="16"/>
  <c r="V195" i="9" s="1"/>
  <c r="CO195" i="1"/>
  <c r="S194" i="9"/>
  <c r="T194" i="9"/>
  <c r="FS193" i="1"/>
  <c r="FQ193" i="1"/>
  <c r="FT193" i="1"/>
  <c r="R196" i="16"/>
  <c r="V196" i="9" s="1"/>
  <c r="Q196" i="16"/>
  <c r="U196" i="9" s="1"/>
  <c r="FT194" i="1" l="1"/>
  <c r="FS194" i="1"/>
  <c r="FL196" i="1"/>
  <c r="FS196" i="1" s="1"/>
  <c r="E196" i="9"/>
  <c r="S196" i="9" s="1"/>
  <c r="FM196" i="1"/>
  <c r="AD193" i="9"/>
  <c r="AE193" i="9"/>
  <c r="W193" i="9"/>
  <c r="AB193" i="9" s="1"/>
  <c r="AE194" i="9"/>
  <c r="AD194" i="9"/>
  <c r="W194" i="9"/>
  <c r="AB194" i="9" s="1"/>
  <c r="FM195" i="1"/>
  <c r="FL195" i="1"/>
  <c r="E195" i="9"/>
  <c r="FN195" i="1"/>
  <c r="R196" i="9" l="1"/>
  <c r="T196" i="9"/>
  <c r="FT196" i="1"/>
  <c r="FQ196" i="1"/>
  <c r="R195" i="9"/>
  <c r="S195" i="9"/>
  <c r="T195" i="9"/>
  <c r="FT195" i="1"/>
  <c r="FS195" i="1"/>
  <c r="FQ195" i="1"/>
  <c r="AD196" i="9" l="1"/>
  <c r="AE196" i="9"/>
  <c r="W196" i="9"/>
  <c r="AB196" i="9" s="1"/>
  <c r="AE195" i="9"/>
  <c r="AD195" i="9"/>
  <c r="W195" i="9"/>
  <c r="AB195" i="9" s="1"/>
  <c r="AI37" i="9"/>
  <c r="F17" i="8" s="1"/>
  <c r="D27" i="20" l="1"/>
  <c r="AJ37" i="9"/>
  <c r="E27" i="20" s="1"/>
  <c r="C23" i="20"/>
  <c r="AI33" i="9"/>
  <c r="AJ33" i="9" s="1"/>
  <c r="E23" i="20" l="1"/>
  <c r="AK33" i="9"/>
  <c r="D23" i="20"/>
  <c r="F23" i="20" l="1"/>
  <c r="AK34" i="9"/>
  <c r="AL33" i="9"/>
  <c r="G23" i="20" l="1"/>
  <c r="AN33" i="9"/>
  <c r="AK35" i="9"/>
  <c r="F24" i="20"/>
  <c r="AL34" i="9"/>
  <c r="G24" i="20" l="1"/>
  <c r="AN34" i="9"/>
  <c r="F25" i="20"/>
  <c r="AK36" i="9"/>
  <c r="I23" i="20"/>
  <c r="AL35" i="9"/>
  <c r="G25" i="20" l="1"/>
  <c r="AN35" i="9"/>
  <c r="F26" i="20"/>
  <c r="AK37" i="9"/>
  <c r="AL37" i="9" s="1"/>
  <c r="I24" i="20"/>
  <c r="F7" i="8"/>
  <c r="AL36" i="9"/>
  <c r="G27" i="20" l="1"/>
  <c r="AN37" i="9"/>
  <c r="I27" i="20" s="1"/>
  <c r="AK38" i="9"/>
  <c r="AL38" i="9" s="1"/>
  <c r="F27" i="20"/>
  <c r="I25" i="20"/>
  <c r="AN36" i="9"/>
  <c r="I26" i="20" s="1"/>
  <c r="G26" i="20"/>
  <c r="AK39" i="9" l="1"/>
  <c r="AL39" i="9" s="1"/>
  <c r="F28" i="20"/>
  <c r="G28" i="20"/>
  <c r="AN38" i="9"/>
  <c r="I28" i="20" l="1"/>
  <c r="AN39" i="9"/>
  <c r="I29" i="20" s="1"/>
  <c r="G29" i="20"/>
  <c r="AK40" i="9"/>
  <c r="AL40" i="9" s="1"/>
  <c r="F29" i="20"/>
  <c r="G30" i="20" l="1"/>
  <c r="AN40" i="9"/>
  <c r="F19" i="8" s="1"/>
  <c r="F30" i="20"/>
  <c r="AO40" i="9"/>
  <c r="AP40" i="9" l="1"/>
  <c r="J30" i="20"/>
  <c r="I30" i="20"/>
  <c r="K30" i="20" l="1"/>
  <c r="F21" i="8"/>
  <c r="F30" i="8" s="1"/>
  <c r="F35" i="8" s="1"/>
  <c r="F36" i="8" s="1"/>
  <c r="AH50" i="9" l="1"/>
  <c r="F41" i="8"/>
  <c r="AH52" i="9"/>
  <c r="AH44" i="9"/>
  <c r="AH42" i="9"/>
  <c r="AH41" i="9"/>
  <c r="AH43" i="9"/>
  <c r="AH45" i="9"/>
  <c r="AH47" i="9"/>
  <c r="AH49" i="9"/>
  <c r="AH51" i="9"/>
  <c r="AH46" i="9"/>
  <c r="F42" i="8"/>
  <c r="AH48" i="9"/>
  <c r="AI45" i="9" l="1"/>
  <c r="C35" i="20"/>
  <c r="AI48" i="9"/>
  <c r="C38" i="20"/>
  <c r="AI51" i="9"/>
  <c r="C41" i="20"/>
  <c r="F48" i="8"/>
  <c r="F49" i="8" s="1"/>
  <c r="F58" i="8"/>
  <c r="F59" i="8" s="1"/>
  <c r="F53" i="8"/>
  <c r="F54" i="8" s="1"/>
  <c r="F63" i="8"/>
  <c r="F64" i="8" s="1"/>
  <c r="AI44" i="9"/>
  <c r="C34" i="20"/>
  <c r="AI52" i="9"/>
  <c r="C42" i="20"/>
  <c r="C39" i="20"/>
  <c r="AI49" i="9"/>
  <c r="C33" i="20"/>
  <c r="AI43" i="9"/>
  <c r="AI41" i="9"/>
  <c r="C31" i="20"/>
  <c r="AI42" i="9"/>
  <c r="C32" i="20"/>
  <c r="AI46" i="9"/>
  <c r="C36" i="20"/>
  <c r="AI47" i="9"/>
  <c r="C37" i="20"/>
  <c r="AI50" i="9"/>
  <c r="C40" i="20"/>
  <c r="AJ49" i="9" l="1"/>
  <c r="E39" i="20" s="1"/>
  <c r="D39" i="20"/>
  <c r="AJ42" i="9"/>
  <c r="E32" i="20" s="1"/>
  <c r="D32" i="20"/>
  <c r="AJ50" i="9"/>
  <c r="E40" i="20" s="1"/>
  <c r="D40" i="20"/>
  <c r="D31" i="20"/>
  <c r="AJ41" i="9"/>
  <c r="AJ44" i="9"/>
  <c r="E34" i="20" s="1"/>
  <c r="D34" i="20"/>
  <c r="AJ48" i="9"/>
  <c r="E38" i="20" s="1"/>
  <c r="D38" i="20"/>
  <c r="AJ51" i="9"/>
  <c r="E41" i="20" s="1"/>
  <c r="D41" i="20"/>
  <c r="D33" i="20"/>
  <c r="AJ43" i="9"/>
  <c r="E33" i="20" s="1"/>
  <c r="AJ46" i="9"/>
  <c r="E36" i="20" s="1"/>
  <c r="D36" i="20"/>
  <c r="AJ52" i="9"/>
  <c r="E42" i="20" s="1"/>
  <c r="D42" i="20"/>
  <c r="D37" i="20"/>
  <c r="AJ47" i="9"/>
  <c r="E37" i="20" s="1"/>
  <c r="D35" i="20"/>
  <c r="AJ45" i="9"/>
  <c r="E35" i="20" s="1"/>
  <c r="E31" i="20" l="1"/>
  <c r="AK41" i="9"/>
  <c r="AK42" i="9" l="1"/>
  <c r="AL42" i="9" s="1"/>
  <c r="AL41" i="9"/>
  <c r="F31" i="20"/>
  <c r="G32" i="20" l="1"/>
  <c r="AN42" i="9"/>
  <c r="I32" i="20" s="1"/>
  <c r="G31" i="20"/>
  <c r="AN41" i="9"/>
  <c r="I31" i="20" s="1"/>
  <c r="F32" i="20"/>
  <c r="AK43" i="9"/>
  <c r="AL43" i="9" s="1"/>
  <c r="AN43" i="9" l="1"/>
  <c r="I33" i="20" s="1"/>
  <c r="G33" i="20"/>
  <c r="AK44" i="9"/>
  <c r="F33" i="20"/>
  <c r="F34" i="20" l="1"/>
  <c r="AK45" i="9"/>
  <c r="AL45" i="9" s="1"/>
  <c r="AL44" i="9"/>
  <c r="G35" i="20" l="1"/>
  <c r="AN45" i="9"/>
  <c r="I35" i="20" s="1"/>
  <c r="AK46" i="9"/>
  <c r="AL46" i="9" s="1"/>
  <c r="F35" i="20"/>
  <c r="AN44" i="9"/>
  <c r="I34" i="20" s="1"/>
  <c r="G34" i="20"/>
  <c r="G36" i="20" l="1"/>
  <c r="AN46" i="9"/>
  <c r="I36" i="20" s="1"/>
  <c r="F36" i="20"/>
  <c r="AK47" i="9"/>
  <c r="F37" i="20" l="1"/>
  <c r="AK48" i="9"/>
  <c r="AL48" i="9" s="1"/>
  <c r="AL47" i="9"/>
  <c r="G37" i="20" l="1"/>
  <c r="AN47" i="9"/>
  <c r="I37" i="20" s="1"/>
  <c r="AN48" i="9"/>
  <c r="I38" i="20" s="1"/>
  <c r="G38" i="20"/>
  <c r="F38" i="20"/>
  <c r="AK49" i="9"/>
  <c r="AK50" i="9" l="1"/>
  <c r="AL50" i="9" s="1"/>
  <c r="F39" i="20"/>
  <c r="AL49" i="9"/>
  <c r="AN49" i="9" l="1"/>
  <c r="I39" i="20" s="1"/>
  <c r="G39" i="20"/>
  <c r="AN50" i="9"/>
  <c r="I40" i="20" s="1"/>
  <c r="G40" i="20"/>
  <c r="F40" i="20"/>
  <c r="AK51" i="9"/>
  <c r="AL51" i="9" s="1"/>
  <c r="G41" i="20" l="1"/>
  <c r="AN51" i="9"/>
  <c r="I41" i="20" s="1"/>
  <c r="F41" i="20"/>
  <c r="AK52" i="9"/>
  <c r="F42" i="20" s="1"/>
  <c r="AL52" i="9" l="1"/>
  <c r="G42" i="20"/>
  <c r="AN52" i="9"/>
  <c r="I42" i="20" s="1"/>
</calcChain>
</file>

<file path=xl/sharedStrings.xml><?xml version="1.0" encoding="utf-8"?>
<sst xmlns="http://schemas.openxmlformats.org/spreadsheetml/2006/main" count="2032" uniqueCount="206">
  <si>
    <t>NEW JERSEY NATURAL GAS COMPANY</t>
  </si>
  <si>
    <t>WEIGHTED AVERAGE COST OF CAPITAL</t>
  </si>
  <si>
    <t>($ MILLIONS)</t>
  </si>
  <si>
    <t xml:space="preserve">Embedded </t>
  </si>
  <si>
    <t xml:space="preserve">Weighted </t>
  </si>
  <si>
    <t>Amount</t>
  </si>
  <si>
    <t>Percent</t>
  </si>
  <si>
    <t>Cost</t>
  </si>
  <si>
    <t>Net of Tax</t>
  </si>
  <si>
    <t>Pre-tax</t>
  </si>
  <si>
    <t>Long-Term Debt</t>
  </si>
  <si>
    <t>Common Equity</t>
  </si>
  <si>
    <t>Total</t>
  </si>
  <si>
    <t>New Jersey Natural Gas</t>
  </si>
  <si>
    <t>($000)</t>
  </si>
  <si>
    <t>Per Therm Recovery</t>
  </si>
  <si>
    <t>Proposed Pre-tax EE Recovery Rate $ per Therm</t>
  </si>
  <si>
    <t>Proposed After-tax EE Recovery Rate $ per Therm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</si>
  <si>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</si>
  <si>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</si>
  <si>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</si>
  <si>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</si>
  <si>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</si>
  <si>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</si>
  <si>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</si>
  <si>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</si>
  <si>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</si>
  <si>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</si>
  <si>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</si>
  <si>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</si>
  <si>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CUMULATIVE INVESTMENT</t>
  </si>
  <si>
    <t>TOTAL MONTHLY INVESTMENT</t>
  </si>
  <si>
    <t>Total Budget</t>
  </si>
  <si>
    <t xml:space="preserve">Annual </t>
  </si>
  <si>
    <t>Budget</t>
  </si>
  <si>
    <t>Actual</t>
  </si>
  <si>
    <t>Difference</t>
  </si>
  <si>
    <t>Book</t>
  </si>
  <si>
    <t>Tax</t>
  </si>
  <si>
    <t>SUMMARY</t>
  </si>
  <si>
    <t>TOTAL MONTHLY AMORTIZATION</t>
  </si>
  <si>
    <t>CUMULATIVE AMORTIZATION</t>
  </si>
  <si>
    <t>TOTAL AMORTIZATION</t>
  </si>
  <si>
    <t>UNAMORTIZED REGULATORY ASSET</t>
  </si>
  <si>
    <t>ACCUMULATED DEFERRED INCOME TAXES</t>
  </si>
  <si>
    <t>Years</t>
  </si>
  <si>
    <t>Months</t>
  </si>
  <si>
    <t>TOTAL TAX AMORTIZATION</t>
  </si>
  <si>
    <t>TOTAL BOOK AMORTIZATION</t>
  </si>
  <si>
    <t>DIFFERENCE</t>
  </si>
  <si>
    <t>Tax Rate</t>
  </si>
  <si>
    <t>DEFERRED TAX</t>
  </si>
  <si>
    <t>DEBT</t>
  </si>
  <si>
    <t>TAXES</t>
  </si>
  <si>
    <t>EQUITY</t>
  </si>
  <si>
    <t>OBRP</t>
  </si>
  <si>
    <t>TOTAL MARGIN</t>
  </si>
  <si>
    <t>OPERATION &amp; MAINTENANCE EXPENSE</t>
  </si>
  <si>
    <t>TOTAL COSTS</t>
  </si>
  <si>
    <t>NET INVESTMENT TO DETERMINE DEBT, EQUITY &amp; TAXES</t>
  </si>
  <si>
    <t>Federal Tax Rate</t>
  </si>
  <si>
    <t>State Tax Rate</t>
  </si>
  <si>
    <t>Composite Tax Rate</t>
  </si>
  <si>
    <t>Debt/Equity Check</t>
  </si>
  <si>
    <t>Debt/Taxes/Equity Check</t>
  </si>
  <si>
    <t>Operation &amp; Maintenance Expenses</t>
  </si>
  <si>
    <t>Revenue</t>
  </si>
  <si>
    <t>Average Balance</t>
  </si>
  <si>
    <t>Interest</t>
  </si>
  <si>
    <t>ON BILL REPAYMENT PLAN (OBRP)</t>
  </si>
  <si>
    <t>CUMULATIVE OBRP</t>
  </si>
  <si>
    <t>CUSTOMER REPAYMENTS</t>
  </si>
  <si>
    <t>CUMULATIVE CUSTOMER REPAYMENTS</t>
  </si>
  <si>
    <t>TOTAL OBRP</t>
  </si>
  <si>
    <t>CUMULATIVE NET INVESTMENT</t>
  </si>
  <si>
    <t>Embedded Cost</t>
  </si>
  <si>
    <t>Weighted Cost</t>
  </si>
  <si>
    <t>On-Bill Repayment Program</t>
  </si>
  <si>
    <t>Fiscal Year</t>
  </si>
  <si>
    <t>Typical Annual Bill Impacts</t>
  </si>
  <si>
    <t>Annual Therms</t>
  </si>
  <si>
    <t xml:space="preserve">  Typical Annual Bill Impact</t>
  </si>
  <si>
    <t xml:space="preserve">  % Impact</t>
  </si>
  <si>
    <t>5 year</t>
  </si>
  <si>
    <t>7 year</t>
  </si>
  <si>
    <t>10 year</t>
  </si>
  <si>
    <t>Customer Repayments</t>
  </si>
  <si>
    <t>Repayments</t>
  </si>
  <si>
    <t>AUG</t>
  </si>
  <si>
    <t>Weighted</t>
  </si>
  <si>
    <t>SAVEGREEN 2020</t>
  </si>
  <si>
    <t>BEHAVIORAL</t>
  </si>
  <si>
    <t>ENERGY EFFICIENCY PRODUCTS</t>
  </si>
  <si>
    <t>HOME PERFORMANCE with ENERGY STAR</t>
  </si>
  <si>
    <t>QHEC</t>
  </si>
  <si>
    <t>MODERATE INCOME WEATHERIZATION</t>
  </si>
  <si>
    <t>MULTI FAMILY</t>
  </si>
  <si>
    <t>ENERGY MANAGEMENT</t>
  </si>
  <si>
    <t>ENGINEERED SOLUTIONS</t>
  </si>
  <si>
    <t>DIRECT INSTALL</t>
  </si>
  <si>
    <t>HYBRID HEAT</t>
  </si>
  <si>
    <t>REBATES</t>
  </si>
  <si>
    <t>HOME PERFORMANCE with ENERGY STAR &gt; $10,000</t>
  </si>
  <si>
    <t>Amortization Period</t>
  </si>
  <si>
    <t>OBRP - 5 Years</t>
  </si>
  <si>
    <t>OBRP - 7 Years</t>
  </si>
  <si>
    <t>OBRP - 10 Years</t>
  </si>
  <si>
    <t>TRANSFERS OUT TO ELECTRIC DISTRIBUTION COMPANIES</t>
  </si>
  <si>
    <t>TRANSFERS IN FROM ELECTRIC DISTRIBUTION COMPANIES</t>
  </si>
  <si>
    <t>2021-2022</t>
  </si>
  <si>
    <t>Rebates</t>
  </si>
  <si>
    <t xml:space="preserve">Throughput (000 therms) </t>
  </si>
  <si>
    <t>Total Variable Rate</t>
  </si>
  <si>
    <t>Total Variable $</t>
  </si>
  <si>
    <t>Annual Customer Charge</t>
  </si>
  <si>
    <t>Annual Demand Charge</t>
  </si>
  <si>
    <t>Total Bill</t>
  </si>
  <si>
    <t>RS non-heat</t>
  </si>
  <si>
    <t>RS heat</t>
  </si>
  <si>
    <t>GSL</t>
  </si>
  <si>
    <t>Customer Charge</t>
  </si>
  <si>
    <t>Demand Charge per HMAD</t>
  </si>
  <si>
    <t>MULTI-FAMILY - PRESCRIPTIVE</t>
  </si>
  <si>
    <t xml:space="preserve">MULTI-FAMILY - ENGINEERED SOLUTIONS </t>
  </si>
  <si>
    <t>MULTI-FAMILY - HOME PERFORMANCE with ENERGY STAR</t>
  </si>
  <si>
    <t>DIRECT INSTALL - SMALL BUSINESS</t>
  </si>
  <si>
    <t>HVAC</t>
  </si>
  <si>
    <t xml:space="preserve">HOME PERFORMANCE with ENERGY STAR                  </t>
  </si>
  <si>
    <t>HVAC - LOW-MODERATE INCOME</t>
  </si>
  <si>
    <t>MULTI-FAMILY - ENGINEERED SOLUTIONS - LOW-MODERATE INCOME</t>
  </si>
  <si>
    <t>CUSTOM</t>
  </si>
  <si>
    <t>COMMERCIAL and PRESCRIPTIVE</t>
  </si>
  <si>
    <r>
      <t xml:space="preserve">  </t>
    </r>
    <r>
      <rPr>
        <i/>
        <u/>
        <sz val="12"/>
        <rFont val="Times New Roman"/>
        <family val="1"/>
      </rPr>
      <t>Residential Non-Heat</t>
    </r>
  </si>
  <si>
    <r>
      <t xml:space="preserve">  </t>
    </r>
    <r>
      <rPr>
        <i/>
        <u/>
        <sz val="12"/>
        <rFont val="Times New Roman"/>
        <family val="1"/>
      </rPr>
      <t>Residential Heat</t>
    </r>
  </si>
  <si>
    <r>
      <t xml:space="preserve">  </t>
    </r>
    <r>
      <rPr>
        <i/>
        <u/>
        <sz val="12"/>
        <rFont val="Times New Roman"/>
        <family val="1"/>
      </rPr>
      <t>General Service Small</t>
    </r>
  </si>
  <si>
    <r>
      <t xml:space="preserve">  </t>
    </r>
    <r>
      <rPr>
        <i/>
        <u/>
        <sz val="12"/>
        <rFont val="Times New Roman"/>
        <family val="1"/>
      </rPr>
      <t>General Service Large</t>
    </r>
  </si>
  <si>
    <t>PRESCRIPTIVE</t>
  </si>
  <si>
    <t>Year 1</t>
  </si>
  <si>
    <t>Year 2</t>
  </si>
  <si>
    <t>Year 3</t>
  </si>
  <si>
    <t>Year 4</t>
  </si>
  <si>
    <t>Year 5</t>
  </si>
  <si>
    <t>Year 6</t>
  </si>
  <si>
    <t>Cumulative Investment</t>
  </si>
  <si>
    <t>Less Accumulated Amortization</t>
  </si>
  <si>
    <t>Less Accumulated Deferred Tax</t>
  </si>
  <si>
    <t>Net Investment</t>
  </si>
  <si>
    <t>Required Net Operating Income</t>
  </si>
  <si>
    <t>Pre Tax Amortization</t>
  </si>
  <si>
    <t>Less Loan Repayments</t>
  </si>
  <si>
    <t>Month</t>
  </si>
  <si>
    <t>Year</t>
  </si>
  <si>
    <t>Budget- with INS and OUTS</t>
  </si>
  <si>
    <t>Actual INS</t>
  </si>
  <si>
    <t>Actuals OUTS</t>
  </si>
  <si>
    <t>2021-A</t>
  </si>
  <si>
    <t>ON-BILL REPAYMENTS/FINANCING-Changed to Actual</t>
  </si>
  <si>
    <t>Under(Over) Balance</t>
  </si>
  <si>
    <t>Cumulative Under(over)</t>
  </si>
  <si>
    <t>Commercial Paper Interest Rate</t>
  </si>
  <si>
    <t>Volumnes</t>
  </si>
  <si>
    <t>Rider Rate</t>
  </si>
  <si>
    <t>total interest for year</t>
  </si>
  <si>
    <t>Starting point for new year</t>
  </si>
  <si>
    <t>as of 12/1/21</t>
  </si>
  <si>
    <t>Short-Term Debt</t>
  </si>
  <si>
    <t>2022-A</t>
  </si>
  <si>
    <t>New Jersey Natural Gas Company</t>
  </si>
  <si>
    <t>Revenue Requirement Direct Investment Programs</t>
  </si>
  <si>
    <t>Projected</t>
  </si>
  <si>
    <t>Monthly Investment</t>
  </si>
  <si>
    <t>Net Monthly Investment</t>
  </si>
  <si>
    <t>Rate of Return</t>
  </si>
  <si>
    <t>Revenue Requirement</t>
  </si>
  <si>
    <t>Direct Investment</t>
  </si>
  <si>
    <t>Loans</t>
  </si>
  <si>
    <t>Incremental O&amp;M Pre Tax</t>
  </si>
  <si>
    <t>O&amp;M</t>
  </si>
  <si>
    <t>Total Amount to be recovered</t>
  </si>
  <si>
    <t>Current Pre-tax EE Recovery Rate $ per therm</t>
  </si>
  <si>
    <t>Current After-tax EE Recovery Rate $ per therm</t>
  </si>
  <si>
    <t>Pre-tax EE Recovery Rate $ per Therm Increase/ (Decrease)</t>
  </si>
  <si>
    <t>After-tax EE Recovery Rate $ per Therm Increase/ (Decrease)</t>
  </si>
  <si>
    <t>NJNG-2A</t>
  </si>
  <si>
    <t>2023-A</t>
  </si>
  <si>
    <t>Under/(over) as of March 31, 2023</t>
  </si>
  <si>
    <t>Estimated Revenue Requirements from April 1, 2023 to September 30, 2023</t>
  </si>
  <si>
    <t>Total Estimated Revenue Requirements from April 1, 2023 to September 30, 2023</t>
  </si>
  <si>
    <t>Estimated Recovery from April 1, 2023 to September 30, 2023</t>
  </si>
  <si>
    <t>Estimated Interest from April 1, 2023 to September 30, 2023</t>
  </si>
  <si>
    <t>Estimated Revenue Requirements for October 1, 2023 to September 30, 2024</t>
  </si>
  <si>
    <t>Total Estimated Revenue Requirements for October 1, 2023 to September 30, 2024</t>
  </si>
  <si>
    <t xml:space="preserve">NJNG-2A </t>
  </si>
  <si>
    <t>Under/(Over) as of September 30, 2023</t>
  </si>
  <si>
    <t>GSS</t>
  </si>
  <si>
    <t>Volumes</t>
  </si>
  <si>
    <t>Page 3 of 9</t>
  </si>
  <si>
    <t>Page 4 of 9</t>
  </si>
  <si>
    <t>Page 5 of 9</t>
  </si>
  <si>
    <t>Page 6 of 9</t>
  </si>
  <si>
    <t>Page 7 of 9</t>
  </si>
  <si>
    <t>Page 8 of 9</t>
  </si>
  <si>
    <t>Page 9 of 9</t>
  </si>
  <si>
    <t>Page 2 of 9</t>
  </si>
  <si>
    <t>NJNG-3A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</si>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</sst>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0_);_(&quot;$&quot;* \(#,##0.0000\);_(&quot;$&quot;* &quot;-&quot;??_);_(@_)"/>
    <numFmt numFmtId="168" formatCode="0.0000"/>
    <numFmt numFmtId="169" formatCode="0.0%"/>
    <numFmt numFmtId="170" formatCode="0.0000%"/>
    <numFmt numFmtId="171" formatCode="0.00000"/>
    <numFmt numFmtId="172" formatCode="[$-409]mmmm\-yy;@"/>
    <numFmt numFmtId="173" formatCode="_(* #,##0.0000_);_(* \(#,##0.0000\);_(* &quot;-&quot;??_);_(@_)"/>
  </numFmts>
  <fonts count="2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Times New Roman"/>
      <family val="1"/>
    </font>
    <font>
      <i/>
      <u/>
      <sz val="12"/>
      <name val="Times New Roman"/>
      <family val="1"/>
    </font>
    <font>
      <sz val="12"/>
      <color indexed="30"/>
      <name val="Times New Roman"/>
      <family val="1"/>
    </font>
    <font>
      <sz val="10"/>
      <name val="Times New Roman"/>
      <family val="1"/>
    </font>
    <font>
      <sz val="12"/>
      <name val="Times New Roman"/>
      <family val="2"/>
    </font>
    <font>
      <sz val="12"/>
      <color indexed="8"/>
      <name val="Arial"/>
      <family val="2"/>
    </font>
    <font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5" fillId="0" borderId="0" xfId="2" applyNumberFormat="1" applyFont="1" applyFill="1"/>
    <xf numFmtId="10" fontId="5" fillId="0" borderId="0" xfId="3" applyNumberFormat="1" applyFont="1" applyFill="1" applyBorder="1"/>
    <xf numFmtId="10" fontId="5" fillId="0" borderId="0" xfId="3" applyNumberFormat="1" applyFont="1" applyFill="1"/>
    <xf numFmtId="10" fontId="5" fillId="0" borderId="0" xfId="3" applyNumberFormat="1" applyFont="1"/>
    <xf numFmtId="10" fontId="5" fillId="0" borderId="0" xfId="0" applyNumberFormat="1" applyFont="1"/>
    <xf numFmtId="165" fontId="5" fillId="0" borderId="0" xfId="2" applyNumberFormat="1" applyFont="1" applyFill="1" applyBorder="1"/>
    <xf numFmtId="10" fontId="5" fillId="0" borderId="1" xfId="3" applyNumberFormat="1" applyFont="1" applyFill="1" applyBorder="1"/>
    <xf numFmtId="10" fontId="5" fillId="0" borderId="6" xfId="3" applyNumberFormat="1" applyFont="1" applyFill="1" applyBorder="1"/>
    <xf numFmtId="10" fontId="5" fillId="0" borderId="1" xfId="3" applyNumberFormat="1" applyFont="1" applyBorder="1"/>
    <xf numFmtId="165" fontId="5" fillId="0" borderId="0" xfId="2" applyNumberFormat="1" applyFont="1"/>
    <xf numFmtId="10" fontId="5" fillId="0" borderId="7" xfId="3" applyNumberFormat="1" applyFont="1" applyBorder="1"/>
    <xf numFmtId="0" fontId="5" fillId="0" borderId="0" xfId="0" applyFont="1" applyBorder="1"/>
    <xf numFmtId="165" fontId="5" fillId="0" borderId="0" xfId="2" applyNumberFormat="1" applyFont="1" applyBorder="1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4" fontId="0" fillId="0" borderId="0" xfId="2" applyFont="1"/>
    <xf numFmtId="0" fontId="2" fillId="0" borderId="0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0" fillId="0" borderId="0" xfId="3" applyNumberFormat="1" applyFont="1"/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0" fontId="5" fillId="0" borderId="0" xfId="3" applyNumberFormat="1" applyFont="1" applyBorder="1"/>
    <xf numFmtId="10" fontId="5" fillId="0" borderId="0" xfId="0" applyNumberFormat="1" applyFont="1" applyBorder="1"/>
    <xf numFmtId="0" fontId="9" fillId="0" borderId="0" xfId="0" applyFont="1"/>
    <xf numFmtId="0" fontId="10" fillId="0" borderId="0" xfId="0" applyFont="1"/>
    <xf numFmtId="10" fontId="9" fillId="0" borderId="0" xfId="0" applyNumberFormat="1" applyFont="1"/>
    <xf numFmtId="10" fontId="10" fillId="0" borderId="0" xfId="3" applyNumberFormat="1" applyFont="1" applyFill="1" applyBorder="1"/>
    <xf numFmtId="10" fontId="10" fillId="0" borderId="1" xfId="3" applyNumberFormat="1" applyFont="1" applyFill="1" applyBorder="1"/>
    <xf numFmtId="10" fontId="9" fillId="0" borderId="1" xfId="3" applyNumberFormat="1" applyFont="1" applyBorder="1"/>
    <xf numFmtId="10" fontId="10" fillId="0" borderId="0" xfId="3" applyNumberFormat="1" applyFont="1" applyBorder="1"/>
    <xf numFmtId="165" fontId="0" fillId="0" borderId="0" xfId="2" applyNumberFormat="1" applyFont="1" applyFill="1" applyBorder="1"/>
    <xf numFmtId="166" fontId="0" fillId="0" borderId="0" xfId="1" applyNumberFormat="1" applyFont="1"/>
    <xf numFmtId="168" fontId="0" fillId="0" borderId="0" xfId="0" applyNumberFormat="1"/>
    <xf numFmtId="165" fontId="0" fillId="0" borderId="0" xfId="0" applyNumberFormat="1"/>
    <xf numFmtId="165" fontId="0" fillId="0" borderId="0" xfId="2" applyNumberFormat="1" applyFont="1"/>
    <xf numFmtId="0" fontId="2" fillId="0" borderId="1" xfId="0" applyFont="1" applyFill="1" applyBorder="1" applyAlignment="1">
      <alignment horizontal="center" vertical="center" wrapText="1"/>
    </xf>
    <xf numFmtId="10" fontId="9" fillId="0" borderId="0" xfId="0" applyNumberFormat="1" applyFont="1" applyBorder="1"/>
    <xf numFmtId="10" fontId="0" fillId="0" borderId="0" xfId="3" applyNumberFormat="1" applyFont="1" applyFill="1"/>
    <xf numFmtId="10" fontId="9" fillId="0" borderId="0" xfId="0" applyNumberFormat="1" applyFont="1" applyFill="1" applyBorder="1"/>
    <xf numFmtId="0" fontId="2" fillId="0" borderId="0" xfId="0" applyFont="1" applyBorder="1" applyAlignment="1">
      <alignment horizontal="center" vertical="center"/>
    </xf>
    <xf numFmtId="165" fontId="0" fillId="0" borderId="0" xfId="2" applyNumberFormat="1" applyFont="1" applyBorder="1"/>
    <xf numFmtId="165" fontId="2" fillId="0" borderId="1" xfId="2" applyNumberFormat="1" applyFont="1" applyBorder="1" applyAlignment="1">
      <alignment horizontal="center"/>
    </xf>
    <xf numFmtId="165" fontId="0" fillId="0" borderId="1" xfId="2" applyNumberFormat="1" applyFont="1" applyBorder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 applyFill="1"/>
    <xf numFmtId="164" fontId="2" fillId="0" borderId="0" xfId="0" applyNumberFormat="1" applyFont="1" applyAlignment="1">
      <alignment horizontal="center" wrapText="1"/>
    </xf>
    <xf numFmtId="165" fontId="0" fillId="0" borderId="0" xfId="2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0" fillId="0" borderId="0" xfId="2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/>
    <xf numFmtId="1" fontId="0" fillId="0" borderId="0" xfId="0" applyNumberFormat="1" applyFont="1" applyAlignment="1">
      <alignment horizontal="center"/>
    </xf>
    <xf numFmtId="0" fontId="14" fillId="0" borderId="0" xfId="0" applyFont="1" applyBorder="1"/>
    <xf numFmtId="164" fontId="0" fillId="0" borderId="10" xfId="0" applyNumberFormat="1" applyFont="1" applyBorder="1" applyAlignment="1">
      <alignment horizontal="center"/>
    </xf>
    <xf numFmtId="165" fontId="0" fillId="0" borderId="0" xfId="0" applyNumberFormat="1" applyFont="1"/>
    <xf numFmtId="10" fontId="14" fillId="0" borderId="0" xfId="3" applyNumberFormat="1" applyFont="1" applyFill="1"/>
    <xf numFmtId="10" fontId="14" fillId="0" borderId="0" xfId="3" applyNumberFormat="1" applyFont="1"/>
    <xf numFmtId="10" fontId="14" fillId="0" borderId="0" xfId="0" applyNumberFormat="1" applyFont="1"/>
    <xf numFmtId="10" fontId="14" fillId="0" borderId="0" xfId="3" applyNumberFormat="1" applyFont="1" applyBorder="1"/>
    <xf numFmtId="10" fontId="14" fillId="0" borderId="0" xfId="0" applyNumberFormat="1" applyFont="1" applyBorder="1"/>
    <xf numFmtId="0" fontId="0" fillId="0" borderId="0" xfId="0" applyFont="1" applyBorder="1"/>
    <xf numFmtId="10" fontId="14" fillId="0" borderId="1" xfId="3" applyNumberFormat="1" applyFont="1" applyFill="1" applyBorder="1"/>
    <xf numFmtId="10" fontId="14" fillId="0" borderId="1" xfId="3" applyNumberFormat="1" applyFont="1" applyBorder="1"/>
    <xf numFmtId="10" fontId="14" fillId="0" borderId="7" xfId="3" applyNumberFormat="1" applyFont="1" applyBorder="1"/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13" fillId="0" borderId="0" xfId="0" applyFont="1" applyFill="1" applyAlignment="1">
      <alignment horizontal="center"/>
    </xf>
    <xf numFmtId="164" fontId="0" fillId="0" borderId="0" xfId="0" applyNumberFormat="1" applyFont="1"/>
    <xf numFmtId="0" fontId="0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66" fontId="0" fillId="0" borderId="0" xfId="1" applyNumberFormat="1" applyFont="1" applyFill="1"/>
    <xf numFmtId="0" fontId="2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165" fontId="2" fillId="0" borderId="11" xfId="2" applyNumberFormat="1" applyFont="1" applyBorder="1" applyAlignment="1">
      <alignment horizontal="center"/>
    </xf>
    <xf numFmtId="165" fontId="2" fillId="0" borderId="15" xfId="2" applyNumberFormat="1" applyFont="1" applyBorder="1" applyAlignment="1"/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66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5" fontId="7" fillId="0" borderId="0" xfId="0" applyNumberFormat="1" applyFont="1" applyFill="1" applyBorder="1" applyAlignment="1" applyProtection="1"/>
    <xf numFmtId="0" fontId="9" fillId="0" borderId="0" xfId="0" applyFont="1" applyFill="1"/>
    <xf numFmtId="0" fontId="10" fillId="0" borderId="0" xfId="0" applyFont="1" applyFill="1"/>
    <xf numFmtId="0" fontId="7" fillId="0" borderId="0" xfId="0" applyFont="1" applyFill="1" applyBorder="1" applyAlignment="1">
      <alignment horizontal="centerContinuous"/>
    </xf>
    <xf numFmtId="5" fontId="10" fillId="0" borderId="0" xfId="0" applyNumberFormat="1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6" fontId="7" fillId="0" borderId="0" xfId="0" quotePrefix="1" applyNumberFormat="1" applyFont="1" applyFill="1" applyAlignment="1">
      <alignment horizontal="centerContinuous"/>
    </xf>
    <xf numFmtId="5" fontId="10" fillId="0" borderId="0" xfId="0" quotePrefix="1" applyNumberFormat="1" applyFont="1" applyFill="1" applyAlignment="1">
      <alignment horizontal="centerContinuous"/>
    </xf>
    <xf numFmtId="5" fontId="10" fillId="0" borderId="0" xfId="0" quotePrefix="1" applyNumberFormat="1" applyFont="1" applyFill="1" applyBorder="1" applyAlignment="1">
      <alignment horizontal="centerContinuous"/>
    </xf>
    <xf numFmtId="165" fontId="10" fillId="0" borderId="0" xfId="2" applyNumberFormat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/>
    </xf>
    <xf numFmtId="166" fontId="10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5" fontId="10" fillId="0" borderId="0" xfId="0" applyNumberFormat="1" applyFont="1" applyFill="1"/>
    <xf numFmtId="5" fontId="10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166" fontId="10" fillId="0" borderId="0" xfId="0" applyNumberFormat="1" applyFont="1" applyFill="1" applyAlignment="1">
      <alignment horizontal="right"/>
    </xf>
    <xf numFmtId="167" fontId="10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10" fillId="0" borderId="0" xfId="5" applyFont="1" applyFill="1"/>
    <xf numFmtId="5" fontId="10" fillId="0" borderId="0" xfId="5" applyNumberFormat="1" applyFont="1" applyFill="1"/>
    <xf numFmtId="166" fontId="17" fillId="0" borderId="0" xfId="1" applyNumberFormat="1" applyFont="1" applyFill="1"/>
    <xf numFmtId="44" fontId="7" fillId="0" borderId="0" xfId="5" applyNumberFormat="1" applyFont="1" applyFill="1"/>
    <xf numFmtId="169" fontId="10" fillId="0" borderId="0" xfId="6" applyNumberFormat="1" applyFont="1" applyFill="1"/>
    <xf numFmtId="44" fontId="10" fillId="0" borderId="0" xfId="2" applyNumberFormat="1" applyFont="1" applyFill="1"/>
    <xf numFmtId="0" fontId="10" fillId="0" borderId="0" xfId="0" applyFont="1" applyFill="1" applyAlignment="1"/>
    <xf numFmtId="0" fontId="7" fillId="0" borderId="0" xfId="0" applyFont="1" applyFill="1" applyAlignment="1">
      <alignment horizontal="right"/>
    </xf>
    <xf numFmtId="0" fontId="18" fillId="0" borderId="0" xfId="0" applyFont="1"/>
    <xf numFmtId="44" fontId="10" fillId="0" borderId="0" xfId="0" applyNumberFormat="1" applyFont="1"/>
    <xf numFmtId="165" fontId="10" fillId="0" borderId="0" xfId="0" applyNumberFormat="1" applyFont="1"/>
    <xf numFmtId="165" fontId="10" fillId="0" borderId="1" xfId="0" applyNumberFormat="1" applyFont="1" applyBorder="1"/>
    <xf numFmtId="0" fontId="10" fillId="0" borderId="1" xfId="0" applyFont="1" applyBorder="1"/>
    <xf numFmtId="166" fontId="10" fillId="0" borderId="0" xfId="7" applyNumberFormat="1" applyFont="1" applyFill="1" applyBorder="1" applyAlignment="1"/>
    <xf numFmtId="166" fontId="10" fillId="0" borderId="1" xfId="7" applyNumberFormat="1" applyFont="1" applyFill="1" applyBorder="1" applyAlignment="1"/>
    <xf numFmtId="166" fontId="7" fillId="0" borderId="0" xfId="0" applyNumberFormat="1" applyFont="1" applyFill="1" applyBorder="1" applyAlignment="1" applyProtection="1">
      <alignment horizontal="right"/>
    </xf>
    <xf numFmtId="166" fontId="10" fillId="0" borderId="0" xfId="1" applyNumberFormat="1" applyFont="1" applyFill="1" applyAlignment="1">
      <alignment horizontal="centerContinuous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44" fontId="0" fillId="0" borderId="1" xfId="2" applyFont="1" applyBorder="1"/>
    <xf numFmtId="0" fontId="13" fillId="0" borderId="1" xfId="0" applyFont="1" applyFill="1" applyBorder="1" applyAlignment="1">
      <alignment horizontal="center"/>
    </xf>
    <xf numFmtId="0" fontId="14" fillId="0" borderId="0" xfId="0" applyFont="1" applyFill="1"/>
    <xf numFmtId="10" fontId="14" fillId="0" borderId="0" xfId="3" applyNumberFormat="1" applyFont="1" applyFill="1" applyBorder="1"/>
    <xf numFmtId="0" fontId="0" fillId="3" borderId="0" xfId="0" applyFill="1"/>
    <xf numFmtId="0" fontId="2" fillId="0" borderId="0" xfId="0" applyFont="1" applyAlignment="1">
      <alignment horizontal="center"/>
    </xf>
    <xf numFmtId="0" fontId="14" fillId="0" borderId="1" xfId="0" applyFont="1" applyFill="1" applyBorder="1" applyAlignment="1" applyProtection="1">
      <alignment wrapText="1"/>
    </xf>
    <xf numFmtId="0" fontId="14" fillId="0" borderId="1" xfId="0" applyFont="1" applyFill="1" applyBorder="1" applyAlignment="1" applyProtection="1">
      <alignment horizontal="center" wrapText="1"/>
    </xf>
    <xf numFmtId="171" fontId="10" fillId="0" borderId="0" xfId="5" applyNumberFormat="1" applyFont="1" applyFill="1"/>
    <xf numFmtId="168" fontId="2" fillId="0" borderId="0" xfId="0" applyNumberFormat="1" applyFont="1" applyAlignment="1">
      <alignment horizontal="center"/>
    </xf>
    <xf numFmtId="168" fontId="14" fillId="0" borderId="1" xfId="0" applyNumberFormat="1" applyFont="1" applyFill="1" applyBorder="1" applyAlignment="1" applyProtection="1">
      <alignment wrapText="1"/>
    </xf>
    <xf numFmtId="168" fontId="0" fillId="0" borderId="0" xfId="3" applyNumberFormat="1" applyFont="1"/>
    <xf numFmtId="44" fontId="20" fillId="0" borderId="0" xfId="0" applyNumberFormat="1" applyFont="1" applyFill="1" applyBorder="1" applyAlignment="1" applyProtection="1">
      <alignment horizontal="center"/>
    </xf>
    <xf numFmtId="44" fontId="20" fillId="0" borderId="0" xfId="0" quotePrefix="1" applyNumberFormat="1" applyFont="1" applyFill="1" applyBorder="1" applyAlignment="1" applyProtection="1">
      <alignment horizontal="center"/>
    </xf>
    <xf numFmtId="17" fontId="0" fillId="0" borderId="0" xfId="3" applyNumberFormat="1" applyFont="1"/>
    <xf numFmtId="0" fontId="9" fillId="0" borderId="0" xfId="0" applyFont="1" applyBorder="1"/>
    <xf numFmtId="14" fontId="14" fillId="0" borderId="0" xfId="0" applyNumberFormat="1" applyFont="1"/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/>
    <xf numFmtId="0" fontId="7" fillId="0" borderId="0" xfId="0" applyFont="1" applyFill="1" applyBorder="1" applyAlignment="1"/>
    <xf numFmtId="6" fontId="7" fillId="0" borderId="0" xfId="0" quotePrefix="1" applyNumberFormat="1" applyFont="1" applyFill="1" applyBorder="1" applyAlignment="1"/>
    <xf numFmtId="165" fontId="21" fillId="0" borderId="0" xfId="2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44" fontId="21" fillId="0" borderId="0" xfId="0" applyNumberFormat="1" applyFont="1" applyAlignment="1">
      <alignment horizontal="left"/>
    </xf>
    <xf numFmtId="172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65" fontId="10" fillId="0" borderId="0" xfId="2" applyNumberFormat="1" applyFont="1" applyFill="1" applyBorder="1" applyAlignment="1"/>
    <xf numFmtId="165" fontId="10" fillId="0" borderId="1" xfId="2" applyNumberFormat="1" applyFont="1" applyFill="1" applyBorder="1" applyAlignment="1"/>
    <xf numFmtId="165" fontId="10" fillId="0" borderId="18" xfId="2" applyNumberFormat="1" applyFont="1" applyFill="1" applyBorder="1" applyAlignment="1"/>
    <xf numFmtId="166" fontId="10" fillId="0" borderId="0" xfId="1" applyNumberFormat="1" applyFont="1" applyFill="1" applyBorder="1" applyAlignment="1"/>
    <xf numFmtId="170" fontId="10" fillId="0" borderId="0" xfId="3" applyNumberFormat="1" applyFont="1" applyFill="1" applyBorder="1" applyAlignment="1"/>
    <xf numFmtId="166" fontId="10" fillId="0" borderId="1" xfId="1" applyNumberFormat="1" applyFont="1" applyFill="1" applyBorder="1" applyAlignment="1"/>
    <xf numFmtId="0" fontId="11" fillId="0" borderId="0" xfId="10"/>
    <xf numFmtId="0" fontId="10" fillId="0" borderId="0" xfId="5" applyFont="1" applyAlignment="1">
      <alignment horizontal="center"/>
    </xf>
    <xf numFmtId="165" fontId="10" fillId="0" borderId="0" xfId="11" applyNumberFormat="1" applyFont="1" applyFill="1" applyBorder="1" applyAlignment="1"/>
    <xf numFmtId="165" fontId="10" fillId="0" borderId="0" xfId="5" applyNumberFormat="1" applyFont="1"/>
    <xf numFmtId="165" fontId="10" fillId="0" borderId="18" xfId="11" applyNumberFormat="1" applyFont="1" applyFill="1" applyBorder="1" applyAlignment="1"/>
    <xf numFmtId="170" fontId="10" fillId="0" borderId="0" xfId="12" applyNumberFormat="1" applyFont="1" applyFill="1" applyBorder="1" applyAlignment="1"/>
    <xf numFmtId="0" fontId="10" fillId="0" borderId="1" xfId="5" applyFont="1" applyBorder="1"/>
    <xf numFmtId="170" fontId="10" fillId="0" borderId="0" xfId="3" applyNumberFormat="1" applyFont="1" applyBorder="1"/>
    <xf numFmtId="3" fontId="0" fillId="0" borderId="0" xfId="0" applyNumberFormat="1"/>
    <xf numFmtId="8" fontId="0" fillId="0" borderId="0" xfId="0" applyNumberFormat="1"/>
    <xf numFmtId="17" fontId="0" fillId="0" borderId="0" xfId="3" applyNumberFormat="1" applyFont="1" applyFill="1"/>
    <xf numFmtId="0" fontId="9" fillId="0" borderId="0" xfId="0" applyFont="1" applyFill="1" applyBorder="1"/>
    <xf numFmtId="166" fontId="9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/>
    <xf numFmtId="166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5" applyFont="1" applyFill="1" applyBorder="1"/>
    <xf numFmtId="44" fontId="7" fillId="0" borderId="0" xfId="5" applyNumberFormat="1" applyFont="1" applyFill="1" applyBorder="1"/>
    <xf numFmtId="169" fontId="10" fillId="0" borderId="0" xfId="6" applyNumberFormat="1" applyFont="1" applyFill="1" applyBorder="1"/>
    <xf numFmtId="0" fontId="10" fillId="0" borderId="0" xfId="5" applyFont="1" applyFill="1" applyBorder="1" applyAlignment="1">
      <alignment horizontal="right"/>
    </xf>
    <xf numFmtId="44" fontId="9" fillId="0" borderId="0" xfId="0" applyNumberFormat="1" applyFont="1" applyFill="1" applyBorder="1"/>
    <xf numFmtId="169" fontId="9" fillId="0" borderId="0" xfId="3" applyNumberFormat="1" applyFont="1" applyFill="1" applyBorder="1"/>
    <xf numFmtId="44" fontId="10" fillId="0" borderId="0" xfId="2" applyNumberFormat="1" applyFont="1" applyFill="1" applyBorder="1"/>
    <xf numFmtId="44" fontId="10" fillId="0" borderId="0" xfId="2" applyNumberFormat="1" applyFont="1" applyFill="1" applyBorder="1" applyAlignment="1">
      <alignment horizontal="right"/>
    </xf>
    <xf numFmtId="44" fontId="9" fillId="0" borderId="0" xfId="2" applyNumberFormat="1" applyFont="1" applyFill="1" applyBorder="1"/>
    <xf numFmtId="43" fontId="9" fillId="0" borderId="0" xfId="0" applyNumberFormat="1" applyFont="1" applyFill="1" applyBorder="1"/>
    <xf numFmtId="44" fontId="15" fillId="0" borderId="0" xfId="0" applyNumberFormat="1" applyFont="1" applyFill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5" fontId="15" fillId="0" borderId="0" xfId="0" applyNumberFormat="1" applyFont="1" applyFill="1" applyAlignment="1">
      <alignment horizontal="center"/>
    </xf>
    <xf numFmtId="44" fontId="0" fillId="0" borderId="0" xfId="0" applyNumberFormat="1" applyFill="1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2"/>
    </xf>
    <xf numFmtId="0" fontId="14" fillId="0" borderId="1" xfId="0" applyFont="1" applyFill="1" applyBorder="1" applyAlignment="1" applyProtection="1">
      <alignment horizontal="left" wrapText="1" indent="2"/>
    </xf>
    <xf numFmtId="0" fontId="10" fillId="0" borderId="0" xfId="0" applyFont="1" applyFill="1" applyAlignment="1">
      <alignment horizontal="left"/>
    </xf>
    <xf numFmtId="166" fontId="0" fillId="0" borderId="0" xfId="0" applyNumberFormat="1"/>
    <xf numFmtId="166" fontId="19" fillId="0" borderId="0" xfId="0" applyNumberFormat="1" applyFont="1"/>
    <xf numFmtId="173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7" fillId="0" borderId="0" xfId="0" applyFont="1"/>
    <xf numFmtId="0" fontId="23" fillId="0" borderId="0" xfId="0" applyFont="1"/>
    <xf numFmtId="44" fontId="10" fillId="0" borderId="0" xfId="0" applyNumberFormat="1" applyFont="1" applyAlignment="1">
      <alignment horizontal="left" wrapText="1"/>
    </xf>
    <xf numFmtId="0" fontId="7" fillId="3" borderId="2" xfId="0" applyFont="1" applyFill="1" applyBorder="1" applyAlignment="1">
      <alignment horizontal="center" wrapText="1"/>
    </xf>
    <xf numFmtId="44" fontId="10" fillId="0" borderId="0" xfId="0" applyNumberFormat="1" applyFont="1" applyAlignment="1">
      <alignment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44" fontId="10" fillId="0" borderId="0" xfId="0" applyNumberFormat="1" applyFont="1" applyAlignment="1">
      <alignment horizontal="center" wrapText="1"/>
    </xf>
    <xf numFmtId="172" fontId="10" fillId="0" borderId="0" xfId="0" applyNumberFormat="1" applyFont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11" fillId="0" borderId="0" xfId="10" applyAlignment="1">
      <alignment wrapText="1"/>
    </xf>
    <xf numFmtId="172" fontId="10" fillId="0" borderId="1" xfId="5" applyNumberFormat="1" applyFont="1" applyBorder="1" applyAlignment="1">
      <alignment horizontal="center" wrapText="1"/>
    </xf>
    <xf numFmtId="0" fontId="10" fillId="0" borderId="1" xfId="5" applyFont="1" applyBorder="1" applyAlignment="1">
      <alignment horizontal="center"/>
    </xf>
    <xf numFmtId="0" fontId="10" fillId="0" borderId="0" xfId="5" applyFont="1" applyAlignment="1">
      <alignment wrapText="1"/>
    </xf>
    <xf numFmtId="172" fontId="10" fillId="0" borderId="0" xfId="5" applyNumberFormat="1" applyFont="1" applyAlignment="1">
      <alignment horizontal="center" wrapText="1"/>
    </xf>
    <xf numFmtId="0" fontId="7" fillId="3" borderId="11" xfId="0" applyFont="1" applyFill="1" applyBorder="1" applyAlignment="1">
      <alignment wrapText="1"/>
    </xf>
    <xf numFmtId="0" fontId="22" fillId="0" borderId="11" xfId="0" applyFont="1" applyBorder="1"/>
    <xf numFmtId="165" fontId="22" fillId="0" borderId="11" xfId="0" applyNumberFormat="1" applyFont="1" applyBorder="1"/>
    <xf numFmtId="0" fontId="0" fillId="0" borderId="0" xfId="0" applyFill="1"/>
    <xf numFmtId="165" fontId="0" fillId="0" borderId="0" xfId="0" applyNumberFormat="1" applyFill="1"/>
    <xf numFmtId="165" fontId="10" fillId="0" borderId="0" xfId="0" applyNumberFormat="1" applyFont="1" applyFill="1"/>
    <xf numFmtId="0" fontId="0" fillId="3" borderId="0" xfId="0" applyFill="1" applyAlignment="1">
      <alignment wrapText="1"/>
    </xf>
    <xf numFmtId="5" fontId="9" fillId="0" borderId="0" xfId="0" applyNumberFormat="1" applyFont="1" applyFill="1" applyBorder="1"/>
    <xf numFmtId="165" fontId="7" fillId="0" borderId="0" xfId="0" quotePrefix="1" applyNumberFormat="1" applyFont="1" applyFill="1" applyBorder="1" applyAlignment="1"/>
    <xf numFmtId="166" fontId="10" fillId="0" borderId="0" xfId="5" applyNumberFormat="1" applyFont="1" applyFill="1" applyBorder="1"/>
    <xf numFmtId="44" fontId="10" fillId="0" borderId="0" xfId="2" applyFont="1" applyFill="1" applyBorder="1"/>
    <xf numFmtId="166" fontId="19" fillId="0" borderId="0" xfId="0" applyNumberFormat="1" applyFont="1" applyFill="1"/>
    <xf numFmtId="166" fontId="7" fillId="0" borderId="1" xfId="1" applyNumberFormat="1" applyFont="1" applyFill="1" applyBorder="1" applyAlignment="1">
      <alignment horizontal="center"/>
    </xf>
    <xf numFmtId="165" fontId="10" fillId="0" borderId="0" xfId="5" applyNumberFormat="1" applyFont="1" applyFill="1"/>
    <xf numFmtId="0" fontId="19" fillId="0" borderId="0" xfId="0" applyFont="1"/>
    <xf numFmtId="7" fontId="19" fillId="0" borderId="0" xfId="0" applyNumberFormat="1" applyFont="1"/>
    <xf numFmtId="7" fontId="0" fillId="0" borderId="0" xfId="0" applyNumberFormat="1"/>
    <xf numFmtId="165" fontId="0" fillId="0" borderId="0" xfId="2" applyNumberFormat="1" applyFont="1" applyFill="1" applyAlignment="1">
      <alignment horizontal="center"/>
    </xf>
    <xf numFmtId="166" fontId="0" fillId="0" borderId="0" xfId="3" applyNumberFormat="1" applyFont="1" applyFill="1"/>
    <xf numFmtId="168" fontId="0" fillId="0" borderId="0" xfId="3" applyNumberFormat="1" applyFont="1" applyFill="1"/>
    <xf numFmtId="43" fontId="0" fillId="0" borderId="0" xfId="0" applyNumberFormat="1" applyFill="1"/>
    <xf numFmtId="44" fontId="20" fillId="0" borderId="0" xfId="0" applyNumberFormat="1" applyFont="1" applyFill="1" applyBorder="1" applyProtection="1"/>
    <xf numFmtId="10" fontId="20" fillId="0" borderId="0" xfId="0" applyNumberFormat="1" applyFont="1" applyFill="1" applyBorder="1" applyAlignment="1" applyProtection="1">
      <alignment horizontal="left" indent="2"/>
    </xf>
    <xf numFmtId="44" fontId="0" fillId="0" borderId="0" xfId="2" applyFont="1" applyFill="1"/>
    <xf numFmtId="38" fontId="0" fillId="0" borderId="0" xfId="3" applyNumberFormat="1" applyFont="1" applyFill="1"/>
    <xf numFmtId="10" fontId="0" fillId="0" borderId="0" xfId="0" applyNumberFormat="1" applyFill="1" applyAlignment="1">
      <alignment horizontal="left" indent="2"/>
    </xf>
    <xf numFmtId="165" fontId="0" fillId="0" borderId="0" xfId="1" applyNumberFormat="1" applyFont="1" applyFill="1"/>
    <xf numFmtId="165" fontId="19" fillId="0" borderId="0" xfId="2" applyNumberFormat="1" applyFont="1" applyFill="1"/>
    <xf numFmtId="166" fontId="0" fillId="0" borderId="0" xfId="0" applyNumberFormat="1" applyFill="1"/>
    <xf numFmtId="166" fontId="0" fillId="0" borderId="0" xfId="0" applyNumberFormat="1" applyFont="1" applyFill="1" applyBorder="1"/>
    <xf numFmtId="166" fontId="0" fillId="0" borderId="0" xfId="1" applyNumberFormat="1" applyFont="1" applyFill="1" applyAlignment="1">
      <alignment horizontal="center"/>
    </xf>
    <xf numFmtId="168" fontId="19" fillId="0" borderId="0" xfId="3" applyNumberFormat="1" applyFont="1" applyFill="1"/>
    <xf numFmtId="0" fontId="0" fillId="0" borderId="0" xfId="0" applyFill="1" applyAlignment="1">
      <alignment horizontal="left" indent="2"/>
    </xf>
    <xf numFmtId="165" fontId="0" fillId="0" borderId="0" xfId="0" applyNumberFormat="1" applyFont="1" applyFill="1"/>
    <xf numFmtId="165" fontId="0" fillId="0" borderId="0" xfId="1" applyNumberFormat="1" applyFont="1" applyFill="1" applyBorder="1"/>
    <xf numFmtId="44" fontId="0" fillId="0" borderId="0" xfId="2" applyNumberFormat="1" applyFont="1" applyFill="1"/>
    <xf numFmtId="44" fontId="19" fillId="0" borderId="0" xfId="2" applyNumberFormat="1" applyFont="1" applyFill="1"/>
    <xf numFmtId="44" fontId="0" fillId="0" borderId="0" xfId="0" applyNumberFormat="1" applyFont="1" applyFill="1"/>
    <xf numFmtId="166" fontId="0" fillId="0" borderId="0" xfId="0" applyNumberFormat="1" applyFont="1" applyFill="1"/>
    <xf numFmtId="14" fontId="10" fillId="0" borderId="0" xfId="0" applyNumberFormat="1" applyFont="1" applyFill="1"/>
    <xf numFmtId="166" fontId="10" fillId="0" borderId="0" xfId="0" applyNumberFormat="1" applyFont="1" applyFill="1"/>
    <xf numFmtId="43" fontId="10" fillId="0" borderId="0" xfId="1" applyFont="1" applyFill="1"/>
    <xf numFmtId="43" fontId="10" fillId="0" borderId="0" xfId="0" applyNumberFormat="1" applyFont="1" applyFill="1"/>
    <xf numFmtId="166" fontId="7" fillId="0" borderId="0" xfId="0" applyNumberFormat="1" applyFont="1" applyFill="1" applyAlignment="1">
      <alignment horizontal="right"/>
    </xf>
    <xf numFmtId="10" fontId="19" fillId="0" borderId="0" xfId="3" applyNumberFormat="1" applyFont="1"/>
    <xf numFmtId="0" fontId="10" fillId="0" borderId="0" xfId="0" applyFont="1" applyFill="1" applyAlignment="1">
      <alignment horizontal="center"/>
    </xf>
    <xf numFmtId="0" fontId="10" fillId="0" borderId="0" xfId="5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5" fillId="0" borderId="0" xfId="5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 wrapText="1"/>
    </xf>
    <xf numFmtId="165" fontId="2" fillId="0" borderId="9" xfId="2" applyNumberFormat="1" applyFont="1" applyBorder="1" applyAlignment="1">
      <alignment horizontal="center" vertical="center" wrapText="1"/>
    </xf>
    <xf numFmtId="165" fontId="2" fillId="0" borderId="0" xfId="2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165" fontId="2" fillId="0" borderId="3" xfId="2" applyNumberFormat="1" applyFont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5" fontId="2" fillId="0" borderId="8" xfId="2" applyNumberFormat="1" applyFont="1" applyFill="1" applyBorder="1" applyAlignment="1">
      <alignment horizontal="center" vertical="center" wrapText="1"/>
    </xf>
    <xf numFmtId="165" fontId="2" fillId="0" borderId="9" xfId="2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12" xfId="2" applyNumberFormat="1" applyFont="1" applyBorder="1" applyAlignment="1">
      <alignment horizontal="center" vertical="center"/>
    </xf>
    <xf numFmtId="165" fontId="2" fillId="0" borderId="13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5" fontId="2" fillId="3" borderId="8" xfId="2" applyNumberFormat="1" applyFont="1" applyFill="1" applyBorder="1" applyAlignment="1">
      <alignment horizontal="center" vertical="center" wrapText="1"/>
    </xf>
    <xf numFmtId="165" fontId="2" fillId="3" borderId="9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4">
    <cellStyle name="Comma" xfId="1" builtinId="3"/>
    <cellStyle name="Comma 2" xfId="7" xr:uid="{00000000-0005-0000-0000-000001000000}"/>
    <cellStyle name="Comma 3" xfId="8" xr:uid="{00000000-0005-0000-0000-000002000000}"/>
    <cellStyle name="Currency" xfId="2" builtinId="4"/>
    <cellStyle name="Currency 2" xfId="11" xr:uid="{00000000-0005-0000-0000-000004000000}"/>
    <cellStyle name="Currency 3" xfId="9" xr:uid="{00000000-0005-0000-0000-000005000000}"/>
    <cellStyle name="Normal" xfId="0" builtinId="0"/>
    <cellStyle name="Normal 2" xfId="5" xr:uid="{00000000-0005-0000-0000-000007000000}"/>
    <cellStyle name="Normal 3 4" xfId="10" xr:uid="{00000000-0005-0000-0000-000008000000}"/>
    <cellStyle name="Normal 4" xfId="4" xr:uid="{00000000-0005-0000-0000-000009000000}"/>
    <cellStyle name="Percent" xfId="3" builtinId="5"/>
    <cellStyle name="Percent 2" xfId="12" xr:uid="{00000000-0005-0000-0000-00000B000000}"/>
    <cellStyle name="Percent 3" xfId="6" xr:uid="{00000000-0005-0000-0000-00000C000000}"/>
    <cellStyle name="Percent 6" xfId="13" xr:uid="{E3FE37F3-6CAA-4D6F-A11B-F38EF648FA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1"/>
  <sheetViews>
    <sheetView zoomScaleNormal="100" workbookViewId="0">
      <selection activeCell="F7" sqref="F7"/>
    </sheetView>
  </sheetViews>
  <sheetFormatPr defaultColWidth="9" defaultRowHeight="15.6" x14ac:dyDescent="0.3"/>
  <cols>
    <col min="1" max="1" width="5" style="122" customWidth="1"/>
    <col min="2" max="2" width="21.8984375" style="122" customWidth="1"/>
    <col min="3" max="3" width="54.69921875" style="122" customWidth="1"/>
    <col min="4" max="4" width="15.19921875" style="122" customWidth="1"/>
    <col min="5" max="5" width="7.19921875" style="122" customWidth="1"/>
    <col min="6" max="6" width="15.19921875" style="122" customWidth="1"/>
    <col min="7" max="7" width="14.19921875" style="122" bestFit="1" customWidth="1"/>
    <col min="8" max="18" width="14.19921875" style="205" bestFit="1" customWidth="1"/>
    <col min="19" max="20" width="14.8984375" style="205" bestFit="1" customWidth="1"/>
    <col min="21" max="21" width="13.19921875" style="205" bestFit="1" customWidth="1"/>
    <col min="22" max="22" width="9" style="205"/>
    <col min="23" max="16384" width="9" style="122"/>
  </cols>
  <sheetData>
    <row r="1" spans="1:21" x14ac:dyDescent="0.3">
      <c r="F1" s="121"/>
      <c r="H1" s="262"/>
    </row>
    <row r="2" spans="1:21" x14ac:dyDescent="0.3">
      <c r="F2" s="156"/>
      <c r="H2" s="206"/>
    </row>
    <row r="3" spans="1:21" x14ac:dyDescent="0.3">
      <c r="A3" s="123"/>
      <c r="B3" s="180" t="s">
        <v>13</v>
      </c>
      <c r="C3" s="180"/>
      <c r="D3" s="180"/>
      <c r="E3" s="180"/>
      <c r="F3" s="180"/>
      <c r="G3" s="180" t="s">
        <v>183</v>
      </c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1" x14ac:dyDescent="0.3">
      <c r="A4" s="123"/>
      <c r="B4" s="181" t="s">
        <v>90</v>
      </c>
      <c r="C4" s="181"/>
      <c r="D4" s="181"/>
      <c r="E4" s="181"/>
      <c r="F4" s="181"/>
      <c r="G4" s="181" t="s">
        <v>203</v>
      </c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1" x14ac:dyDescent="0.3">
      <c r="A5" s="123"/>
      <c r="B5" s="124"/>
      <c r="C5" s="125"/>
      <c r="D5" s="125"/>
      <c r="E5" s="125"/>
      <c r="F5" s="126"/>
    </row>
    <row r="6" spans="1:21" x14ac:dyDescent="0.3">
      <c r="A6" s="123"/>
      <c r="B6" s="182" t="s">
        <v>14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21" x14ac:dyDescent="0.3">
      <c r="A7" s="123"/>
      <c r="B7" s="182" t="s">
        <v>185</v>
      </c>
      <c r="C7" s="182"/>
      <c r="D7" s="182"/>
      <c r="E7" s="182"/>
      <c r="F7" s="208">
        <f>(SUMMARY!AK34+SUM(SUMMARY!AN29:AN34))/1000</f>
        <v>-9684.5752626885514</v>
      </c>
      <c r="G7" s="182"/>
      <c r="H7" s="263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</row>
    <row r="8" spans="1:21" x14ac:dyDescent="0.3">
      <c r="A8" s="123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</row>
    <row r="9" spans="1:21" x14ac:dyDescent="0.3">
      <c r="A9" s="123"/>
      <c r="B9" s="127"/>
      <c r="C9" s="128"/>
      <c r="D9" s="129"/>
      <c r="E9" s="129"/>
      <c r="F9" s="157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</row>
    <row r="10" spans="1:21" x14ac:dyDescent="0.3">
      <c r="A10" s="123"/>
      <c r="B10" s="306" t="s">
        <v>186</v>
      </c>
      <c r="C10" s="306"/>
      <c r="D10" s="147"/>
      <c r="E10" s="148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1" x14ac:dyDescent="0.3">
      <c r="A11" s="123"/>
      <c r="B11" s="302" t="s">
        <v>110</v>
      </c>
      <c r="C11" s="302"/>
      <c r="D11" s="302"/>
      <c r="E11" s="302"/>
      <c r="F11" s="130">
        <f>(SUM(REBATES!$CK$35:$CK$40)+SUM(REBATES!$FQ$35:$FQ$40))/1000</f>
        <v>3067.7004237318861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pans="1:21" x14ac:dyDescent="0.3">
      <c r="A12" s="123"/>
      <c r="B12" s="302" t="s">
        <v>77</v>
      </c>
      <c r="C12" s="302"/>
      <c r="D12" s="302"/>
      <c r="E12" s="302"/>
      <c r="F12" s="131">
        <f>(SUM(SUMMARY!$U$35:$V$40))/1000</f>
        <v>1550.935524894848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x14ac:dyDescent="0.3">
      <c r="A13" s="123"/>
      <c r="B13" s="302" t="s">
        <v>65</v>
      </c>
      <c r="C13" s="302"/>
      <c r="D13" s="302"/>
      <c r="E13" s="302"/>
      <c r="F13" s="132">
        <f>(SUM(SUMMARY!$AA$35:$AA$40))/1000</f>
        <v>3886.8137675055241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1:21" x14ac:dyDescent="0.3">
      <c r="A14" s="123"/>
      <c r="B14" s="133"/>
      <c r="C14" s="134"/>
      <c r="D14" s="135"/>
      <c r="E14" s="135"/>
      <c r="F14" s="136"/>
      <c r="G14" s="205"/>
    </row>
    <row r="15" spans="1:21" x14ac:dyDescent="0.3">
      <c r="A15" s="123"/>
      <c r="B15" s="305" t="s">
        <v>187</v>
      </c>
      <c r="C15" s="305"/>
      <c r="D15" s="305"/>
      <c r="E15" s="305"/>
      <c r="F15" s="208">
        <f t="shared" ref="F15" si="0">SUM(F11:F13)</f>
        <v>8505.4497161322579</v>
      </c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</row>
    <row r="16" spans="1:21" x14ac:dyDescent="0.3">
      <c r="A16" s="123"/>
      <c r="B16" s="179"/>
      <c r="C16" s="179"/>
      <c r="D16" s="179"/>
      <c r="E16" s="179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9"/>
    </row>
    <row r="17" spans="1:21" x14ac:dyDescent="0.3">
      <c r="A17" s="123"/>
      <c r="B17" s="302" t="s">
        <v>188</v>
      </c>
      <c r="C17" s="302"/>
      <c r="D17" s="179"/>
      <c r="E17" s="179"/>
      <c r="F17" s="225">
        <f>-(SUM(SUMMARY!AI35:AI40))/1000</f>
        <v>-1875.9795244452753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9"/>
    </row>
    <row r="18" spans="1:21" x14ac:dyDescent="0.3">
      <c r="A18" s="123"/>
      <c r="B18" s="232"/>
      <c r="C18" s="232"/>
      <c r="D18" s="179"/>
      <c r="E18" s="179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9"/>
    </row>
    <row r="19" spans="1:21" x14ac:dyDescent="0.3">
      <c r="A19" s="213"/>
      <c r="B19" s="302" t="s">
        <v>189</v>
      </c>
      <c r="C19" s="302"/>
      <c r="D19" s="226"/>
      <c r="E19" s="226"/>
      <c r="F19" s="225">
        <f>(SUM(SUMMARY!AN35:AN40))/1000</f>
        <v>-114.31793092228699</v>
      </c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9"/>
    </row>
    <row r="20" spans="1:21" x14ac:dyDescent="0.3">
      <c r="A20" s="123"/>
      <c r="B20" s="179"/>
      <c r="C20" s="179"/>
      <c r="D20" s="179"/>
      <c r="E20" s="179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9"/>
    </row>
    <row r="21" spans="1:21" x14ac:dyDescent="0.3">
      <c r="A21" s="123"/>
      <c r="B21" s="308" t="s">
        <v>193</v>
      </c>
      <c r="C21" s="308"/>
      <c r="D21" s="135"/>
      <c r="E21" s="135"/>
      <c r="F21" s="227">
        <f>SUM(F15:F19)+F7</f>
        <v>-3169.4230019238557</v>
      </c>
      <c r="G21" s="205"/>
      <c r="H21" s="209"/>
    </row>
    <row r="22" spans="1:21" x14ac:dyDescent="0.3">
      <c r="A22" s="123"/>
      <c r="B22" s="137"/>
      <c r="C22" s="134"/>
      <c r="D22" s="135"/>
      <c r="E22" s="135"/>
      <c r="F22" s="224"/>
      <c r="G22" s="205"/>
      <c r="H22" s="218"/>
    </row>
    <row r="23" spans="1:21" x14ac:dyDescent="0.3">
      <c r="A23" s="123"/>
      <c r="B23" s="305" t="s">
        <v>190</v>
      </c>
      <c r="C23" s="305"/>
      <c r="D23" s="135"/>
      <c r="E23" s="135"/>
      <c r="F23" s="224"/>
      <c r="G23" s="205"/>
      <c r="H23" s="218"/>
    </row>
    <row r="24" spans="1:21" x14ac:dyDescent="0.3">
      <c r="A24" s="123"/>
      <c r="B24" s="302" t="s">
        <v>110</v>
      </c>
      <c r="C24" s="302"/>
      <c r="D24" s="302"/>
      <c r="E24" s="302"/>
      <c r="F24" s="130">
        <f>(SUM(REBATES!$CK$41:$CK$52)+SUM(REBATES!$FQ$41:$FQ$52))/1000</f>
        <v>11271.293152202959</v>
      </c>
      <c r="H24" s="209"/>
    </row>
    <row r="25" spans="1:21" x14ac:dyDescent="0.3">
      <c r="A25" s="123"/>
      <c r="B25" s="302" t="s">
        <v>77</v>
      </c>
      <c r="C25" s="302"/>
      <c r="D25" s="302"/>
      <c r="E25" s="302"/>
      <c r="F25" s="131">
        <f>(SUM(SUMMARY!$U$41:$V$52))/1000</f>
        <v>4802.1389974218473</v>
      </c>
      <c r="H25" s="206"/>
    </row>
    <row r="26" spans="1:21" x14ac:dyDescent="0.3">
      <c r="A26" s="123"/>
      <c r="B26" s="302" t="s">
        <v>65</v>
      </c>
      <c r="C26" s="302"/>
      <c r="D26" s="302"/>
      <c r="E26" s="302"/>
      <c r="F26" s="132">
        <f>(SUM(SUMMARY!$AA$41:$AA$52))/1000</f>
        <v>5893.3862920131114</v>
      </c>
      <c r="H26" s="206"/>
    </row>
    <row r="27" spans="1:21" x14ac:dyDescent="0.3">
      <c r="A27" s="123"/>
      <c r="B27" s="179"/>
      <c r="C27" s="179"/>
      <c r="D27" s="179"/>
      <c r="E27" s="179"/>
      <c r="F27" s="131"/>
      <c r="H27" s="206"/>
    </row>
    <row r="28" spans="1:21" x14ac:dyDescent="0.3">
      <c r="A28" s="123"/>
      <c r="B28" s="305" t="s">
        <v>191</v>
      </c>
      <c r="C28" s="305"/>
      <c r="D28" s="135"/>
      <c r="E28" s="135"/>
      <c r="F28" s="267">
        <f>SUM(F24:F26)</f>
        <v>21966.818441637919</v>
      </c>
      <c r="H28" s="206"/>
    </row>
    <row r="29" spans="1:21" x14ac:dyDescent="0.3">
      <c r="A29" s="123"/>
      <c r="B29" s="137"/>
      <c r="C29" s="134"/>
      <c r="D29" s="135"/>
      <c r="E29" s="135"/>
      <c r="F29" s="224"/>
      <c r="H29" s="218"/>
    </row>
    <row r="30" spans="1:21" x14ac:dyDescent="0.3">
      <c r="A30" s="123"/>
      <c r="B30" s="137" t="s">
        <v>178</v>
      </c>
      <c r="C30" s="134"/>
      <c r="D30" s="135"/>
      <c r="E30" s="135"/>
      <c r="F30" s="267">
        <f>F21+F28</f>
        <v>18797.395439714062</v>
      </c>
      <c r="H30" s="206"/>
    </row>
    <row r="31" spans="1:21" x14ac:dyDescent="0.3">
      <c r="A31" s="123"/>
      <c r="B31" s="137"/>
      <c r="C31" s="134"/>
      <c r="D31" s="135"/>
      <c r="E31" s="135"/>
      <c r="F31" s="224"/>
      <c r="H31" s="218"/>
    </row>
    <row r="32" spans="1:21" x14ac:dyDescent="0.3">
      <c r="A32" s="123"/>
      <c r="B32" s="302" t="s">
        <v>15</v>
      </c>
      <c r="C32" s="302"/>
      <c r="D32" s="302"/>
      <c r="E32" s="302"/>
      <c r="F32" s="123"/>
    </row>
    <row r="33" spans="1:20" x14ac:dyDescent="0.3">
      <c r="A33" s="123"/>
      <c r="B33" s="302" t="s">
        <v>111</v>
      </c>
      <c r="C33" s="302"/>
      <c r="D33" s="302"/>
      <c r="E33" s="302"/>
      <c r="F33" s="298">
        <v>739253.71961863991</v>
      </c>
      <c r="G33" s="138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</row>
    <row r="34" spans="1:20" x14ac:dyDescent="0.3">
      <c r="A34" s="123"/>
      <c r="B34" s="123"/>
      <c r="C34" s="134"/>
      <c r="D34" s="135"/>
      <c r="E34" s="135"/>
      <c r="F34" s="123"/>
    </row>
    <row r="35" spans="1:20" x14ac:dyDescent="0.3">
      <c r="A35" s="123"/>
      <c r="B35" s="302" t="s">
        <v>16</v>
      </c>
      <c r="C35" s="302"/>
      <c r="D35" s="302"/>
      <c r="E35" s="302"/>
      <c r="F35" s="139">
        <f>ROUND(F30/F33,4)</f>
        <v>2.5399999999999999E-2</v>
      </c>
      <c r="G35" s="139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</row>
    <row r="36" spans="1:20" x14ac:dyDescent="0.3">
      <c r="A36" s="123"/>
      <c r="B36" s="305" t="s">
        <v>17</v>
      </c>
      <c r="C36" s="305"/>
      <c r="D36" s="305"/>
      <c r="E36" s="305"/>
      <c r="F36" s="140">
        <f>ROUND(F35*1.06625,4)</f>
        <v>2.7099999999999999E-2</v>
      </c>
      <c r="G36" s="140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</row>
    <row r="37" spans="1:20" x14ac:dyDescent="0.3">
      <c r="A37" s="123"/>
      <c r="B37" s="178"/>
      <c r="C37" s="178"/>
      <c r="D37" s="178"/>
      <c r="E37" s="178"/>
      <c r="F37" s="140"/>
      <c r="G37" s="140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</row>
    <row r="38" spans="1:20" x14ac:dyDescent="0.3">
      <c r="A38" s="123"/>
      <c r="B38" s="178" t="s">
        <v>179</v>
      </c>
      <c r="C38" s="178"/>
      <c r="D38" s="178"/>
      <c r="E38" s="178"/>
      <c r="F38" s="139">
        <v>1.15E-2</v>
      </c>
      <c r="G38" s="140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</row>
    <row r="39" spans="1:20" x14ac:dyDescent="0.3">
      <c r="A39" s="123"/>
      <c r="B39" s="178" t="s">
        <v>180</v>
      </c>
      <c r="C39" s="178"/>
      <c r="D39" s="178"/>
      <c r="E39" s="178"/>
      <c r="F39" s="140">
        <f>ROUND((+F38*1.06625),4)</f>
        <v>1.23E-2</v>
      </c>
      <c r="G39" s="140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</row>
    <row r="40" spans="1:20" x14ac:dyDescent="0.3">
      <c r="A40" s="123"/>
      <c r="B40" s="178"/>
      <c r="C40" s="178"/>
      <c r="D40" s="178"/>
      <c r="E40" s="178"/>
      <c r="F40" s="140"/>
      <c r="G40" s="140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</row>
    <row r="41" spans="1:20" ht="16.8" x14ac:dyDescent="0.3">
      <c r="A41" s="123"/>
      <c r="B41" s="303" t="s">
        <v>181</v>
      </c>
      <c r="C41" s="303"/>
      <c r="D41" s="303"/>
      <c r="E41" s="303"/>
      <c r="F41" s="140">
        <f>F35-F38</f>
        <v>1.3899999999999999E-2</v>
      </c>
      <c r="G41" s="140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</row>
    <row r="42" spans="1:20" ht="16.8" x14ac:dyDescent="0.3">
      <c r="A42" s="123"/>
      <c r="B42" s="304" t="s">
        <v>182</v>
      </c>
      <c r="C42" s="304"/>
      <c r="D42" s="304"/>
      <c r="E42" s="304"/>
      <c r="F42" s="140">
        <f>F36-F39</f>
        <v>1.4799999999999999E-2</v>
      </c>
      <c r="G42" s="140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</row>
    <row r="43" spans="1:20" x14ac:dyDescent="0.3">
      <c r="A43" s="123"/>
      <c r="B43" s="178"/>
      <c r="C43" s="178"/>
      <c r="D43" s="178"/>
      <c r="E43" s="178"/>
      <c r="F43" s="140"/>
      <c r="G43" s="140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</row>
    <row r="44" spans="1:20" x14ac:dyDescent="0.3">
      <c r="A44" s="123"/>
      <c r="B44" s="123"/>
      <c r="C44" s="134"/>
      <c r="D44" s="135"/>
      <c r="E44" s="135"/>
      <c r="F44" s="123"/>
      <c r="G44" s="123"/>
      <c r="H44" s="213"/>
      <c r="I44" s="213"/>
      <c r="J44" s="213"/>
      <c r="K44" s="213"/>
    </row>
    <row r="45" spans="1:20" x14ac:dyDescent="0.3">
      <c r="A45" s="123"/>
      <c r="B45" s="307" t="s">
        <v>79</v>
      </c>
      <c r="C45" s="307"/>
      <c r="D45" s="307"/>
      <c r="E45" s="307"/>
      <c r="F45" s="141"/>
      <c r="G45" s="141"/>
      <c r="H45" s="214"/>
      <c r="I45" s="214"/>
      <c r="J45" s="214"/>
      <c r="K45" s="214"/>
      <c r="L45" s="214"/>
    </row>
    <row r="46" spans="1:20" x14ac:dyDescent="0.3">
      <c r="A46" s="123"/>
      <c r="B46" s="141"/>
      <c r="C46" s="142"/>
      <c r="D46" s="169"/>
      <c r="E46" s="141"/>
      <c r="F46" s="141"/>
      <c r="G46" s="141"/>
      <c r="H46" s="214"/>
      <c r="I46" s="214"/>
      <c r="J46" s="214"/>
      <c r="K46" s="214"/>
      <c r="L46" s="214"/>
    </row>
    <row r="47" spans="1:20" x14ac:dyDescent="0.3">
      <c r="A47" s="123"/>
      <c r="B47" s="301" t="s">
        <v>132</v>
      </c>
      <c r="C47" s="301"/>
      <c r="D47" s="301"/>
      <c r="E47" s="301"/>
      <c r="F47" s="143">
        <v>200</v>
      </c>
      <c r="G47" s="141"/>
      <c r="H47" s="264"/>
      <c r="I47" s="214"/>
      <c r="J47" s="214"/>
      <c r="K47" s="214"/>
      <c r="L47" s="214"/>
      <c r="M47" s="214"/>
      <c r="N47" s="214"/>
      <c r="O47" s="214"/>
      <c r="P47" s="214"/>
    </row>
    <row r="48" spans="1:20" x14ac:dyDescent="0.3">
      <c r="B48" s="301" t="s">
        <v>81</v>
      </c>
      <c r="C48" s="301"/>
      <c r="D48" s="301"/>
      <c r="E48" s="301"/>
      <c r="F48" s="144">
        <f>+$F47*F42</f>
        <v>2.96</v>
      </c>
      <c r="G48" s="144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</row>
    <row r="49" spans="2:21" x14ac:dyDescent="0.3">
      <c r="B49" s="301" t="s">
        <v>82</v>
      </c>
      <c r="C49" s="301"/>
      <c r="D49" s="301"/>
      <c r="E49" s="301"/>
      <c r="F49" s="145">
        <f>F48/$F$79</f>
        <v>8.1278488659454109E-3</v>
      </c>
      <c r="G49" s="145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</row>
    <row r="50" spans="2:21" x14ac:dyDescent="0.3">
      <c r="B50" s="141"/>
      <c r="C50" s="142"/>
      <c r="F50" s="145"/>
      <c r="G50" s="145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</row>
    <row r="51" spans="2:21" x14ac:dyDescent="0.3">
      <c r="B51" s="141"/>
      <c r="C51" s="142"/>
      <c r="F51" s="141"/>
      <c r="G51" s="141"/>
      <c r="H51" s="214"/>
      <c r="I51" s="214"/>
      <c r="J51" s="214"/>
      <c r="K51" s="214"/>
      <c r="L51" s="214"/>
      <c r="M51" s="214"/>
      <c r="N51" s="214"/>
      <c r="O51" s="217"/>
      <c r="Q51" s="217"/>
      <c r="R51" s="217"/>
      <c r="S51" s="217"/>
      <c r="T51" s="217"/>
    </row>
    <row r="52" spans="2:21" x14ac:dyDescent="0.3">
      <c r="B52" s="301" t="s">
        <v>133</v>
      </c>
      <c r="C52" s="301"/>
      <c r="D52" s="301"/>
      <c r="E52" s="301"/>
      <c r="F52" s="143">
        <v>1000</v>
      </c>
      <c r="G52" s="141"/>
      <c r="H52" s="26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</row>
    <row r="53" spans="2:21" x14ac:dyDescent="0.3">
      <c r="B53" s="301" t="s">
        <v>81</v>
      </c>
      <c r="C53" s="301"/>
      <c r="D53" s="301"/>
      <c r="E53" s="301"/>
      <c r="F53" s="144">
        <f>+$F52*F42</f>
        <v>14.799999999999999</v>
      </c>
      <c r="G53" s="144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8"/>
    </row>
    <row r="54" spans="2:21" x14ac:dyDescent="0.3">
      <c r="B54" s="301" t="s">
        <v>82</v>
      </c>
      <c r="C54" s="301"/>
      <c r="D54" s="301"/>
      <c r="E54" s="301"/>
      <c r="F54" s="145">
        <f>F53/$G$79</f>
        <v>1.0625314092899704E-2</v>
      </c>
      <c r="G54" s="145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9"/>
    </row>
    <row r="55" spans="2:21" x14ac:dyDescent="0.3">
      <c r="B55" s="141"/>
      <c r="C55" s="142"/>
      <c r="F55" s="145"/>
      <c r="G55" s="145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</row>
    <row r="56" spans="2:21" x14ac:dyDescent="0.3">
      <c r="B56" s="141"/>
      <c r="C56" s="142"/>
      <c r="F56" s="146"/>
      <c r="G56" s="146"/>
      <c r="H56" s="265"/>
      <c r="I56" s="220"/>
      <c r="J56" s="220"/>
      <c r="K56" s="220"/>
      <c r="L56" s="220"/>
      <c r="M56" s="220"/>
      <c r="N56" s="220"/>
      <c r="O56" s="221"/>
      <c r="P56" s="222"/>
      <c r="Q56" s="221"/>
      <c r="R56" s="221"/>
      <c r="S56" s="221"/>
      <c r="T56" s="221"/>
    </row>
    <row r="57" spans="2:21" x14ac:dyDescent="0.3">
      <c r="B57" s="301" t="s">
        <v>134</v>
      </c>
      <c r="C57" s="301"/>
      <c r="D57" s="301"/>
      <c r="E57" s="301"/>
      <c r="F57" s="143">
        <v>1200</v>
      </c>
      <c r="G57" s="141"/>
      <c r="H57" s="26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</row>
    <row r="58" spans="2:21" x14ac:dyDescent="0.3">
      <c r="B58" s="301" t="s">
        <v>81</v>
      </c>
      <c r="C58" s="301"/>
      <c r="D58" s="301"/>
      <c r="E58" s="301"/>
      <c r="F58" s="144">
        <f>+$F57*F42</f>
        <v>17.759999999999998</v>
      </c>
      <c r="G58" s="144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2:21" x14ac:dyDescent="0.3">
      <c r="B59" s="301" t="s">
        <v>82</v>
      </c>
      <c r="C59" s="301"/>
      <c r="D59" s="301"/>
      <c r="E59" s="301"/>
      <c r="F59" s="145">
        <f>F58/$H$79</f>
        <v>9.2505781611350694E-3</v>
      </c>
      <c r="G59" s="145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</row>
    <row r="60" spans="2:21" x14ac:dyDescent="0.3">
      <c r="B60" s="141"/>
      <c r="C60" s="142"/>
      <c r="F60" s="145"/>
      <c r="G60" s="145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</row>
    <row r="61" spans="2:21" x14ac:dyDescent="0.3">
      <c r="B61" s="141"/>
      <c r="C61" s="142"/>
      <c r="F61" s="141"/>
      <c r="G61" s="141"/>
      <c r="H61" s="214"/>
      <c r="I61" s="214"/>
      <c r="J61" s="214"/>
      <c r="K61" s="214"/>
      <c r="L61" s="214"/>
      <c r="M61" s="214"/>
      <c r="N61" s="214"/>
      <c r="O61" s="217"/>
      <c r="Q61" s="217"/>
      <c r="R61" s="217"/>
      <c r="S61" s="217"/>
      <c r="T61" s="217"/>
    </row>
    <row r="62" spans="2:21" x14ac:dyDescent="0.3">
      <c r="B62" s="301" t="s">
        <v>135</v>
      </c>
      <c r="C62" s="301"/>
      <c r="D62" s="301"/>
      <c r="E62" s="301"/>
      <c r="F62" s="143">
        <v>15000</v>
      </c>
      <c r="G62" s="141"/>
      <c r="H62" s="26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</row>
    <row r="63" spans="2:21" x14ac:dyDescent="0.3">
      <c r="B63" s="301" t="s">
        <v>81</v>
      </c>
      <c r="C63" s="301"/>
      <c r="D63" s="301"/>
      <c r="E63" s="301"/>
      <c r="F63" s="144">
        <f>+$F62*F42</f>
        <v>221.99999999999997</v>
      </c>
      <c r="G63" s="144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2:21" x14ac:dyDescent="0.3">
      <c r="B64" s="301" t="s">
        <v>82</v>
      </c>
      <c r="C64" s="301"/>
      <c r="D64" s="301"/>
      <c r="E64" s="301"/>
      <c r="F64" s="145">
        <f>F63/$I$79</f>
        <v>7.3852737641143555E-3</v>
      </c>
      <c r="G64" s="145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</row>
    <row r="65" spans="2:19" x14ac:dyDescent="0.3">
      <c r="B65" s="141"/>
      <c r="C65" s="142"/>
      <c r="F65" s="141"/>
      <c r="G65" s="141"/>
      <c r="H65" s="214"/>
      <c r="I65" s="214"/>
      <c r="J65" s="214"/>
      <c r="K65" s="214"/>
      <c r="L65" s="214"/>
      <c r="M65" s="214"/>
      <c r="N65" s="214"/>
      <c r="O65" s="217"/>
      <c r="Q65" s="217"/>
      <c r="R65" s="217"/>
      <c r="S65" s="217"/>
    </row>
    <row r="68" spans="2:19" x14ac:dyDescent="0.3">
      <c r="B68" s="294">
        <v>45017</v>
      </c>
      <c r="C68" s="123"/>
      <c r="D68" s="123"/>
      <c r="E68" s="123"/>
      <c r="F68" s="123" t="s">
        <v>117</v>
      </c>
      <c r="G68" s="123" t="s">
        <v>118</v>
      </c>
      <c r="H68" s="123" t="s">
        <v>194</v>
      </c>
      <c r="I68" s="123" t="s">
        <v>119</v>
      </c>
    </row>
    <row r="69" spans="2:19" x14ac:dyDescent="0.3">
      <c r="B69" s="123" t="s">
        <v>112</v>
      </c>
      <c r="C69" s="300"/>
      <c r="D69" s="123"/>
      <c r="E69" s="123"/>
      <c r="F69" s="123">
        <v>1.1609</v>
      </c>
      <c r="G69" s="123">
        <v>1.2608999999999999</v>
      </c>
      <c r="H69" s="123">
        <v>1.1798999999999999</v>
      </c>
      <c r="I69" s="123">
        <v>1.6589</v>
      </c>
    </row>
    <row r="70" spans="2:19" x14ac:dyDescent="0.3">
      <c r="B70" s="123" t="s">
        <v>80</v>
      </c>
      <c r="C70" s="300"/>
      <c r="D70" s="123"/>
      <c r="E70" s="123"/>
      <c r="F70" s="295">
        <f>F47</f>
        <v>200</v>
      </c>
      <c r="G70" s="295">
        <f>F52</f>
        <v>1000</v>
      </c>
      <c r="H70" s="295">
        <v>1200</v>
      </c>
      <c r="I70" s="295">
        <f>F62</f>
        <v>15000</v>
      </c>
    </row>
    <row r="71" spans="2:19" x14ac:dyDescent="0.3">
      <c r="B71" s="123" t="s">
        <v>113</v>
      </c>
      <c r="C71" s="123"/>
      <c r="D71" s="123"/>
      <c r="E71" s="123"/>
      <c r="F71" s="296">
        <f>ROUND(F70*F69,2)</f>
        <v>232.18</v>
      </c>
      <c r="G71" s="296">
        <f t="shared" ref="G71:I71" si="1">ROUND(G70*G69,2)</f>
        <v>1260.9000000000001</v>
      </c>
      <c r="H71" s="296">
        <f t="shared" si="1"/>
        <v>1415.88</v>
      </c>
      <c r="I71" s="296">
        <f t="shared" si="1"/>
        <v>24883.5</v>
      </c>
    </row>
    <row r="72" spans="2:19" x14ac:dyDescent="0.3">
      <c r="B72" s="123"/>
      <c r="C72" s="123"/>
      <c r="D72" s="123"/>
      <c r="E72" s="123"/>
      <c r="F72" s="296"/>
      <c r="G72" s="296"/>
      <c r="H72" s="296"/>
      <c r="I72" s="296"/>
    </row>
    <row r="73" spans="2:19" x14ac:dyDescent="0.3">
      <c r="B73" s="123" t="s">
        <v>120</v>
      </c>
      <c r="C73" s="123"/>
      <c r="D73" s="123"/>
      <c r="E73" s="123"/>
      <c r="F73" s="296">
        <v>11</v>
      </c>
      <c r="G73" s="296">
        <v>11</v>
      </c>
      <c r="H73" s="296">
        <v>42</v>
      </c>
      <c r="I73" s="296">
        <v>104</v>
      </c>
    </row>
    <row r="74" spans="2:19" x14ac:dyDescent="0.3">
      <c r="B74" s="123" t="s">
        <v>114</v>
      </c>
      <c r="C74" s="123"/>
      <c r="D74" s="123"/>
      <c r="E74" s="123"/>
      <c r="F74" s="296">
        <f>ROUND(F73*12,2)</f>
        <v>132</v>
      </c>
      <c r="G74" s="296">
        <f t="shared" ref="G74:I74" si="2">ROUND(G73*12,2)</f>
        <v>132</v>
      </c>
      <c r="H74" s="296">
        <f t="shared" si="2"/>
        <v>504</v>
      </c>
      <c r="I74" s="296">
        <f t="shared" si="2"/>
        <v>1248</v>
      </c>
    </row>
    <row r="75" spans="2:19" x14ac:dyDescent="0.3">
      <c r="B75" s="123"/>
      <c r="C75" s="123"/>
      <c r="D75" s="123"/>
      <c r="E75" s="123"/>
      <c r="F75" s="296"/>
      <c r="G75" s="296"/>
      <c r="H75" s="296"/>
      <c r="I75" s="296"/>
    </row>
    <row r="76" spans="2:19" x14ac:dyDescent="0.3">
      <c r="B76" s="123" t="s">
        <v>121</v>
      </c>
      <c r="C76" s="123"/>
      <c r="D76" s="123"/>
      <c r="E76" s="123"/>
      <c r="F76" s="296"/>
      <c r="G76" s="296"/>
      <c r="H76" s="296"/>
      <c r="I76" s="296">
        <v>3.41</v>
      </c>
    </row>
    <row r="77" spans="2:19" x14ac:dyDescent="0.3">
      <c r="B77" s="123" t="s">
        <v>115</v>
      </c>
      <c r="C77" s="123"/>
      <c r="D77" s="123"/>
      <c r="E77" s="123"/>
      <c r="F77" s="296">
        <v>0</v>
      </c>
      <c r="G77" s="296">
        <v>0</v>
      </c>
      <c r="H77" s="296"/>
      <c r="I77" s="296">
        <f>ROUND(I76*96*12,2)</f>
        <v>3928.32</v>
      </c>
    </row>
    <row r="78" spans="2:19" x14ac:dyDescent="0.3">
      <c r="B78" s="123"/>
      <c r="C78" s="123"/>
      <c r="D78" s="123"/>
      <c r="E78" s="123"/>
      <c r="F78" s="123"/>
      <c r="G78" s="123"/>
      <c r="H78" s="123"/>
      <c r="I78" s="123"/>
    </row>
    <row r="79" spans="2:19" x14ac:dyDescent="0.3">
      <c r="B79" s="123" t="s">
        <v>116</v>
      </c>
      <c r="C79" s="123"/>
      <c r="D79" s="123"/>
      <c r="E79" s="123"/>
      <c r="F79" s="297">
        <f>F71+F74+F77</f>
        <v>364.18</v>
      </c>
      <c r="G79" s="297">
        <f t="shared" ref="G79:I79" si="3">G71+G74+G77</f>
        <v>1392.9</v>
      </c>
      <c r="H79" s="297">
        <f t="shared" si="3"/>
        <v>1919.88</v>
      </c>
      <c r="I79" s="297">
        <f t="shared" si="3"/>
        <v>30059.82</v>
      </c>
      <c r="J79" s="223"/>
    </row>
    <row r="80" spans="2:19" x14ac:dyDescent="0.3">
      <c r="B80" s="123"/>
      <c r="C80" s="123"/>
      <c r="D80" s="123"/>
      <c r="E80" s="123"/>
      <c r="F80" s="123"/>
      <c r="G80" s="123"/>
      <c r="H80" s="213"/>
      <c r="I80" s="213"/>
    </row>
    <row r="81" spans="2:9" x14ac:dyDescent="0.3">
      <c r="B81" s="123"/>
      <c r="C81" s="123"/>
      <c r="D81" s="123"/>
      <c r="E81" s="123"/>
      <c r="F81" s="123"/>
      <c r="G81" s="123"/>
      <c r="H81" s="213"/>
      <c r="I81" s="213"/>
    </row>
  </sheetData>
  <mergeCells count="33">
    <mergeCell ref="B10:C10"/>
    <mergeCell ref="B36:E36"/>
    <mergeCell ref="B45:E45"/>
    <mergeCell ref="B47:E47"/>
    <mergeCell ref="B11:E11"/>
    <mergeCell ref="B12:E12"/>
    <mergeCell ref="B13:E13"/>
    <mergeCell ref="B15:E15"/>
    <mergeCell ref="B17:C17"/>
    <mergeCell ref="B19:C19"/>
    <mergeCell ref="B21:C21"/>
    <mergeCell ref="B23:C23"/>
    <mergeCell ref="B48:E48"/>
    <mergeCell ref="B24:E24"/>
    <mergeCell ref="B25:E25"/>
    <mergeCell ref="B26:E26"/>
    <mergeCell ref="B41:E41"/>
    <mergeCell ref="B42:E42"/>
    <mergeCell ref="B35:E35"/>
    <mergeCell ref="B33:E33"/>
    <mergeCell ref="B32:E32"/>
    <mergeCell ref="B28:C28"/>
    <mergeCell ref="C69:C70"/>
    <mergeCell ref="B49:E49"/>
    <mergeCell ref="B59:E59"/>
    <mergeCell ref="B62:E62"/>
    <mergeCell ref="B63:E63"/>
    <mergeCell ref="B64:E64"/>
    <mergeCell ref="B52:E52"/>
    <mergeCell ref="B53:E53"/>
    <mergeCell ref="B54:E54"/>
    <mergeCell ref="B57:E57"/>
    <mergeCell ref="B58:E58"/>
  </mergeCells>
  <pageMargins left="0.2" right="0.2" top="0.75" bottom="0.75" header="0.3" footer="0.3"/>
  <pageSetup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9"/>
  <sheetViews>
    <sheetView workbookViewId="0">
      <selection activeCell="F15" sqref="F15"/>
    </sheetView>
  </sheetViews>
  <sheetFormatPr defaultRowHeight="15.6" x14ac:dyDescent="0.3"/>
  <cols>
    <col min="3" max="3" width="20" customWidth="1"/>
    <col min="4" max="4" width="21" customWidth="1"/>
    <col min="6" max="6" width="24.5" customWidth="1"/>
    <col min="7" max="7" width="28.19921875" customWidth="1"/>
  </cols>
  <sheetData>
    <row r="1" spans="1:7" s="159" customFormat="1" ht="62.4" x14ac:dyDescent="0.3">
      <c r="A1" s="92" t="s">
        <v>150</v>
      </c>
      <c r="B1" s="92" t="s">
        <v>151</v>
      </c>
      <c r="C1" s="158" t="s">
        <v>108</v>
      </c>
      <c r="D1" s="158" t="s">
        <v>107</v>
      </c>
      <c r="F1" s="158" t="s">
        <v>108</v>
      </c>
      <c r="G1" s="158" t="s">
        <v>107</v>
      </c>
    </row>
    <row r="2" spans="1:7" x14ac:dyDescent="0.3">
      <c r="A2" s="94" t="s">
        <v>24</v>
      </c>
      <c r="B2" s="79">
        <v>2021</v>
      </c>
      <c r="C2" s="48"/>
      <c r="D2" s="48"/>
      <c r="E2" t="s">
        <v>137</v>
      </c>
      <c r="F2" s="48">
        <f>SUM(C2:C13)</f>
        <v>3512968.6203797758</v>
      </c>
      <c r="G2" s="48">
        <f>SUM(D2:D13)</f>
        <v>-5932729.6666551186</v>
      </c>
    </row>
    <row r="3" spans="1:7" x14ac:dyDescent="0.3">
      <c r="A3" s="94" t="s">
        <v>25</v>
      </c>
      <c r="B3" s="79">
        <v>2021</v>
      </c>
      <c r="C3" s="48">
        <v>0</v>
      </c>
      <c r="D3" s="48">
        <v>-695499.88127649436</v>
      </c>
      <c r="E3" t="s">
        <v>138</v>
      </c>
      <c r="F3" s="48">
        <f>SUM(C14:C25)</f>
        <v>8572978.4967860151</v>
      </c>
      <c r="G3" s="48">
        <f>SUM(D14:D25)</f>
        <v>-8658084.818959685</v>
      </c>
    </row>
    <row r="4" spans="1:7" x14ac:dyDescent="0.3">
      <c r="A4" s="94" t="s">
        <v>26</v>
      </c>
      <c r="B4" s="79">
        <v>2021</v>
      </c>
      <c r="C4" s="48">
        <v>0</v>
      </c>
      <c r="D4" s="48">
        <v>-417299.92434254446</v>
      </c>
      <c r="E4" t="s">
        <v>139</v>
      </c>
      <c r="F4" s="48">
        <f>SUM(C26:C37)</f>
        <v>13939308.537710745</v>
      </c>
      <c r="G4" s="48">
        <f>SUM(D26:D37)</f>
        <v>-11199249.810110133</v>
      </c>
    </row>
    <row r="5" spans="1:7" x14ac:dyDescent="0.3">
      <c r="A5" s="94" t="s">
        <v>27</v>
      </c>
      <c r="B5" s="79">
        <v>2021</v>
      </c>
      <c r="C5" s="48">
        <v>0</v>
      </c>
      <c r="D5" s="48">
        <v>-278199.95580096624</v>
      </c>
      <c r="E5" t="s">
        <v>140</v>
      </c>
      <c r="F5" s="48">
        <f>SUM(C38:C49)</f>
        <v>5923308.2570317695</v>
      </c>
      <c r="G5" s="48">
        <f>SUM(D38:D49)</f>
        <v>-5176504.8122676229</v>
      </c>
    </row>
    <row r="6" spans="1:7" x14ac:dyDescent="0.3">
      <c r="A6" s="94" t="s">
        <v>28</v>
      </c>
      <c r="B6" s="79">
        <v>2021</v>
      </c>
      <c r="C6" s="48">
        <v>547897.43825727957</v>
      </c>
      <c r="D6" s="48">
        <v>-417299.92434254446</v>
      </c>
      <c r="E6" t="s">
        <v>141</v>
      </c>
      <c r="F6" s="48">
        <f>SUM(C50:C61)</f>
        <v>704862.42260359111</v>
      </c>
      <c r="G6" s="48">
        <f>SUM(D50:D61)</f>
        <v>-2816881.9388746051</v>
      </c>
    </row>
    <row r="7" spans="1:7" x14ac:dyDescent="0.3">
      <c r="A7" s="94" t="s">
        <v>29</v>
      </c>
      <c r="B7" s="79">
        <v>2021</v>
      </c>
      <c r="C7" s="48">
        <v>328738.4845171597</v>
      </c>
      <c r="D7" s="48">
        <v>-695499.88127649436</v>
      </c>
      <c r="E7" t="s">
        <v>142</v>
      </c>
      <c r="F7" s="48">
        <f>SUM(C62:C73)</f>
        <v>0</v>
      </c>
      <c r="G7" s="48">
        <f>SUM(D62:D73)</f>
        <v>-450584.13653201691</v>
      </c>
    </row>
    <row r="8" spans="1:7" x14ac:dyDescent="0.3">
      <c r="A8" s="94" t="s">
        <v>18</v>
      </c>
      <c r="B8" s="79">
        <v>2022</v>
      </c>
      <c r="C8" s="48">
        <v>219158.9848062364</v>
      </c>
      <c r="D8" s="48">
        <v>-844189.17712908576</v>
      </c>
      <c r="F8" s="48"/>
      <c r="G8" s="48"/>
    </row>
    <row r="9" spans="1:7" x14ac:dyDescent="0.3">
      <c r="A9" s="94" t="s">
        <v>19</v>
      </c>
      <c r="B9" s="79">
        <v>2022</v>
      </c>
      <c r="C9" s="48">
        <v>328738.4845171597</v>
      </c>
      <c r="D9" s="48">
        <v>-709763.04751688743</v>
      </c>
      <c r="F9" s="48">
        <f>SUM(F2:F8)</f>
        <v>32653426.334511898</v>
      </c>
      <c r="G9" s="48">
        <f>SUM(G2:G8)</f>
        <v>-34234035.183399178</v>
      </c>
    </row>
    <row r="10" spans="1:7" x14ac:dyDescent="0.3">
      <c r="A10" s="94" t="s">
        <v>20</v>
      </c>
      <c r="B10" s="79">
        <v>2022</v>
      </c>
      <c r="C10" s="48">
        <v>547897.43825727957</v>
      </c>
      <c r="D10" s="48">
        <v>-426241.39820953936</v>
      </c>
      <c r="F10" s="48"/>
      <c r="G10" s="48"/>
    </row>
    <row r="11" spans="1:7" x14ac:dyDescent="0.3">
      <c r="A11" s="94" t="s">
        <v>21</v>
      </c>
      <c r="B11" s="79">
        <v>2022</v>
      </c>
      <c r="C11" s="48">
        <v>657476.93463134603</v>
      </c>
      <c r="D11" s="48">
        <v>-287357.38940195512</v>
      </c>
      <c r="F11" s="48"/>
      <c r="G11" s="48"/>
    </row>
    <row r="12" spans="1:7" x14ac:dyDescent="0.3">
      <c r="A12" s="94" t="s">
        <v>22</v>
      </c>
      <c r="B12" s="79">
        <v>2022</v>
      </c>
      <c r="C12" s="48">
        <v>551913.0192573606</v>
      </c>
      <c r="D12" s="48">
        <v>-431995.01005092543</v>
      </c>
    </row>
    <row r="13" spans="1:7" x14ac:dyDescent="0.3">
      <c r="A13" s="94" t="s">
        <v>23</v>
      </c>
      <c r="B13" s="79">
        <v>2022</v>
      </c>
      <c r="C13" s="48">
        <v>331147.83613595419</v>
      </c>
      <c r="D13" s="48">
        <v>-729384.07730768132</v>
      </c>
    </row>
    <row r="14" spans="1:7" x14ac:dyDescent="0.3">
      <c r="A14" s="94" t="s">
        <v>24</v>
      </c>
      <c r="B14" s="79">
        <v>2022</v>
      </c>
      <c r="C14" s="48">
        <v>220765.21418752297</v>
      </c>
      <c r="D14" s="48">
        <v>-862721.09559803433</v>
      </c>
    </row>
    <row r="15" spans="1:7" x14ac:dyDescent="0.3">
      <c r="A15" s="94" t="s">
        <v>25</v>
      </c>
      <c r="B15" s="79">
        <v>2022</v>
      </c>
      <c r="C15" s="48">
        <v>331147.83613595419</v>
      </c>
      <c r="D15" s="48">
        <v>-797667.25992254273</v>
      </c>
    </row>
    <row r="16" spans="1:7" x14ac:dyDescent="0.3">
      <c r="A16" s="94" t="s">
        <v>26</v>
      </c>
      <c r="B16" s="79">
        <v>2022</v>
      </c>
      <c r="C16" s="48">
        <v>551913.0192573606</v>
      </c>
      <c r="D16" s="48">
        <v>-520509.26981503272</v>
      </c>
    </row>
    <row r="17" spans="1:4" x14ac:dyDescent="0.3">
      <c r="A17" s="94" t="s">
        <v>27</v>
      </c>
      <c r="B17" s="79">
        <v>2022</v>
      </c>
      <c r="C17" s="48">
        <v>662295.63032207033</v>
      </c>
      <c r="D17" s="48">
        <v>-356087.5599283622</v>
      </c>
    </row>
    <row r="18" spans="1:4" x14ac:dyDescent="0.3">
      <c r="A18" s="94" t="s">
        <v>28</v>
      </c>
      <c r="B18" s="79">
        <v>2022</v>
      </c>
      <c r="C18" s="48">
        <v>1057746.779987229</v>
      </c>
      <c r="D18" s="48">
        <v>-587857.12698093709</v>
      </c>
    </row>
    <row r="19" spans="1:4" x14ac:dyDescent="0.3">
      <c r="A19" s="94" t="s">
        <v>29</v>
      </c>
      <c r="B19" s="79">
        <v>2022</v>
      </c>
      <c r="C19" s="48">
        <v>634648.0520494472</v>
      </c>
      <c r="D19" s="48">
        <v>-878777.36939790635</v>
      </c>
    </row>
    <row r="20" spans="1:4" x14ac:dyDescent="0.3">
      <c r="A20" s="94" t="s">
        <v>18</v>
      </c>
      <c r="B20" s="79">
        <v>2023</v>
      </c>
      <c r="C20" s="48">
        <v>423098.69143477967</v>
      </c>
      <c r="D20" s="48">
        <v>-1029119.3270206002</v>
      </c>
    </row>
    <row r="21" spans="1:4" x14ac:dyDescent="0.3">
      <c r="A21" s="94" t="s">
        <v>19</v>
      </c>
      <c r="B21" s="79">
        <v>2023</v>
      </c>
      <c r="C21" s="48">
        <v>634648.0520494472</v>
      </c>
      <c r="D21" s="48">
        <v>-889325.91290289629</v>
      </c>
    </row>
    <row r="22" spans="1:4" x14ac:dyDescent="0.3">
      <c r="A22" s="94" t="s">
        <v>20</v>
      </c>
      <c r="B22" s="79">
        <v>2023</v>
      </c>
      <c r="C22" s="48">
        <v>1069613.1529234187</v>
      </c>
      <c r="D22" s="48">
        <v>-633896.01682883198</v>
      </c>
    </row>
    <row r="23" spans="1:4" x14ac:dyDescent="0.3">
      <c r="A23" s="94" t="s">
        <v>21</v>
      </c>
      <c r="B23" s="79">
        <v>2023</v>
      </c>
      <c r="C23" s="48">
        <v>1276415.9383939095</v>
      </c>
      <c r="D23" s="48">
        <v>-469666.10971306963</v>
      </c>
    </row>
    <row r="24" spans="1:4" x14ac:dyDescent="0.3">
      <c r="A24" s="94" t="s">
        <v>22</v>
      </c>
      <c r="B24" s="79">
        <v>2023</v>
      </c>
      <c r="C24" s="48">
        <v>1066508.9086524129</v>
      </c>
      <c r="D24" s="48">
        <v>-679899.37945186836</v>
      </c>
    </row>
    <row r="25" spans="1:4" x14ac:dyDescent="0.3">
      <c r="A25" s="94" t="s">
        <v>23</v>
      </c>
      <c r="B25" s="79">
        <v>2023</v>
      </c>
      <c r="C25" s="48">
        <v>644177.22139246378</v>
      </c>
      <c r="D25" s="48">
        <v>-952558.39139960194</v>
      </c>
    </row>
    <row r="26" spans="1:4" x14ac:dyDescent="0.3">
      <c r="A26" s="94" t="s">
        <v>24</v>
      </c>
      <c r="B26" s="79">
        <v>2023</v>
      </c>
      <c r="C26" s="48">
        <v>448437.67423531006</v>
      </c>
      <c r="D26" s="48">
        <v>-1100362.8546265764</v>
      </c>
    </row>
    <row r="27" spans="1:4" x14ac:dyDescent="0.3">
      <c r="A27" s="94" t="s">
        <v>25</v>
      </c>
      <c r="B27" s="79">
        <v>2023</v>
      </c>
      <c r="C27" s="48">
        <v>658416.86438777251</v>
      </c>
      <c r="D27" s="48">
        <v>-1020771.8703635607</v>
      </c>
    </row>
    <row r="28" spans="1:4" x14ac:dyDescent="0.3">
      <c r="A28" s="94" t="s">
        <v>26</v>
      </c>
      <c r="B28" s="79">
        <v>2023</v>
      </c>
      <c r="C28" s="48">
        <v>1078375.2815886026</v>
      </c>
      <c r="D28" s="48">
        <v>-781498.1778081099</v>
      </c>
    </row>
    <row r="29" spans="1:4" x14ac:dyDescent="0.3">
      <c r="A29" s="94" t="s">
        <v>27</v>
      </c>
      <c r="B29" s="79">
        <v>2023</v>
      </c>
      <c r="C29" s="48">
        <v>1288354.4593557206</v>
      </c>
      <c r="D29" s="48">
        <v>-607206.49933694163</v>
      </c>
    </row>
    <row r="30" spans="1:4" x14ac:dyDescent="0.3">
      <c r="A30" s="94" t="s">
        <v>28</v>
      </c>
      <c r="B30" s="79">
        <v>2023</v>
      </c>
      <c r="C30" s="48">
        <v>1622324.9827638741</v>
      </c>
      <c r="D30" s="48">
        <v>-734507.54948186723</v>
      </c>
    </row>
    <row r="31" spans="1:4" x14ac:dyDescent="0.3">
      <c r="A31" s="94" t="s">
        <v>29</v>
      </c>
      <c r="B31" s="79">
        <v>2023</v>
      </c>
      <c r="C31" s="48">
        <v>984786.72767944227</v>
      </c>
      <c r="D31" s="48">
        <v>-1100766.7882061135</v>
      </c>
    </row>
    <row r="32" spans="1:4" x14ac:dyDescent="0.3">
      <c r="A32" s="94" t="s">
        <v>18</v>
      </c>
      <c r="B32" s="79">
        <v>2024</v>
      </c>
      <c r="C32" s="48">
        <v>666017.54570707853</v>
      </c>
      <c r="D32" s="48">
        <v>-1244004.5173467365</v>
      </c>
    </row>
    <row r="33" spans="1:4" x14ac:dyDescent="0.3">
      <c r="A33" s="94" t="s">
        <v>19</v>
      </c>
      <c r="B33" s="79">
        <v>2024</v>
      </c>
      <c r="C33" s="48">
        <v>984786.72767944227</v>
      </c>
      <c r="D33" s="48">
        <v>-1112604.4283926813</v>
      </c>
    </row>
    <row r="34" spans="1:4" x14ac:dyDescent="0.3">
      <c r="A34" s="94" t="s">
        <v>20</v>
      </c>
      <c r="B34" s="79">
        <v>2024</v>
      </c>
      <c r="C34" s="48">
        <v>1634191.3481531993</v>
      </c>
      <c r="D34" s="48">
        <v>-844754.40698792296</v>
      </c>
    </row>
    <row r="35" spans="1:4" x14ac:dyDescent="0.3">
      <c r="A35" s="94" t="s">
        <v>21</v>
      </c>
      <c r="B35" s="79">
        <v>2024</v>
      </c>
      <c r="C35" s="48">
        <v>1948213.9177087867</v>
      </c>
      <c r="D35" s="48">
        <v>-698070.75666928291</v>
      </c>
    </row>
    <row r="36" spans="1:4" x14ac:dyDescent="0.3">
      <c r="A36" s="94" t="s">
        <v>22</v>
      </c>
      <c r="B36" s="79">
        <v>2024</v>
      </c>
      <c r="C36" s="48">
        <v>1631087.1114290578</v>
      </c>
      <c r="D36" s="48">
        <v>-837716.45215083472</v>
      </c>
    </row>
    <row r="37" spans="1:4" x14ac:dyDescent="0.3">
      <c r="A37" s="94" t="s">
        <v>23</v>
      </c>
      <c r="B37" s="79">
        <v>2024</v>
      </c>
      <c r="C37" s="48">
        <v>994315.89702245872</v>
      </c>
      <c r="D37" s="48">
        <v>-1116985.5087395059</v>
      </c>
    </row>
    <row r="38" spans="1:4" x14ac:dyDescent="0.3">
      <c r="A38" s="94" t="s">
        <v>24</v>
      </c>
      <c r="B38" s="79">
        <v>2024</v>
      </c>
      <c r="C38" s="48">
        <v>691356.5058670151</v>
      </c>
      <c r="D38" s="48">
        <v>-1260778.5239060107</v>
      </c>
    </row>
    <row r="39" spans="1:4" x14ac:dyDescent="0.3">
      <c r="A39" s="94" t="s">
        <v>25</v>
      </c>
      <c r="B39" s="79">
        <v>2024</v>
      </c>
      <c r="C39" s="48">
        <v>1008555.5400177675</v>
      </c>
      <c r="D39" s="48">
        <v>-323839.88094114023</v>
      </c>
    </row>
    <row r="40" spans="1:4" x14ac:dyDescent="0.3">
      <c r="A40" s="94" t="s">
        <v>26</v>
      </c>
      <c r="B40" s="79">
        <v>2024</v>
      </c>
      <c r="C40" s="48">
        <v>1642953.476818383</v>
      </c>
      <c r="D40" s="48">
        <v>-389246.71204396454</v>
      </c>
    </row>
    <row r="41" spans="1:4" x14ac:dyDescent="0.3">
      <c r="A41" s="94" t="s">
        <v>27</v>
      </c>
      <c r="B41" s="79">
        <v>2024</v>
      </c>
      <c r="C41" s="48">
        <v>1960152.4311237333</v>
      </c>
      <c r="D41" s="48">
        <v>-399271.63738690095</v>
      </c>
    </row>
    <row r="42" spans="1:4" x14ac:dyDescent="0.3">
      <c r="A42" s="94" t="s">
        <v>28</v>
      </c>
      <c r="B42" s="79">
        <v>2024</v>
      </c>
      <c r="C42" s="48">
        <v>80871.687917667688</v>
      </c>
      <c r="D42" s="48">
        <v>-369945.227183696</v>
      </c>
    </row>
    <row r="43" spans="1:4" x14ac:dyDescent="0.3">
      <c r="A43" s="94" t="s">
        <v>29</v>
      </c>
      <c r="B43" s="79">
        <v>2024</v>
      </c>
      <c r="C43" s="48">
        <v>71306.444561840472</v>
      </c>
      <c r="D43" s="48">
        <v>-332323.35669348942</v>
      </c>
    </row>
    <row r="44" spans="1:4" x14ac:dyDescent="0.3">
      <c r="A44" s="94" t="s">
        <v>18</v>
      </c>
      <c r="B44" s="79">
        <v>2025</v>
      </c>
      <c r="C44" s="48">
        <v>66523.815337062246</v>
      </c>
      <c r="D44" s="48">
        <v>-307387.8562411028</v>
      </c>
    </row>
    <row r="45" spans="1:4" x14ac:dyDescent="0.3">
      <c r="A45" s="94" t="s">
        <v>19</v>
      </c>
      <c r="B45" s="79">
        <v>2025</v>
      </c>
      <c r="C45" s="48">
        <v>71306.444561840472</v>
      </c>
      <c r="D45" s="48">
        <v>-331839.11852816609</v>
      </c>
    </row>
    <row r="46" spans="1:4" x14ac:dyDescent="0.3">
      <c r="A46" s="94" t="s">
        <v>20</v>
      </c>
      <c r="B46" s="79">
        <v>2025</v>
      </c>
      <c r="C46" s="48">
        <v>92738.0608538573</v>
      </c>
      <c r="D46" s="48">
        <v>-394938.37879580614</v>
      </c>
    </row>
    <row r="47" spans="1:4" x14ac:dyDescent="0.3">
      <c r="A47" s="94" t="s">
        <v>21</v>
      </c>
      <c r="B47" s="79">
        <v>2025</v>
      </c>
      <c r="C47" s="48">
        <v>92774.13486666797</v>
      </c>
      <c r="D47" s="48">
        <v>-405482.59393499838</v>
      </c>
    </row>
    <row r="48" spans="1:4" x14ac:dyDescent="0.3">
      <c r="A48" s="94" t="s">
        <v>22</v>
      </c>
      <c r="B48" s="79">
        <v>2025</v>
      </c>
      <c r="C48" s="48">
        <v>73571.492582527571</v>
      </c>
      <c r="D48" s="48">
        <v>-368023.12286776293</v>
      </c>
    </row>
    <row r="49" spans="1:4" x14ac:dyDescent="0.3">
      <c r="A49" s="95" t="s">
        <v>23</v>
      </c>
      <c r="B49" s="96">
        <v>2025</v>
      </c>
      <c r="C49" s="48">
        <v>71198.222523408404</v>
      </c>
      <c r="D49" s="48">
        <v>-293428.40374458511</v>
      </c>
    </row>
    <row r="50" spans="1:4" x14ac:dyDescent="0.3">
      <c r="A50" s="94" t="s">
        <v>24</v>
      </c>
      <c r="B50" s="79">
        <v>2025</v>
      </c>
      <c r="C50" s="48">
        <v>85437.865518717168</v>
      </c>
      <c r="D50" s="48">
        <v>-290377.51195086731</v>
      </c>
    </row>
    <row r="51" spans="1:4" x14ac:dyDescent="0.3">
      <c r="A51" s="94" t="s">
        <v>25</v>
      </c>
      <c r="B51" s="79">
        <v>2025</v>
      </c>
      <c r="C51" s="48">
        <v>85437.873065581764</v>
      </c>
      <c r="D51" s="48">
        <v>-323622.38101915375</v>
      </c>
    </row>
    <row r="52" spans="1:4" x14ac:dyDescent="0.3">
      <c r="A52" s="94" t="s">
        <v>26</v>
      </c>
      <c r="B52" s="79">
        <v>2025</v>
      </c>
      <c r="C52" s="48">
        <v>85437.865518717168</v>
      </c>
      <c r="D52" s="48">
        <v>-332924.42415765347</v>
      </c>
    </row>
    <row r="53" spans="1:4" x14ac:dyDescent="0.3">
      <c r="A53" s="94" t="s">
        <v>27</v>
      </c>
      <c r="B53" s="79">
        <v>2025</v>
      </c>
      <c r="C53" s="48">
        <v>85437.873065581764</v>
      </c>
      <c r="D53" s="48">
        <v>-356909.38188474672</v>
      </c>
    </row>
    <row r="54" spans="1:4" x14ac:dyDescent="0.3">
      <c r="A54" s="94" t="s">
        <v>28</v>
      </c>
      <c r="B54" s="79">
        <v>2025</v>
      </c>
      <c r="C54" s="48">
        <v>49838.754257012966</v>
      </c>
      <c r="D54" s="48">
        <v>-229943.99225935322</v>
      </c>
    </row>
    <row r="55" spans="1:4" x14ac:dyDescent="0.3">
      <c r="A55" s="94" t="s">
        <v>29</v>
      </c>
      <c r="B55" s="79">
        <v>2025</v>
      </c>
      <c r="C55" s="48">
        <v>64078.404799186319</v>
      </c>
      <c r="D55" s="48">
        <v>-204717.4372355685</v>
      </c>
    </row>
    <row r="56" spans="1:4" x14ac:dyDescent="0.3">
      <c r="A56" s="94" t="s">
        <v>18</v>
      </c>
      <c r="B56" s="79">
        <v>2026</v>
      </c>
      <c r="C56" s="48">
        <v>71198.222523408404</v>
      </c>
      <c r="D56" s="48">
        <v>-196447.94968834025</v>
      </c>
    </row>
    <row r="57" spans="1:4" x14ac:dyDescent="0.3">
      <c r="A57" s="94" t="s">
        <v>19</v>
      </c>
      <c r="B57" s="79">
        <v>2026</v>
      </c>
      <c r="C57" s="48">
        <v>64078.404799186319</v>
      </c>
      <c r="D57" s="48">
        <v>-218367.79936410813</v>
      </c>
    </row>
    <row r="58" spans="1:4" x14ac:dyDescent="0.3">
      <c r="A58" s="94" t="s">
        <v>20</v>
      </c>
      <c r="B58" s="79">
        <v>2026</v>
      </c>
      <c r="C58" s="48">
        <v>14239.642995308763</v>
      </c>
      <c r="D58" s="48">
        <v>-193757.50634644588</v>
      </c>
    </row>
    <row r="59" spans="1:4" x14ac:dyDescent="0.3">
      <c r="A59" s="94" t="s">
        <v>21</v>
      </c>
      <c r="B59" s="79">
        <v>2026</v>
      </c>
      <c r="C59" s="48">
        <v>21359.468266395441</v>
      </c>
      <c r="D59" s="48">
        <v>-223946.84962068067</v>
      </c>
    </row>
    <row r="60" spans="1:4" x14ac:dyDescent="0.3">
      <c r="A60" s="94" t="s">
        <v>22</v>
      </c>
      <c r="B60" s="79">
        <v>2026</v>
      </c>
      <c r="C60" s="48">
        <v>35599.111261704202</v>
      </c>
      <c r="D60" s="48">
        <v>-126138.25372948917</v>
      </c>
    </row>
    <row r="61" spans="1:4" x14ac:dyDescent="0.3">
      <c r="A61" s="95" t="s">
        <v>23</v>
      </c>
      <c r="B61" s="96">
        <v>2026</v>
      </c>
      <c r="C61" s="48">
        <v>42718.936532790882</v>
      </c>
      <c r="D61" s="48">
        <v>-119728.45161819801</v>
      </c>
    </row>
    <row r="62" spans="1:4" x14ac:dyDescent="0.3">
      <c r="A62" s="94" t="s">
        <v>24</v>
      </c>
      <c r="B62" s="79">
        <v>2026</v>
      </c>
      <c r="C62" s="48">
        <v>0</v>
      </c>
      <c r="D62" s="48">
        <v>-106908.84134437701</v>
      </c>
    </row>
    <row r="63" spans="1:4" x14ac:dyDescent="0.3">
      <c r="A63" s="94" t="s">
        <v>25</v>
      </c>
      <c r="B63" s="79">
        <v>2026</v>
      </c>
      <c r="C63" s="48">
        <v>0</v>
      </c>
      <c r="D63" s="48">
        <v>-100499.03318184716</v>
      </c>
    </row>
    <row r="64" spans="1:4" x14ac:dyDescent="0.3">
      <c r="A64" s="94" t="s">
        <v>26</v>
      </c>
      <c r="B64" s="79">
        <v>2026</v>
      </c>
      <c r="C64" s="48">
        <v>0</v>
      </c>
      <c r="D64" s="48">
        <v>-52109.199001241315</v>
      </c>
    </row>
    <row r="65" spans="1:4" x14ac:dyDescent="0.3">
      <c r="A65" s="94" t="s">
        <v>27</v>
      </c>
      <c r="B65" s="79">
        <v>2026</v>
      </c>
      <c r="C65" s="48">
        <v>0</v>
      </c>
      <c r="D65" s="48">
        <v>-86848.665002068868</v>
      </c>
    </row>
    <row r="66" spans="1:4" x14ac:dyDescent="0.3">
      <c r="A66" s="94" t="s">
        <v>28</v>
      </c>
      <c r="B66" s="79">
        <v>2026</v>
      </c>
      <c r="C66" s="48">
        <v>0</v>
      </c>
      <c r="D66" s="48">
        <v>-104218.39800248263</v>
      </c>
    </row>
    <row r="67" spans="1:4" x14ac:dyDescent="0.3">
      <c r="A67" s="94" t="s">
        <v>29</v>
      </c>
      <c r="B67" s="79">
        <v>2026</v>
      </c>
      <c r="C67" s="48">
        <v>0</v>
      </c>
      <c r="D67" s="48">
        <v>0</v>
      </c>
    </row>
    <row r="68" spans="1:4" x14ac:dyDescent="0.3">
      <c r="A68" s="94" t="s">
        <v>18</v>
      </c>
      <c r="B68" s="79">
        <v>2027</v>
      </c>
      <c r="C68" s="48">
        <v>0</v>
      </c>
      <c r="D68" s="48">
        <v>0</v>
      </c>
    </row>
    <row r="69" spans="1:4" x14ac:dyDescent="0.3">
      <c r="A69" s="94" t="s">
        <v>19</v>
      </c>
      <c r="B69" s="79">
        <v>2027</v>
      </c>
    </row>
    <row r="70" spans="1:4" x14ac:dyDescent="0.3">
      <c r="A70" s="94" t="s">
        <v>20</v>
      </c>
      <c r="B70" s="79">
        <v>2027</v>
      </c>
    </row>
    <row r="71" spans="1:4" x14ac:dyDescent="0.3">
      <c r="A71" s="94" t="s">
        <v>21</v>
      </c>
      <c r="B71" s="79">
        <v>2027</v>
      </c>
    </row>
    <row r="72" spans="1:4" x14ac:dyDescent="0.3">
      <c r="A72" s="94" t="s">
        <v>22</v>
      </c>
      <c r="B72" s="79">
        <v>2027</v>
      </c>
    </row>
    <row r="73" spans="1:4" x14ac:dyDescent="0.3">
      <c r="A73" s="94" t="s">
        <v>23</v>
      </c>
      <c r="B73" s="79">
        <v>2027</v>
      </c>
    </row>
    <row r="74" spans="1:4" x14ac:dyDescent="0.3">
      <c r="A74" s="94" t="s">
        <v>24</v>
      </c>
      <c r="B74" s="79">
        <v>2027</v>
      </c>
    </row>
    <row r="75" spans="1:4" x14ac:dyDescent="0.3">
      <c r="A75" s="94" t="s">
        <v>25</v>
      </c>
      <c r="B75" s="79">
        <v>2027</v>
      </c>
    </row>
    <row r="76" spans="1:4" x14ac:dyDescent="0.3">
      <c r="A76" s="94" t="s">
        <v>26</v>
      </c>
      <c r="B76" s="79">
        <v>2027</v>
      </c>
    </row>
    <row r="77" spans="1:4" x14ac:dyDescent="0.3">
      <c r="A77" s="94" t="s">
        <v>27</v>
      </c>
      <c r="B77" s="79">
        <v>2027</v>
      </c>
    </row>
    <row r="78" spans="1:4" x14ac:dyDescent="0.3">
      <c r="A78" s="94" t="s">
        <v>28</v>
      </c>
      <c r="B78" s="79">
        <v>2027</v>
      </c>
    </row>
    <row r="79" spans="1:4" x14ac:dyDescent="0.3">
      <c r="A79" s="94" t="s">
        <v>29</v>
      </c>
      <c r="B79" s="79">
        <v>2027</v>
      </c>
    </row>
    <row r="80" spans="1:4" x14ac:dyDescent="0.3">
      <c r="A80" s="94" t="s">
        <v>18</v>
      </c>
      <c r="B80" s="79">
        <v>2028</v>
      </c>
    </row>
    <row r="81" spans="1:2" x14ac:dyDescent="0.3">
      <c r="A81" s="94" t="s">
        <v>19</v>
      </c>
      <c r="B81" s="79">
        <v>2028</v>
      </c>
    </row>
    <row r="82" spans="1:2" x14ac:dyDescent="0.3">
      <c r="A82" s="94" t="s">
        <v>20</v>
      </c>
      <c r="B82" s="79">
        <v>2028</v>
      </c>
    </row>
    <row r="83" spans="1:2" x14ac:dyDescent="0.3">
      <c r="A83" s="94" t="s">
        <v>21</v>
      </c>
      <c r="B83" s="79">
        <v>2028</v>
      </c>
    </row>
    <row r="84" spans="1:2" x14ac:dyDescent="0.3">
      <c r="A84" s="94" t="s">
        <v>22</v>
      </c>
      <c r="B84" s="79">
        <v>2028</v>
      </c>
    </row>
    <row r="85" spans="1:2" x14ac:dyDescent="0.3">
      <c r="A85" s="94" t="s">
        <v>23</v>
      </c>
      <c r="B85" s="79">
        <v>2028</v>
      </c>
    </row>
    <row r="86" spans="1:2" x14ac:dyDescent="0.3">
      <c r="A86" s="94" t="s">
        <v>24</v>
      </c>
      <c r="B86" s="79">
        <v>2028</v>
      </c>
    </row>
    <row r="87" spans="1:2" x14ac:dyDescent="0.3">
      <c r="A87" s="94" t="s">
        <v>25</v>
      </c>
      <c r="B87" s="79">
        <v>2028</v>
      </c>
    </row>
    <row r="88" spans="1:2" x14ac:dyDescent="0.3">
      <c r="A88" s="94" t="s">
        <v>26</v>
      </c>
      <c r="B88" s="79">
        <v>2028</v>
      </c>
    </row>
    <row r="89" spans="1:2" x14ac:dyDescent="0.3">
      <c r="A89" s="94" t="s">
        <v>27</v>
      </c>
      <c r="B89" s="79">
        <v>2028</v>
      </c>
    </row>
    <row r="90" spans="1:2" x14ac:dyDescent="0.3">
      <c r="A90" s="94" t="s">
        <v>28</v>
      </c>
      <c r="B90" s="79">
        <v>2028</v>
      </c>
    </row>
    <row r="91" spans="1:2" x14ac:dyDescent="0.3">
      <c r="A91" s="94" t="s">
        <v>29</v>
      </c>
      <c r="B91" s="79">
        <v>2028</v>
      </c>
    </row>
    <row r="92" spans="1:2" x14ac:dyDescent="0.3">
      <c r="A92" s="94" t="s">
        <v>18</v>
      </c>
      <c r="B92" s="79">
        <v>2029</v>
      </c>
    </row>
    <row r="93" spans="1:2" x14ac:dyDescent="0.3">
      <c r="A93" s="94" t="s">
        <v>19</v>
      </c>
      <c r="B93" s="79">
        <v>2029</v>
      </c>
    </row>
    <row r="94" spans="1:2" x14ac:dyDescent="0.3">
      <c r="A94" s="94" t="s">
        <v>20</v>
      </c>
      <c r="B94" s="79">
        <v>2029</v>
      </c>
    </row>
    <row r="95" spans="1:2" x14ac:dyDescent="0.3">
      <c r="A95" s="94" t="s">
        <v>21</v>
      </c>
      <c r="B95" s="79">
        <v>2029</v>
      </c>
    </row>
    <row r="96" spans="1:2" x14ac:dyDescent="0.3">
      <c r="A96" s="94" t="s">
        <v>22</v>
      </c>
      <c r="B96" s="79">
        <v>2029</v>
      </c>
    </row>
    <row r="97" spans="1:2" x14ac:dyDescent="0.3">
      <c r="A97" s="94" t="s">
        <v>23</v>
      </c>
      <c r="B97" s="79">
        <v>2029</v>
      </c>
    </row>
    <row r="98" spans="1:2" x14ac:dyDescent="0.3">
      <c r="A98" s="94" t="s">
        <v>24</v>
      </c>
      <c r="B98" s="79">
        <v>2029</v>
      </c>
    </row>
    <row r="99" spans="1:2" x14ac:dyDescent="0.3">
      <c r="A99" s="94" t="s">
        <v>25</v>
      </c>
      <c r="B99" s="79">
        <v>2029</v>
      </c>
    </row>
    <row r="100" spans="1:2" x14ac:dyDescent="0.3">
      <c r="A100" s="94" t="s">
        <v>26</v>
      </c>
      <c r="B100" s="79">
        <v>2029</v>
      </c>
    </row>
    <row r="101" spans="1:2" x14ac:dyDescent="0.3">
      <c r="A101" s="94" t="s">
        <v>27</v>
      </c>
      <c r="B101" s="79">
        <v>2029</v>
      </c>
    </row>
    <row r="102" spans="1:2" x14ac:dyDescent="0.3">
      <c r="A102" s="94" t="s">
        <v>28</v>
      </c>
      <c r="B102" s="79">
        <v>2029</v>
      </c>
    </row>
    <row r="103" spans="1:2" x14ac:dyDescent="0.3">
      <c r="A103" s="94" t="s">
        <v>29</v>
      </c>
      <c r="B103" s="79">
        <v>2029</v>
      </c>
    </row>
    <row r="104" spans="1:2" x14ac:dyDescent="0.3">
      <c r="A104" s="94" t="s">
        <v>18</v>
      </c>
      <c r="B104" s="79">
        <v>2030</v>
      </c>
    </row>
    <row r="105" spans="1:2" x14ac:dyDescent="0.3">
      <c r="A105" s="94" t="s">
        <v>19</v>
      </c>
      <c r="B105" s="79">
        <v>2030</v>
      </c>
    </row>
    <row r="106" spans="1:2" x14ac:dyDescent="0.3">
      <c r="A106" s="94" t="s">
        <v>20</v>
      </c>
      <c r="B106" s="79">
        <v>2030</v>
      </c>
    </row>
    <row r="107" spans="1:2" x14ac:dyDescent="0.3">
      <c r="A107" s="94" t="s">
        <v>21</v>
      </c>
      <c r="B107" s="79">
        <v>2030</v>
      </c>
    </row>
    <row r="108" spans="1:2" x14ac:dyDescent="0.3">
      <c r="A108" s="94" t="s">
        <v>22</v>
      </c>
      <c r="B108" s="79">
        <v>2030</v>
      </c>
    </row>
    <row r="109" spans="1:2" x14ac:dyDescent="0.3">
      <c r="A109" s="94" t="s">
        <v>23</v>
      </c>
      <c r="B109" s="79">
        <v>2030</v>
      </c>
    </row>
    <row r="110" spans="1:2" x14ac:dyDescent="0.3">
      <c r="A110" s="94" t="s">
        <v>24</v>
      </c>
      <c r="B110" s="79">
        <v>2030</v>
      </c>
    </row>
    <row r="111" spans="1:2" x14ac:dyDescent="0.3">
      <c r="A111" s="94" t="s">
        <v>25</v>
      </c>
      <c r="B111" s="79">
        <v>2030</v>
      </c>
    </row>
    <row r="112" spans="1:2" x14ac:dyDescent="0.3">
      <c r="A112" s="94" t="s">
        <v>26</v>
      </c>
      <c r="B112" s="79">
        <v>2030</v>
      </c>
    </row>
    <row r="113" spans="1:2" x14ac:dyDescent="0.3">
      <c r="A113" s="94" t="s">
        <v>27</v>
      </c>
      <c r="B113" s="79">
        <v>2030</v>
      </c>
    </row>
    <row r="114" spans="1:2" x14ac:dyDescent="0.3">
      <c r="A114" s="94" t="s">
        <v>28</v>
      </c>
      <c r="B114" s="79">
        <v>2030</v>
      </c>
    </row>
    <row r="115" spans="1:2" x14ac:dyDescent="0.3">
      <c r="A115" s="94" t="s">
        <v>29</v>
      </c>
      <c r="B115" s="79">
        <v>2030</v>
      </c>
    </row>
    <row r="116" spans="1:2" x14ac:dyDescent="0.3">
      <c r="A116" s="94" t="s">
        <v>18</v>
      </c>
      <c r="B116" s="79">
        <v>2031</v>
      </c>
    </row>
    <row r="117" spans="1:2" x14ac:dyDescent="0.3">
      <c r="A117" s="94" t="s">
        <v>19</v>
      </c>
      <c r="B117" s="79">
        <v>2031</v>
      </c>
    </row>
    <row r="118" spans="1:2" x14ac:dyDescent="0.3">
      <c r="A118" s="94" t="s">
        <v>20</v>
      </c>
      <c r="B118" s="79">
        <v>2031</v>
      </c>
    </row>
    <row r="119" spans="1:2" x14ac:dyDescent="0.3">
      <c r="A119" s="94" t="s">
        <v>21</v>
      </c>
      <c r="B119" s="79">
        <v>2031</v>
      </c>
    </row>
    <row r="120" spans="1:2" x14ac:dyDescent="0.3">
      <c r="A120" s="94" t="s">
        <v>22</v>
      </c>
      <c r="B120" s="79">
        <v>2031</v>
      </c>
    </row>
    <row r="121" spans="1:2" x14ac:dyDescent="0.3">
      <c r="A121" s="94" t="s">
        <v>23</v>
      </c>
      <c r="B121" s="79">
        <v>2031</v>
      </c>
    </row>
    <row r="122" spans="1:2" x14ac:dyDescent="0.3">
      <c r="A122" s="94" t="s">
        <v>24</v>
      </c>
      <c r="B122" s="79">
        <v>2031</v>
      </c>
    </row>
    <row r="123" spans="1:2" x14ac:dyDescent="0.3">
      <c r="A123" s="94" t="s">
        <v>25</v>
      </c>
      <c r="B123" s="79">
        <v>2031</v>
      </c>
    </row>
    <row r="124" spans="1:2" x14ac:dyDescent="0.3">
      <c r="A124" s="94" t="s">
        <v>26</v>
      </c>
      <c r="B124" s="79">
        <v>2031</v>
      </c>
    </row>
    <row r="125" spans="1:2" x14ac:dyDescent="0.3">
      <c r="A125" s="94" t="s">
        <v>27</v>
      </c>
      <c r="B125" s="79">
        <v>2031</v>
      </c>
    </row>
    <row r="126" spans="1:2" x14ac:dyDescent="0.3">
      <c r="A126" s="94" t="s">
        <v>28</v>
      </c>
      <c r="B126" s="79">
        <v>2031</v>
      </c>
    </row>
    <row r="127" spans="1:2" x14ac:dyDescent="0.3">
      <c r="A127" s="94" t="s">
        <v>29</v>
      </c>
      <c r="B127" s="79">
        <v>2031</v>
      </c>
    </row>
    <row r="128" spans="1:2" x14ac:dyDescent="0.3">
      <c r="A128" s="94" t="s">
        <v>18</v>
      </c>
      <c r="B128" s="79">
        <v>2032</v>
      </c>
    </row>
    <row r="129" spans="1:2" x14ac:dyDescent="0.3">
      <c r="A129" s="94" t="s">
        <v>19</v>
      </c>
      <c r="B129" s="79">
        <v>2032</v>
      </c>
    </row>
    <row r="130" spans="1:2" x14ac:dyDescent="0.3">
      <c r="A130" s="94" t="s">
        <v>20</v>
      </c>
      <c r="B130" s="79">
        <v>2032</v>
      </c>
    </row>
    <row r="131" spans="1:2" x14ac:dyDescent="0.3">
      <c r="A131" s="94" t="s">
        <v>21</v>
      </c>
      <c r="B131" s="79">
        <v>2032</v>
      </c>
    </row>
    <row r="132" spans="1:2" x14ac:dyDescent="0.3">
      <c r="A132" s="94" t="s">
        <v>22</v>
      </c>
      <c r="B132" s="79">
        <v>2032</v>
      </c>
    </row>
    <row r="133" spans="1:2" x14ac:dyDescent="0.3">
      <c r="A133" s="94" t="s">
        <v>23</v>
      </c>
      <c r="B133" s="79">
        <v>2032</v>
      </c>
    </row>
    <row r="134" spans="1:2" x14ac:dyDescent="0.3">
      <c r="A134" s="94" t="s">
        <v>24</v>
      </c>
      <c r="B134" s="79">
        <v>2032</v>
      </c>
    </row>
    <row r="135" spans="1:2" x14ac:dyDescent="0.3">
      <c r="A135" s="94" t="s">
        <v>25</v>
      </c>
      <c r="B135" s="79">
        <v>2032</v>
      </c>
    </row>
    <row r="136" spans="1:2" x14ac:dyDescent="0.3">
      <c r="A136" s="94" t="s">
        <v>26</v>
      </c>
      <c r="B136" s="79">
        <v>2032</v>
      </c>
    </row>
    <row r="137" spans="1:2" x14ac:dyDescent="0.3">
      <c r="A137" s="94" t="s">
        <v>27</v>
      </c>
      <c r="B137" s="79">
        <v>2032</v>
      </c>
    </row>
    <row r="138" spans="1:2" x14ac:dyDescent="0.3">
      <c r="A138" s="94" t="s">
        <v>28</v>
      </c>
      <c r="B138" s="79">
        <v>2032</v>
      </c>
    </row>
    <row r="139" spans="1:2" x14ac:dyDescent="0.3">
      <c r="A139" s="94" t="s">
        <v>29</v>
      </c>
      <c r="B139" s="79">
        <v>2032</v>
      </c>
    </row>
    <row r="140" spans="1:2" x14ac:dyDescent="0.3">
      <c r="A140" s="94" t="s">
        <v>18</v>
      </c>
      <c r="B140" s="79">
        <v>2033</v>
      </c>
    </row>
    <row r="141" spans="1:2" x14ac:dyDescent="0.3">
      <c r="A141" s="94" t="s">
        <v>19</v>
      </c>
      <c r="B141" s="79">
        <v>2033</v>
      </c>
    </row>
    <row r="142" spans="1:2" x14ac:dyDescent="0.3">
      <c r="A142" s="94" t="s">
        <v>20</v>
      </c>
      <c r="B142" s="79">
        <v>2033</v>
      </c>
    </row>
    <row r="143" spans="1:2" x14ac:dyDescent="0.3">
      <c r="A143" s="94" t="s">
        <v>21</v>
      </c>
      <c r="B143" s="79">
        <v>2033</v>
      </c>
    </row>
    <row r="144" spans="1:2" x14ac:dyDescent="0.3">
      <c r="A144" s="94" t="s">
        <v>22</v>
      </c>
      <c r="B144" s="79">
        <v>2033</v>
      </c>
    </row>
    <row r="145" spans="1:2" x14ac:dyDescent="0.3">
      <c r="A145" s="94" t="s">
        <v>23</v>
      </c>
      <c r="B145" s="79">
        <v>2033</v>
      </c>
    </row>
    <row r="146" spans="1:2" x14ac:dyDescent="0.3">
      <c r="A146" s="94" t="s">
        <v>24</v>
      </c>
      <c r="B146" s="79">
        <v>2033</v>
      </c>
    </row>
    <row r="147" spans="1:2" x14ac:dyDescent="0.3">
      <c r="A147" s="94" t="s">
        <v>25</v>
      </c>
      <c r="B147" s="79">
        <v>2033</v>
      </c>
    </row>
    <row r="148" spans="1:2" x14ac:dyDescent="0.3">
      <c r="A148" s="94" t="s">
        <v>26</v>
      </c>
      <c r="B148" s="79">
        <v>2033</v>
      </c>
    </row>
    <row r="149" spans="1:2" x14ac:dyDescent="0.3">
      <c r="A149" s="94" t="s">
        <v>27</v>
      </c>
      <c r="B149" s="79">
        <v>2033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9"/>
  <sheetViews>
    <sheetView topLeftCell="A130" zoomScale="80" zoomScaleNormal="80" workbookViewId="0">
      <selection activeCell="E29" sqref="E29"/>
    </sheetView>
  </sheetViews>
  <sheetFormatPr defaultRowHeight="15.6" x14ac:dyDescent="0.3"/>
  <cols>
    <col min="1" max="1" width="3.09765625" bestFit="1" customWidth="1"/>
    <col min="2" max="2" width="23.09765625" style="159" bestFit="1" customWidth="1"/>
    <col min="3" max="4" width="9.8984375" bestFit="1" customWidth="1"/>
    <col min="5" max="5" width="12.19921875" bestFit="1" customWidth="1"/>
    <col min="6" max="8" width="12.3984375" bestFit="1" customWidth="1"/>
    <col min="9" max="9" width="13.59765625" bestFit="1" customWidth="1"/>
    <col min="10" max="17" width="13.19921875" bestFit="1" customWidth="1"/>
    <col min="18" max="18" width="14.69921875" bestFit="1" customWidth="1"/>
    <col min="20" max="20" width="12.3984375" style="258" bestFit="1" customWidth="1"/>
    <col min="21" max="24" width="12.3984375" bestFit="1" customWidth="1"/>
  </cols>
  <sheetData>
    <row r="1" spans="1:20" x14ac:dyDescent="0.3">
      <c r="A1" s="236"/>
      <c r="B1" s="237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38" t="s">
        <v>192</v>
      </c>
      <c r="R1" s="239"/>
    </row>
    <row r="2" spans="1:20" x14ac:dyDescent="0.3">
      <c r="A2" s="236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 t="s">
        <v>196</v>
      </c>
      <c r="R2" s="238"/>
    </row>
    <row r="3" spans="1:20" x14ac:dyDescent="0.3">
      <c r="A3" s="236"/>
      <c r="B3" s="309" t="s">
        <v>167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</row>
    <row r="4" spans="1:20" x14ac:dyDescent="0.3">
      <c r="A4" s="236"/>
      <c r="B4" s="309" t="s">
        <v>90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</row>
    <row r="5" spans="1:20" x14ac:dyDescent="0.3">
      <c r="A5" s="236"/>
      <c r="B5" s="309" t="s">
        <v>168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</row>
    <row r="6" spans="1:20" ht="16.2" thickBot="1" x14ac:dyDescent="0.35">
      <c r="A6" s="236"/>
      <c r="B6" s="240"/>
      <c r="C6" s="183"/>
      <c r="D6" s="184"/>
      <c r="E6" s="184"/>
      <c r="F6" s="185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</row>
    <row r="7" spans="1:20" ht="16.2" thickBot="1" x14ac:dyDescent="0.35">
      <c r="A7" s="236"/>
      <c r="B7" s="241" t="s">
        <v>174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20" x14ac:dyDescent="0.3">
      <c r="A8" s="236"/>
      <c r="B8" s="237"/>
      <c r="C8" s="236" t="s">
        <v>35</v>
      </c>
      <c r="D8" s="236" t="s">
        <v>35</v>
      </c>
      <c r="E8" s="236" t="s">
        <v>35</v>
      </c>
      <c r="F8" s="236" t="s">
        <v>35</v>
      </c>
      <c r="G8" s="236" t="s">
        <v>35</v>
      </c>
      <c r="H8" s="236" t="s">
        <v>35</v>
      </c>
      <c r="I8" s="236" t="s">
        <v>35</v>
      </c>
      <c r="J8" s="236" t="s">
        <v>35</v>
      </c>
      <c r="K8" s="236" t="s">
        <v>35</v>
      </c>
      <c r="L8" s="236" t="s">
        <v>35</v>
      </c>
      <c r="M8" s="236" t="s">
        <v>35</v>
      </c>
      <c r="N8" s="236" t="s">
        <v>35</v>
      </c>
      <c r="O8" s="236" t="s">
        <v>35</v>
      </c>
      <c r="P8" s="236" t="s">
        <v>35</v>
      </c>
      <c r="Q8" s="236" t="s">
        <v>35</v>
      </c>
      <c r="R8" s="236" t="s">
        <v>169</v>
      </c>
    </row>
    <row r="9" spans="1:20" x14ac:dyDescent="0.3">
      <c r="A9" s="236"/>
      <c r="B9" s="237"/>
      <c r="C9" s="186">
        <v>44378</v>
      </c>
      <c r="D9" s="186">
        <v>44409</v>
      </c>
      <c r="E9" s="186">
        <v>44440</v>
      </c>
      <c r="F9" s="186">
        <v>44470</v>
      </c>
      <c r="G9" s="186">
        <v>44501</v>
      </c>
      <c r="H9" s="186">
        <v>44531</v>
      </c>
      <c r="I9" s="186">
        <v>44562</v>
      </c>
      <c r="J9" s="186">
        <v>44593</v>
      </c>
      <c r="K9" s="186">
        <v>44621</v>
      </c>
      <c r="L9" s="186">
        <v>44652</v>
      </c>
      <c r="M9" s="186">
        <v>44682</v>
      </c>
      <c r="N9" s="186">
        <v>44713</v>
      </c>
      <c r="O9" s="186">
        <v>44743</v>
      </c>
      <c r="P9" s="186">
        <v>44774</v>
      </c>
      <c r="Q9" s="186">
        <v>44805</v>
      </c>
      <c r="R9" s="187" t="s">
        <v>12</v>
      </c>
    </row>
    <row r="10" spans="1:20" x14ac:dyDescent="0.3">
      <c r="A10" s="236"/>
      <c r="B10" s="2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20" x14ac:dyDescent="0.3">
      <c r="A11" s="236">
        <v>1</v>
      </c>
      <c r="B11" s="237" t="s">
        <v>170</v>
      </c>
      <c r="C11" s="188">
        <f>REBATES!$S14</f>
        <v>564318.78212738875</v>
      </c>
      <c r="D11" s="188">
        <f>REBATES!$S15</f>
        <v>403013.92090341926</v>
      </c>
      <c r="E11" s="188">
        <f>REBATES!$S16</f>
        <v>757280.11925609596</v>
      </c>
      <c r="F11" s="188">
        <f>REBATES!$S17</f>
        <v>340738.04975117062</v>
      </c>
      <c r="G11" s="188">
        <f>REBATES!$S18</f>
        <v>508233.50560907373</v>
      </c>
      <c r="H11" s="188">
        <f>REBATES!$S19</f>
        <v>768174.70216116938</v>
      </c>
      <c r="I11" s="188">
        <f>REBATES!$S20</f>
        <v>1212401.0043479791</v>
      </c>
      <c r="J11" s="188">
        <f>REBATES!$S21</f>
        <v>1039999.0884729456</v>
      </c>
      <c r="K11" s="188">
        <f>REBATES!$S22</f>
        <v>889858.14094071731</v>
      </c>
      <c r="L11" s="188">
        <f>REBATES!$S23</f>
        <v>1235288.445196857</v>
      </c>
      <c r="M11" s="188">
        <f>REBATES!$S24</f>
        <v>883942.63321777387</v>
      </c>
      <c r="N11" s="188">
        <f>REBATES!$S25</f>
        <v>800879.9478357808</v>
      </c>
      <c r="O11" s="188">
        <f>REBATES!$S26</f>
        <v>677302.17213526275</v>
      </c>
      <c r="P11" s="188">
        <f>REBATES!$S27</f>
        <v>1215263.1224120983</v>
      </c>
      <c r="Q11" s="188">
        <f>REBATES!$S28</f>
        <v>1698960.6310027188</v>
      </c>
      <c r="R11" s="260">
        <f>SUM(C11:Q11)</f>
        <v>12995654.265370451</v>
      </c>
      <c r="T11" s="259"/>
    </row>
    <row r="12" spans="1:20" x14ac:dyDescent="0.3">
      <c r="A12" s="236">
        <f>1+A11</f>
        <v>2</v>
      </c>
      <c r="B12" s="237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52"/>
      <c r="T12" s="259"/>
    </row>
    <row r="13" spans="1:20" ht="16.2" thickBot="1" x14ac:dyDescent="0.35">
      <c r="A13" s="236">
        <f>1+A12</f>
        <v>3</v>
      </c>
      <c r="B13" s="237" t="s">
        <v>171</v>
      </c>
      <c r="C13" s="190">
        <f t="shared" ref="C13:Q13" si="0">SUM(C11:C12)</f>
        <v>564318.78212738875</v>
      </c>
      <c r="D13" s="190">
        <f t="shared" si="0"/>
        <v>403013.92090341926</v>
      </c>
      <c r="E13" s="190">
        <f t="shared" si="0"/>
        <v>757280.11925609596</v>
      </c>
      <c r="F13" s="190">
        <f t="shared" si="0"/>
        <v>340738.04975117062</v>
      </c>
      <c r="G13" s="190">
        <f t="shared" si="0"/>
        <v>508233.50560907373</v>
      </c>
      <c r="H13" s="190">
        <f t="shared" si="0"/>
        <v>768174.70216116938</v>
      </c>
      <c r="I13" s="190">
        <f t="shared" si="0"/>
        <v>1212401.0043479791</v>
      </c>
      <c r="J13" s="190">
        <f t="shared" si="0"/>
        <v>1039999.0884729456</v>
      </c>
      <c r="K13" s="190">
        <f t="shared" si="0"/>
        <v>889858.14094071731</v>
      </c>
      <c r="L13" s="190">
        <f t="shared" si="0"/>
        <v>1235288.445196857</v>
      </c>
      <c r="M13" s="190">
        <f t="shared" si="0"/>
        <v>883942.63321777387</v>
      </c>
      <c r="N13" s="190">
        <f t="shared" si="0"/>
        <v>800879.9478357808</v>
      </c>
      <c r="O13" s="190">
        <f t="shared" si="0"/>
        <v>677302.17213526275</v>
      </c>
      <c r="P13" s="190">
        <f t="shared" si="0"/>
        <v>1215263.1224120983</v>
      </c>
      <c r="Q13" s="190">
        <f t="shared" si="0"/>
        <v>1698960.6310027188</v>
      </c>
      <c r="R13" s="190">
        <f>SUM(C13:Q13)</f>
        <v>12995654.265370451</v>
      </c>
      <c r="T13" s="259"/>
    </row>
    <row r="14" spans="1:20" ht="16.2" thickTop="1" x14ac:dyDescent="0.3">
      <c r="A14" s="236">
        <f>1+A13</f>
        <v>4</v>
      </c>
      <c r="B14" s="237"/>
      <c r="C14" s="188"/>
      <c r="D14" s="188"/>
      <c r="E14" s="188"/>
      <c r="F14" s="188"/>
      <c r="G14" s="188"/>
      <c r="H14" s="151"/>
      <c r="I14" s="151"/>
      <c r="J14" s="151"/>
      <c r="K14" s="151"/>
      <c r="L14" s="151"/>
      <c r="M14" s="151"/>
      <c r="N14" s="39"/>
      <c r="O14" s="39"/>
      <c r="P14" s="39"/>
      <c r="Q14" s="39"/>
      <c r="R14" s="39"/>
      <c r="T14" s="259"/>
    </row>
    <row r="15" spans="1:20" x14ac:dyDescent="0.3">
      <c r="A15" s="236">
        <v>5</v>
      </c>
      <c r="B15" s="237" t="s">
        <v>143</v>
      </c>
      <c r="C15" s="188">
        <f>C13</f>
        <v>564318.78212738875</v>
      </c>
      <c r="D15" s="188">
        <f t="shared" ref="D15:Q15" si="1">C15+D13</f>
        <v>967332.70303080801</v>
      </c>
      <c r="E15" s="188">
        <f t="shared" si="1"/>
        <v>1724612.8222869039</v>
      </c>
      <c r="F15" s="188">
        <f t="shared" si="1"/>
        <v>2065350.8720380745</v>
      </c>
      <c r="G15" s="188">
        <f t="shared" si="1"/>
        <v>2573584.3776471484</v>
      </c>
      <c r="H15" s="188">
        <f t="shared" si="1"/>
        <v>3341759.0798083181</v>
      </c>
      <c r="I15" s="188">
        <f t="shared" si="1"/>
        <v>4554160.0841562971</v>
      </c>
      <c r="J15" s="188">
        <f t="shared" si="1"/>
        <v>5594159.1726292428</v>
      </c>
      <c r="K15" s="188">
        <f t="shared" si="1"/>
        <v>6484017.3135699602</v>
      </c>
      <c r="L15" s="188">
        <f t="shared" si="1"/>
        <v>7719305.7587668169</v>
      </c>
      <c r="M15" s="188">
        <f t="shared" si="1"/>
        <v>8603248.3919845913</v>
      </c>
      <c r="N15" s="188">
        <f t="shared" si="1"/>
        <v>9404128.3398203719</v>
      </c>
      <c r="O15" s="188">
        <f t="shared" si="1"/>
        <v>10081430.511955634</v>
      </c>
      <c r="P15" s="188">
        <f t="shared" si="1"/>
        <v>11296693.634367732</v>
      </c>
      <c r="Q15" s="188">
        <f t="shared" si="1"/>
        <v>12995654.265370451</v>
      </c>
      <c r="R15" s="151">
        <f>Q15</f>
        <v>12995654.265370451</v>
      </c>
      <c r="T15" s="259"/>
    </row>
    <row r="16" spans="1:20" x14ac:dyDescent="0.3">
      <c r="A16" s="236">
        <v>6</v>
      </c>
      <c r="B16" s="242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39"/>
      <c r="T16" s="259"/>
    </row>
    <row r="17" spans="1:20" ht="31.2" x14ac:dyDescent="0.3">
      <c r="A17" s="236">
        <f t="shared" ref="A17:A29" si="2">1+A16</f>
        <v>7</v>
      </c>
      <c r="B17" s="237" t="s">
        <v>144</v>
      </c>
      <c r="C17" s="188">
        <f>-C15/120</f>
        <v>-4702.65651772824</v>
      </c>
      <c r="D17" s="188">
        <f t="shared" ref="D17:Q17" si="3">-(D15/120)+C17</f>
        <v>-12763.762376318307</v>
      </c>
      <c r="E17" s="188">
        <f t="shared" si="3"/>
        <v>-27135.53589537584</v>
      </c>
      <c r="F17" s="188">
        <f t="shared" si="3"/>
        <v>-44346.793162359798</v>
      </c>
      <c r="G17" s="188">
        <f t="shared" si="3"/>
        <v>-65793.329642752709</v>
      </c>
      <c r="H17" s="188">
        <f t="shared" si="3"/>
        <v>-93641.321974488688</v>
      </c>
      <c r="I17" s="188">
        <f t="shared" si="3"/>
        <v>-131592.6560091245</v>
      </c>
      <c r="J17" s="188">
        <f t="shared" si="3"/>
        <v>-178210.64911436819</v>
      </c>
      <c r="K17" s="188">
        <f t="shared" si="3"/>
        <v>-232244.12672745119</v>
      </c>
      <c r="L17" s="188">
        <f t="shared" si="3"/>
        <v>-296571.67471717467</v>
      </c>
      <c r="M17" s="188">
        <f t="shared" si="3"/>
        <v>-368265.41131704627</v>
      </c>
      <c r="N17" s="188">
        <f t="shared" si="3"/>
        <v>-446633.14748221601</v>
      </c>
      <c r="O17" s="188">
        <f t="shared" si="3"/>
        <v>-530645.06841517962</v>
      </c>
      <c r="P17" s="188">
        <f t="shared" si="3"/>
        <v>-624784.18203491066</v>
      </c>
      <c r="Q17" s="188">
        <f t="shared" si="3"/>
        <v>-733081.30091299769</v>
      </c>
      <c r="R17" s="151">
        <f>Q17</f>
        <v>-733081.30091299769</v>
      </c>
      <c r="T17" s="259"/>
    </row>
    <row r="18" spans="1:20" x14ac:dyDescent="0.3">
      <c r="A18" s="236">
        <f t="shared" si="2"/>
        <v>8</v>
      </c>
      <c r="B18" s="237"/>
      <c r="C18" s="188"/>
      <c r="D18" s="188"/>
      <c r="E18" s="188"/>
      <c r="F18" s="188"/>
      <c r="G18" s="188"/>
      <c r="H18" s="151"/>
      <c r="I18" s="151"/>
      <c r="J18" s="151"/>
      <c r="K18" s="151"/>
      <c r="L18" s="151"/>
      <c r="M18" s="151"/>
      <c r="N18" s="39"/>
      <c r="O18" s="39"/>
      <c r="P18" s="39"/>
      <c r="Q18" s="188"/>
      <c r="R18" s="39"/>
      <c r="T18" s="259"/>
    </row>
    <row r="19" spans="1:20" ht="31.2" x14ac:dyDescent="0.3">
      <c r="A19" s="236">
        <f t="shared" si="2"/>
        <v>9</v>
      </c>
      <c r="B19" s="237" t="s">
        <v>145</v>
      </c>
      <c r="C19" s="188">
        <f>((C15/120)-(C15/12))*0.2811</f>
        <v>-11897.250724200674</v>
      </c>
      <c r="D19" s="188">
        <f t="shared" ref="D19:N19" si="4">(((D15/120)-(D15/12))*0.2811)+C19</f>
        <v>-32291.042435847688</v>
      </c>
      <c r="E19" s="188">
        <f t="shared" si="4"/>
        <v>-68650.192261711345</v>
      </c>
      <c r="F19" s="188">
        <f t="shared" si="4"/>
        <v>-112192.95202145405</v>
      </c>
      <c r="G19" s="188">
        <f t="shared" si="4"/>
        <v>-166450.54466320007</v>
      </c>
      <c r="H19" s="188">
        <f t="shared" si="4"/>
        <v>-236903.18046325893</v>
      </c>
      <c r="I19" s="188">
        <f t="shared" si="4"/>
        <v>-332916.26043748407</v>
      </c>
      <c r="J19" s="188">
        <f t="shared" si="4"/>
        <v>-450855.12119444006</v>
      </c>
      <c r="K19" s="188">
        <f t="shared" si="4"/>
        <v>-587554.41620777873</v>
      </c>
      <c r="L19" s="188">
        <f t="shared" si="4"/>
        <v>-750296.67986698018</v>
      </c>
      <c r="M19" s="188">
        <f t="shared" si="4"/>
        <v>-931674.66409099533</v>
      </c>
      <c r="N19" s="188">
        <f t="shared" si="4"/>
        <v>-1129937.1998152584</v>
      </c>
      <c r="O19" s="188">
        <f>(((O15/120)-((O15-C15)/12))*0.2811)+N19</f>
        <v>-1329259.791112229</v>
      </c>
      <c r="P19" s="188">
        <f>(((P15/120)-((P15-D15)/12))*0.2811)+O19</f>
        <v>-1544762.56609029</v>
      </c>
      <c r="Q19" s="188">
        <f>(((Q15/120)-((Q15-E15)/12))*0.2811)+P19</f>
        <v>-1778344.3917778917</v>
      </c>
      <c r="R19" s="151">
        <f>Q19</f>
        <v>-1778344.3917778917</v>
      </c>
      <c r="T19" s="259"/>
    </row>
    <row r="20" spans="1:20" x14ac:dyDescent="0.3">
      <c r="A20" s="236">
        <f t="shared" si="2"/>
        <v>10</v>
      </c>
      <c r="B20" s="237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T20" s="259"/>
    </row>
    <row r="21" spans="1:20" x14ac:dyDescent="0.3">
      <c r="A21" s="236">
        <f t="shared" si="2"/>
        <v>11</v>
      </c>
      <c r="B21" s="237" t="s">
        <v>146</v>
      </c>
      <c r="C21" s="188">
        <f t="shared" ref="C21:R21" si="5">+C17+C15+C19</f>
        <v>547718.8748854599</v>
      </c>
      <c r="D21" s="188">
        <f t="shared" si="5"/>
        <v>922277.89821864199</v>
      </c>
      <c r="E21" s="188">
        <f t="shared" si="5"/>
        <v>1628827.0941298166</v>
      </c>
      <c r="F21" s="188">
        <f t="shared" si="5"/>
        <v>1908811.1268542607</v>
      </c>
      <c r="G21" s="188">
        <f t="shared" si="5"/>
        <v>2341340.5033411956</v>
      </c>
      <c r="H21" s="188">
        <f t="shared" si="5"/>
        <v>3011214.57737057</v>
      </c>
      <c r="I21" s="188">
        <f t="shared" si="5"/>
        <v>4089651.1677096887</v>
      </c>
      <c r="J21" s="188">
        <f t="shared" si="5"/>
        <v>4965093.4023204343</v>
      </c>
      <c r="K21" s="188">
        <f t="shared" si="5"/>
        <v>5664218.7706347294</v>
      </c>
      <c r="L21" s="188">
        <f t="shared" si="5"/>
        <v>6672437.4041826623</v>
      </c>
      <c r="M21" s="188">
        <f t="shared" si="5"/>
        <v>7303308.3165765489</v>
      </c>
      <c r="N21" s="188">
        <f t="shared" si="5"/>
        <v>7827557.9925228972</v>
      </c>
      <c r="O21" s="188">
        <f t="shared" si="5"/>
        <v>8221525.6524282247</v>
      </c>
      <c r="P21" s="188">
        <f t="shared" si="5"/>
        <v>9127146.8862425312</v>
      </c>
      <c r="Q21" s="188">
        <f t="shared" si="5"/>
        <v>10484228.572679561</v>
      </c>
      <c r="R21" s="188">
        <f t="shared" si="5"/>
        <v>10484228.572679561</v>
      </c>
      <c r="T21" s="259"/>
    </row>
    <row r="22" spans="1:20" x14ac:dyDescent="0.3">
      <c r="A22" s="236">
        <f t="shared" si="2"/>
        <v>12</v>
      </c>
      <c r="B22" s="237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39"/>
      <c r="O22" s="39"/>
      <c r="P22" s="39"/>
      <c r="Q22" s="191"/>
      <c r="R22" s="39"/>
      <c r="T22" s="259"/>
    </row>
    <row r="23" spans="1:20" x14ac:dyDescent="0.3">
      <c r="A23" s="236">
        <f t="shared" si="2"/>
        <v>13</v>
      </c>
      <c r="B23" s="237" t="s">
        <v>172</v>
      </c>
      <c r="C23" s="192">
        <v>7.4784272093916639E-3</v>
      </c>
      <c r="D23" s="192">
        <v>7.4784272093916639E-3</v>
      </c>
      <c r="E23" s="192">
        <v>7.4784272093916639E-3</v>
      </c>
      <c r="F23" s="192">
        <v>7.4784272093916639E-3</v>
      </c>
      <c r="G23" s="192">
        <v>7.4784272093916639E-3</v>
      </c>
      <c r="H23" s="201">
        <v>7.3891806927249976E-3</v>
      </c>
      <c r="I23" s="201">
        <v>7.3891806927249976E-3</v>
      </c>
      <c r="J23" s="201">
        <v>7.3891806927249976E-3</v>
      </c>
      <c r="K23" s="201">
        <v>7.3891806927249976E-3</v>
      </c>
      <c r="L23" s="201">
        <v>7.3891806927249976E-3</v>
      </c>
      <c r="M23" s="201">
        <v>7.3891806927249976E-3</v>
      </c>
      <c r="N23" s="201">
        <v>7.3891806927249976E-3</v>
      </c>
      <c r="O23" s="201">
        <v>7.3891806927249976E-3</v>
      </c>
      <c r="P23" s="201">
        <v>7.3891806927249976E-3</v>
      </c>
      <c r="Q23" s="201">
        <v>7.3891806927249976E-3</v>
      </c>
      <c r="R23" s="192"/>
      <c r="T23" s="259"/>
    </row>
    <row r="24" spans="1:20" x14ac:dyDescent="0.3">
      <c r="A24" s="236">
        <f t="shared" si="2"/>
        <v>14</v>
      </c>
      <c r="B24" s="23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53"/>
      <c r="T24" s="259"/>
    </row>
    <row r="25" spans="1:20" ht="31.2" x14ac:dyDescent="0.3">
      <c r="A25" s="236">
        <f t="shared" si="2"/>
        <v>15</v>
      </c>
      <c r="B25" s="237" t="s">
        <v>147</v>
      </c>
      <c r="C25" s="188">
        <f t="shared" ref="C25:Q25" si="6">+C23*C21</f>
        <v>4096.0757370408119</v>
      </c>
      <c r="D25" s="188">
        <f t="shared" si="6"/>
        <v>6897.1881286588477</v>
      </c>
      <c r="E25" s="188">
        <f t="shared" si="6"/>
        <v>12181.064860134778</v>
      </c>
      <c r="F25" s="188">
        <f t="shared" si="6"/>
        <v>14274.905068656466</v>
      </c>
      <c r="G25" s="188">
        <f t="shared" si="6"/>
        <v>17509.544526637572</v>
      </c>
      <c r="H25" s="188">
        <f t="shared" si="6"/>
        <v>22250.408616758679</v>
      </c>
      <c r="I25" s="188">
        <f t="shared" si="6"/>
        <v>30219.171448420671</v>
      </c>
      <c r="J25" s="188">
        <f t="shared" si="6"/>
        <v>36687.972306002419</v>
      </c>
      <c r="K25" s="188">
        <f t="shared" si="6"/>
        <v>41853.935979344664</v>
      </c>
      <c r="L25" s="188">
        <f t="shared" si="6"/>
        <v>49303.845640402629</v>
      </c>
      <c r="M25" s="188">
        <f t="shared" si="6"/>
        <v>53965.46480586534</v>
      </c>
      <c r="N25" s="188">
        <f t="shared" si="6"/>
        <v>57839.240389535436</v>
      </c>
      <c r="O25" s="188">
        <f t="shared" si="6"/>
        <v>60750.338615665925</v>
      </c>
      <c r="P25" s="188">
        <f t="shared" si="6"/>
        <v>67442.137551488398</v>
      </c>
      <c r="Q25" s="188">
        <f t="shared" si="6"/>
        <v>77469.859347359568</v>
      </c>
      <c r="R25" s="151">
        <f>SUM(C25:Q25)</f>
        <v>552741.15302197228</v>
      </c>
      <c r="T25" s="259"/>
    </row>
    <row r="26" spans="1:20" x14ac:dyDescent="0.3">
      <c r="A26" s="236">
        <f t="shared" si="2"/>
        <v>16</v>
      </c>
      <c r="B26" s="237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39"/>
      <c r="O26" s="39"/>
      <c r="P26" s="39"/>
      <c r="Q26" s="188"/>
      <c r="R26" s="39"/>
      <c r="T26" s="259"/>
    </row>
    <row r="27" spans="1:20" x14ac:dyDescent="0.3">
      <c r="A27" s="236">
        <f t="shared" si="2"/>
        <v>17</v>
      </c>
      <c r="B27" s="237" t="s">
        <v>148</v>
      </c>
      <c r="C27" s="188">
        <f t="shared" ref="C27:Q27" si="7">C15/120</f>
        <v>4702.65651772824</v>
      </c>
      <c r="D27" s="188">
        <f t="shared" si="7"/>
        <v>8061.1058585900664</v>
      </c>
      <c r="E27" s="188">
        <f t="shared" si="7"/>
        <v>14371.773519057531</v>
      </c>
      <c r="F27" s="188">
        <f t="shared" si="7"/>
        <v>17211.257266983954</v>
      </c>
      <c r="G27" s="188">
        <f t="shared" si="7"/>
        <v>21446.536480392904</v>
      </c>
      <c r="H27" s="188">
        <f t="shared" si="7"/>
        <v>27847.992331735983</v>
      </c>
      <c r="I27" s="188">
        <f t="shared" si="7"/>
        <v>37951.334034635809</v>
      </c>
      <c r="J27" s="188">
        <f t="shared" si="7"/>
        <v>46617.993105243688</v>
      </c>
      <c r="K27" s="188">
        <f t="shared" si="7"/>
        <v>54033.477613083</v>
      </c>
      <c r="L27" s="188">
        <f t="shared" si="7"/>
        <v>64327.547989723476</v>
      </c>
      <c r="M27" s="188">
        <f t="shared" si="7"/>
        <v>71693.736599871598</v>
      </c>
      <c r="N27" s="188">
        <f t="shared" si="7"/>
        <v>78367.736165169772</v>
      </c>
      <c r="O27" s="188">
        <f t="shared" si="7"/>
        <v>84011.920932963621</v>
      </c>
      <c r="P27" s="188">
        <f t="shared" si="7"/>
        <v>94139.113619731099</v>
      </c>
      <c r="Q27" s="188">
        <f t="shared" si="7"/>
        <v>108297.11887808709</v>
      </c>
      <c r="R27" s="151">
        <f>SUM(C27:Q27)</f>
        <v>733081.30091299769</v>
      </c>
      <c r="T27" s="259"/>
    </row>
    <row r="28" spans="1:20" x14ac:dyDescent="0.3">
      <c r="A28" s="236">
        <f t="shared" si="2"/>
        <v>18</v>
      </c>
      <c r="B28" s="237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53"/>
      <c r="O28" s="153"/>
      <c r="P28" s="153"/>
      <c r="Q28" s="189"/>
      <c r="R28" s="189"/>
      <c r="T28" s="259"/>
    </row>
    <row r="29" spans="1:20" x14ac:dyDescent="0.3">
      <c r="A29" s="236">
        <f t="shared" si="2"/>
        <v>19</v>
      </c>
      <c r="B29" s="237" t="s">
        <v>173</v>
      </c>
      <c r="C29" s="188">
        <f t="shared" ref="C29:R29" si="8">SUM(C25:C27)</f>
        <v>8798.7322547690528</v>
      </c>
      <c r="D29" s="188">
        <f t="shared" si="8"/>
        <v>14958.293987248915</v>
      </c>
      <c r="E29" s="188">
        <f t="shared" si="8"/>
        <v>26552.838379192312</v>
      </c>
      <c r="F29" s="188">
        <f t="shared" si="8"/>
        <v>31486.16233564042</v>
      </c>
      <c r="G29" s="188">
        <f t="shared" si="8"/>
        <v>38956.081007030472</v>
      </c>
      <c r="H29" s="188">
        <f t="shared" si="8"/>
        <v>50098.400948494658</v>
      </c>
      <c r="I29" s="188">
        <f t="shared" si="8"/>
        <v>68170.505483056477</v>
      </c>
      <c r="J29" s="188">
        <f t="shared" si="8"/>
        <v>83305.965411246114</v>
      </c>
      <c r="K29" s="188">
        <f t="shared" si="8"/>
        <v>95887.413592427663</v>
      </c>
      <c r="L29" s="188">
        <f t="shared" si="8"/>
        <v>113631.39363012611</v>
      </c>
      <c r="M29" s="188">
        <f t="shared" si="8"/>
        <v>125659.20140573694</v>
      </c>
      <c r="N29" s="188">
        <f t="shared" si="8"/>
        <v>136206.97655470521</v>
      </c>
      <c r="O29" s="188">
        <f t="shared" si="8"/>
        <v>144762.25954862955</v>
      </c>
      <c r="P29" s="188">
        <f t="shared" si="8"/>
        <v>161581.25117121951</v>
      </c>
      <c r="Q29" s="188">
        <f t="shared" si="8"/>
        <v>185766.97822544666</v>
      </c>
      <c r="R29" s="188">
        <f t="shared" si="8"/>
        <v>1285822.4539349698</v>
      </c>
      <c r="T29" s="259"/>
    </row>
    <row r="30" spans="1:20" x14ac:dyDescent="0.3">
      <c r="A30" s="236"/>
      <c r="B30" s="237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39"/>
      <c r="O30" s="39"/>
      <c r="P30" s="39"/>
      <c r="Q30" s="39"/>
      <c r="R30" s="39"/>
      <c r="T30" s="259"/>
    </row>
    <row r="31" spans="1:20" x14ac:dyDescent="0.3">
      <c r="A31" s="236"/>
      <c r="B31" s="243"/>
      <c r="C31" s="244"/>
      <c r="D31" s="244"/>
      <c r="E31" s="244"/>
      <c r="F31" s="244"/>
      <c r="G31" s="244"/>
      <c r="H31" s="236"/>
      <c r="I31" s="236"/>
      <c r="J31" s="236"/>
      <c r="K31" s="236"/>
      <c r="L31" s="236"/>
      <c r="M31" s="244"/>
      <c r="N31" s="236"/>
      <c r="O31" s="236"/>
      <c r="P31" s="236"/>
      <c r="Q31" s="236"/>
      <c r="R31" s="238" t="s">
        <v>192</v>
      </c>
      <c r="T31" s="259"/>
    </row>
    <row r="32" spans="1:20" ht="16.2" thickBot="1" x14ac:dyDescent="0.35">
      <c r="A32" s="236"/>
      <c r="B32" s="245"/>
      <c r="C32" s="150"/>
      <c r="D32" s="150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238" t="s">
        <v>197</v>
      </c>
      <c r="T32" s="259"/>
    </row>
    <row r="33" spans="1:20" ht="16.2" thickBot="1" x14ac:dyDescent="0.35">
      <c r="A33" s="236"/>
      <c r="B33" s="241" t="s">
        <v>174</v>
      </c>
      <c r="C33" s="236"/>
      <c r="D33" s="236"/>
      <c r="E33" s="236"/>
      <c r="F33" s="236" t="s">
        <v>35</v>
      </c>
      <c r="G33" s="236" t="s">
        <v>35</v>
      </c>
      <c r="H33" s="236" t="s">
        <v>35</v>
      </c>
      <c r="I33" s="236" t="s">
        <v>35</v>
      </c>
      <c r="J33" s="236" t="s">
        <v>35</v>
      </c>
      <c r="K33" s="236" t="s">
        <v>35</v>
      </c>
      <c r="L33" s="236" t="s">
        <v>169</v>
      </c>
      <c r="M33" s="236" t="s">
        <v>169</v>
      </c>
      <c r="N33" s="236" t="s">
        <v>169</v>
      </c>
      <c r="O33" s="236" t="s">
        <v>169</v>
      </c>
      <c r="P33" s="236" t="s">
        <v>169</v>
      </c>
      <c r="Q33" s="236" t="s">
        <v>169</v>
      </c>
      <c r="R33" s="236" t="s">
        <v>169</v>
      </c>
      <c r="T33" s="259"/>
    </row>
    <row r="34" spans="1:20" x14ac:dyDescent="0.3">
      <c r="A34" s="236"/>
      <c r="B34" s="242"/>
      <c r="C34" s="246"/>
      <c r="D34" s="246"/>
      <c r="E34" s="246"/>
      <c r="F34" s="186">
        <v>44835</v>
      </c>
      <c r="G34" s="186">
        <v>44866</v>
      </c>
      <c r="H34" s="186">
        <v>44896</v>
      </c>
      <c r="I34" s="186">
        <v>44927</v>
      </c>
      <c r="J34" s="186">
        <v>44958</v>
      </c>
      <c r="K34" s="186">
        <v>44986</v>
      </c>
      <c r="L34" s="186">
        <v>45017</v>
      </c>
      <c r="M34" s="186">
        <v>45047</v>
      </c>
      <c r="N34" s="186">
        <v>45078</v>
      </c>
      <c r="O34" s="186">
        <v>45108</v>
      </c>
      <c r="P34" s="186">
        <v>45139</v>
      </c>
      <c r="Q34" s="186">
        <v>45170</v>
      </c>
      <c r="R34" s="187" t="s">
        <v>12</v>
      </c>
      <c r="T34" s="259"/>
    </row>
    <row r="35" spans="1:20" x14ac:dyDescent="0.3">
      <c r="A35" s="236"/>
      <c r="B35" s="237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T35" s="259"/>
    </row>
    <row r="36" spans="1:20" x14ac:dyDescent="0.3">
      <c r="A36" s="236">
        <v>1</v>
      </c>
      <c r="B36" s="237" t="s">
        <v>170</v>
      </c>
      <c r="C36" s="188"/>
      <c r="D36" s="188"/>
      <c r="E36" s="188"/>
      <c r="F36" s="188">
        <f>REBATES!$S29</f>
        <v>1076221.9400373404</v>
      </c>
      <c r="G36" s="188">
        <f>REBATES!$S30</f>
        <v>771647.15942401811</v>
      </c>
      <c r="H36" s="188">
        <f>REBATES!$S31</f>
        <v>1387050.9769384549</v>
      </c>
      <c r="I36" s="188">
        <f>REBATES!$S32</f>
        <v>1406964.0239330675</v>
      </c>
      <c r="J36" s="188">
        <f>REBATES!$S33</f>
        <v>1393142.4376787501</v>
      </c>
      <c r="K36" s="188">
        <f>REBATES!$S34</f>
        <v>5274088.2570668142</v>
      </c>
      <c r="L36" s="188">
        <f>REBATES!$S35</f>
        <v>2989572.9826380452</v>
      </c>
      <c r="M36" s="188">
        <f>REBATES!$S36</f>
        <v>3227151.2134303623</v>
      </c>
      <c r="N36" s="188">
        <f>REBATES!$S37</f>
        <v>3363977.8230462344</v>
      </c>
      <c r="O36" s="188">
        <f>REBATES!$S38</f>
        <v>4783355.8081648378</v>
      </c>
      <c r="P36" s="188">
        <f>REBATES!$S39</f>
        <v>3107148.4879211178</v>
      </c>
      <c r="Q36" s="188">
        <f>REBATES!$S40</f>
        <v>2953881.3041594042</v>
      </c>
      <c r="R36" s="260">
        <f>SUM(C36:Q36)</f>
        <v>31734202.414438449</v>
      </c>
      <c r="T36" s="259"/>
    </row>
    <row r="37" spans="1:20" x14ac:dyDescent="0.3">
      <c r="A37" s="236">
        <f>1+A36</f>
        <v>2</v>
      </c>
      <c r="B37" s="237"/>
      <c r="C37" s="188"/>
      <c r="D37" s="188"/>
      <c r="E37" s="188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52"/>
      <c r="T37" s="259"/>
    </row>
    <row r="38" spans="1:20" ht="16.2" thickBot="1" x14ac:dyDescent="0.35">
      <c r="A38" s="236">
        <f>1+A37</f>
        <v>3</v>
      </c>
      <c r="B38" s="237" t="s">
        <v>171</v>
      </c>
      <c r="C38" s="188"/>
      <c r="D38" s="188"/>
      <c r="E38" s="188"/>
      <c r="F38" s="190">
        <f t="shared" ref="F38:Q38" si="9">SUM(F36:F37)</f>
        <v>1076221.9400373404</v>
      </c>
      <c r="G38" s="190">
        <f t="shared" si="9"/>
        <v>771647.15942401811</v>
      </c>
      <c r="H38" s="190">
        <f t="shared" si="9"/>
        <v>1387050.9769384549</v>
      </c>
      <c r="I38" s="190">
        <f t="shared" si="9"/>
        <v>1406964.0239330675</v>
      </c>
      <c r="J38" s="190">
        <f t="shared" si="9"/>
        <v>1393142.4376787501</v>
      </c>
      <c r="K38" s="190">
        <f t="shared" si="9"/>
        <v>5274088.2570668142</v>
      </c>
      <c r="L38" s="190">
        <f t="shared" si="9"/>
        <v>2989572.9826380452</v>
      </c>
      <c r="M38" s="190">
        <f t="shared" si="9"/>
        <v>3227151.2134303623</v>
      </c>
      <c r="N38" s="190">
        <f t="shared" si="9"/>
        <v>3363977.8230462344</v>
      </c>
      <c r="O38" s="190">
        <f t="shared" si="9"/>
        <v>4783355.8081648378</v>
      </c>
      <c r="P38" s="190">
        <f t="shared" si="9"/>
        <v>3107148.4879211178</v>
      </c>
      <c r="Q38" s="190">
        <f t="shared" si="9"/>
        <v>2953881.3041594042</v>
      </c>
      <c r="R38" s="190">
        <f>SUM(C38:Q38)</f>
        <v>31734202.414438449</v>
      </c>
      <c r="T38" s="259"/>
    </row>
    <row r="39" spans="1:20" ht="16.2" thickTop="1" x14ac:dyDescent="0.3">
      <c r="A39" s="236">
        <f>1+A38</f>
        <v>4</v>
      </c>
      <c r="B39" s="237"/>
      <c r="C39" s="39"/>
      <c r="D39" s="39"/>
      <c r="E39" s="188"/>
      <c r="F39" s="188"/>
      <c r="G39" s="188"/>
      <c r="H39" s="151"/>
      <c r="I39" s="151"/>
      <c r="J39" s="151"/>
      <c r="K39" s="151"/>
      <c r="L39" s="151"/>
      <c r="M39" s="151"/>
      <c r="N39" s="39"/>
      <c r="O39" s="39"/>
      <c r="P39" s="39"/>
      <c r="Q39" s="39"/>
      <c r="R39" s="39"/>
      <c r="T39" s="259"/>
    </row>
    <row r="40" spans="1:20" x14ac:dyDescent="0.3">
      <c r="A40" s="236">
        <v>5</v>
      </c>
      <c r="B40" s="237" t="s">
        <v>143</v>
      </c>
      <c r="C40" s="39"/>
      <c r="D40" s="39"/>
      <c r="E40" s="39"/>
      <c r="F40" s="188">
        <f>R15+F38</f>
        <v>14071876.205407791</v>
      </c>
      <c r="G40" s="188">
        <f t="shared" ref="G40:Q40" si="10">+F40+G38</f>
        <v>14843523.364831809</v>
      </c>
      <c r="H40" s="188">
        <f t="shared" si="10"/>
        <v>16230574.341770263</v>
      </c>
      <c r="I40" s="188">
        <f t="shared" si="10"/>
        <v>17637538.365703329</v>
      </c>
      <c r="J40" s="188">
        <f t="shared" si="10"/>
        <v>19030680.80338208</v>
      </c>
      <c r="K40" s="188">
        <f t="shared" si="10"/>
        <v>24304769.060448892</v>
      </c>
      <c r="L40" s="188">
        <f t="shared" si="10"/>
        <v>27294342.043086939</v>
      </c>
      <c r="M40" s="188">
        <f t="shared" si="10"/>
        <v>30521493.256517302</v>
      </c>
      <c r="N40" s="188">
        <f t="shared" si="10"/>
        <v>33885471.079563536</v>
      </c>
      <c r="O40" s="188">
        <f t="shared" si="10"/>
        <v>38668826.887728371</v>
      </c>
      <c r="P40" s="188">
        <f t="shared" si="10"/>
        <v>41775975.375649489</v>
      </c>
      <c r="Q40" s="188">
        <f t="shared" si="10"/>
        <v>44729856.679808892</v>
      </c>
      <c r="R40" s="151">
        <f>Q40</f>
        <v>44729856.679808892</v>
      </c>
    </row>
    <row r="41" spans="1:20" x14ac:dyDescent="0.3">
      <c r="A41" s="236">
        <v>6</v>
      </c>
      <c r="B41" s="237"/>
      <c r="C41" s="39"/>
      <c r="D41" s="39"/>
      <c r="E41" s="39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39"/>
    </row>
    <row r="42" spans="1:20" ht="31.2" x14ac:dyDescent="0.3">
      <c r="A42" s="236">
        <f t="shared" ref="A42:A54" si="11">1+A41</f>
        <v>7</v>
      </c>
      <c r="B42" s="237" t="s">
        <v>144</v>
      </c>
      <c r="C42" s="39"/>
      <c r="D42" s="39"/>
      <c r="E42" s="39"/>
      <c r="F42" s="188">
        <f>-(F40/120)+Q17</f>
        <v>-850346.93595806265</v>
      </c>
      <c r="G42" s="188">
        <f t="shared" ref="G42:Q42" si="12">-(G40/120)+F42</f>
        <v>-974042.96399832773</v>
      </c>
      <c r="H42" s="188">
        <f t="shared" si="12"/>
        <v>-1109297.7501797467</v>
      </c>
      <c r="I42" s="188">
        <f t="shared" si="12"/>
        <v>-1256277.2365606078</v>
      </c>
      <c r="J42" s="188">
        <f t="shared" si="12"/>
        <v>-1414866.2432554585</v>
      </c>
      <c r="K42" s="188">
        <f t="shared" si="12"/>
        <v>-1617405.985425866</v>
      </c>
      <c r="L42" s="188">
        <f t="shared" si="12"/>
        <v>-1844858.8357849238</v>
      </c>
      <c r="M42" s="188">
        <f t="shared" si="12"/>
        <v>-2099204.6129225679</v>
      </c>
      <c r="N42" s="188">
        <f t="shared" si="12"/>
        <v>-2381583.5385855972</v>
      </c>
      <c r="O42" s="188">
        <f t="shared" si="12"/>
        <v>-2703823.7626500004</v>
      </c>
      <c r="P42" s="188">
        <f t="shared" si="12"/>
        <v>-3051956.8907804126</v>
      </c>
      <c r="Q42" s="188">
        <f t="shared" si="12"/>
        <v>-3424705.6964454865</v>
      </c>
      <c r="R42" s="151">
        <f>Q42</f>
        <v>-3424705.6964454865</v>
      </c>
    </row>
    <row r="43" spans="1:20" x14ac:dyDescent="0.3">
      <c r="A43" s="236">
        <f t="shared" si="11"/>
        <v>8</v>
      </c>
      <c r="B43" s="237"/>
      <c r="C43" s="39"/>
      <c r="D43" s="39"/>
      <c r="E43" s="39"/>
      <c r="F43" s="188"/>
      <c r="G43" s="188"/>
      <c r="H43" s="151"/>
      <c r="I43" s="151"/>
      <c r="J43" s="151"/>
      <c r="K43" s="151"/>
      <c r="L43" s="151"/>
      <c r="M43" s="151"/>
      <c r="N43" s="39"/>
      <c r="O43" s="39"/>
      <c r="P43" s="39"/>
      <c r="Q43" s="188"/>
      <c r="R43" s="39"/>
    </row>
    <row r="44" spans="1:20" ht="31.2" x14ac:dyDescent="0.3">
      <c r="A44" s="236">
        <f t="shared" si="11"/>
        <v>9</v>
      </c>
      <c r="B44" s="237" t="s">
        <v>145</v>
      </c>
      <c r="C44" s="39"/>
      <c r="D44" s="39"/>
      <c r="E44" s="39"/>
      <c r="F44" s="188">
        <f>(((F40/120)-((F40-F15)/12))*0.2811)+Q19</f>
        <v>-2026633.8777009095</v>
      </c>
      <c r="G44" s="188">
        <f t="shared" ref="G44:Q44" si="13">(((G40/120)-((G40-G15)/12))*0.2811)+F44</f>
        <v>-2279286.2449935917</v>
      </c>
      <c r="H44" s="188">
        <f t="shared" si="13"/>
        <v>-2543186.6221094532</v>
      </c>
      <c r="I44" s="188">
        <f t="shared" si="13"/>
        <v>-2808348.8247330324</v>
      </c>
      <c r="J44" s="188">
        <f t="shared" si="13"/>
        <v>-3078519.9741514949</v>
      </c>
      <c r="K44" s="188">
        <f t="shared" si="13"/>
        <v>-3439037.1622980325</v>
      </c>
      <c r="L44" s="188">
        <f t="shared" si="13"/>
        <v>-3833645.3910223003</v>
      </c>
      <c r="M44" s="188">
        <f t="shared" si="13"/>
        <v>-4275583.6790205874</v>
      </c>
      <c r="N44" s="188">
        <f t="shared" si="13"/>
        <v>-4769682.4166951934</v>
      </c>
      <c r="O44" s="188">
        <f t="shared" si="13"/>
        <v>-5348760.4498131657</v>
      </c>
      <c r="P44" s="188">
        <f t="shared" si="13"/>
        <v>-5964877.4022852322</v>
      </c>
      <c r="Q44" s="188">
        <f t="shared" si="13"/>
        <v>-6603471.4045710005</v>
      </c>
      <c r="R44" s="151">
        <f>Q44</f>
        <v>-6603471.4045710005</v>
      </c>
    </row>
    <row r="45" spans="1:20" x14ac:dyDescent="0.3">
      <c r="A45" s="236">
        <f t="shared" si="11"/>
        <v>10</v>
      </c>
      <c r="B45" s="237"/>
      <c r="C45" s="39"/>
      <c r="D45" s="39"/>
      <c r="E45" s="3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</row>
    <row r="46" spans="1:20" x14ac:dyDescent="0.3">
      <c r="A46" s="236">
        <f t="shared" si="11"/>
        <v>11</v>
      </c>
      <c r="B46" s="237" t="s">
        <v>146</v>
      </c>
      <c r="C46" s="39"/>
      <c r="D46" s="39"/>
      <c r="E46" s="39"/>
      <c r="F46" s="188">
        <f t="shared" ref="F46:R46" si="14">+F42+F40+F44</f>
        <v>11194895.391748818</v>
      </c>
      <c r="G46" s="188">
        <f t="shared" si="14"/>
        <v>11590194.15583989</v>
      </c>
      <c r="H46" s="188">
        <f t="shared" si="14"/>
        <v>12578089.969481062</v>
      </c>
      <c r="I46" s="188">
        <f t="shared" si="14"/>
        <v>13572912.30440969</v>
      </c>
      <c r="J46" s="188">
        <f t="shared" si="14"/>
        <v>14537294.585975125</v>
      </c>
      <c r="K46" s="188">
        <f t="shared" si="14"/>
        <v>19248325.912724994</v>
      </c>
      <c r="L46" s="188">
        <f t="shared" si="14"/>
        <v>21615837.816279717</v>
      </c>
      <c r="M46" s="188">
        <f t="shared" si="14"/>
        <v>24146704.964574147</v>
      </c>
      <c r="N46" s="188">
        <f t="shared" si="14"/>
        <v>26734205.124282748</v>
      </c>
      <c r="O46" s="188">
        <f t="shared" si="14"/>
        <v>30616242.675265208</v>
      </c>
      <c r="P46" s="188">
        <f t="shared" si="14"/>
        <v>32759141.082583845</v>
      </c>
      <c r="Q46" s="188">
        <f t="shared" si="14"/>
        <v>34701679.578792408</v>
      </c>
      <c r="R46" s="188">
        <f t="shared" si="14"/>
        <v>34701679.578792408</v>
      </c>
    </row>
    <row r="47" spans="1:20" x14ac:dyDescent="0.3">
      <c r="A47" s="236">
        <f t="shared" si="11"/>
        <v>12</v>
      </c>
      <c r="B47" s="237"/>
      <c r="C47" s="39"/>
      <c r="D47" s="39"/>
      <c r="E47" s="39"/>
      <c r="F47" s="191"/>
      <c r="G47" s="191"/>
      <c r="H47" s="191"/>
      <c r="I47" s="191"/>
      <c r="J47" s="191"/>
      <c r="K47" s="191"/>
      <c r="L47" s="191"/>
      <c r="M47" s="191"/>
      <c r="N47" s="39"/>
      <c r="O47" s="39"/>
      <c r="P47" s="39"/>
      <c r="Q47" s="191"/>
      <c r="R47" s="39"/>
    </row>
    <row r="48" spans="1:20" x14ac:dyDescent="0.3">
      <c r="A48" s="236">
        <f t="shared" si="11"/>
        <v>13</v>
      </c>
      <c r="B48" s="237" t="s">
        <v>172</v>
      </c>
      <c r="C48" s="39"/>
      <c r="D48" s="39"/>
      <c r="E48" s="39"/>
      <c r="F48" s="201">
        <v>7.3891806927249976E-3</v>
      </c>
      <c r="G48" s="201">
        <v>7.3891806927249976E-3</v>
      </c>
      <c r="H48" s="201">
        <v>7.3891806927249976E-3</v>
      </c>
      <c r="I48" s="201">
        <v>7.3891806927249976E-3</v>
      </c>
      <c r="J48" s="201">
        <v>7.3891806927249976E-3</v>
      </c>
      <c r="K48" s="201">
        <v>7.3891806927249976E-3</v>
      </c>
      <c r="L48" s="201">
        <v>7.3891806927249976E-3</v>
      </c>
      <c r="M48" s="201">
        <v>7.3891806927249976E-3</v>
      </c>
      <c r="N48" s="201">
        <v>7.3891806927249976E-3</v>
      </c>
      <c r="O48" s="201">
        <v>7.3891806927249976E-3</v>
      </c>
      <c r="P48" s="201">
        <v>7.3891806927249976E-3</v>
      </c>
      <c r="Q48" s="201">
        <v>7.3891806927249976E-3</v>
      </c>
      <c r="R48" s="201">
        <v>7.3891806927249976E-3</v>
      </c>
    </row>
    <row r="49" spans="1:18" x14ac:dyDescent="0.3">
      <c r="A49" s="236">
        <f t="shared" si="11"/>
        <v>14</v>
      </c>
      <c r="B49" s="237"/>
      <c r="C49" s="39"/>
      <c r="D49" s="39"/>
      <c r="E49" s="39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53"/>
    </row>
    <row r="50" spans="1:18" ht="31.2" x14ac:dyDescent="0.3">
      <c r="A50" s="236">
        <f t="shared" si="11"/>
        <v>15</v>
      </c>
      <c r="B50" s="237" t="s">
        <v>147</v>
      </c>
      <c r="C50" s="39"/>
      <c r="D50" s="39"/>
      <c r="E50" s="39"/>
      <c r="F50" s="188">
        <f t="shared" ref="F50:Q50" si="15">+F48*F46</f>
        <v>82721.104885786408</v>
      </c>
      <c r="G50" s="188">
        <f t="shared" si="15"/>
        <v>85642.038881266213</v>
      </c>
      <c r="H50" s="188">
        <f t="shared" si="15"/>
        <v>92941.779553847417</v>
      </c>
      <c r="I50" s="188">
        <f t="shared" si="15"/>
        <v>100292.70154379364</v>
      </c>
      <c r="J50" s="188">
        <f t="shared" si="15"/>
        <v>107418.69647914304</v>
      </c>
      <c r="K50" s="188">
        <f t="shared" si="15"/>
        <v>142229.3582015858</v>
      </c>
      <c r="L50" s="188">
        <f t="shared" si="15"/>
        <v>159723.33144912895</v>
      </c>
      <c r="M50" s="188">
        <f t="shared" si="15"/>
        <v>178424.36611715812</v>
      </c>
      <c r="N50" s="188">
        <f t="shared" si="15"/>
        <v>197543.87233969977</v>
      </c>
      <c r="O50" s="188">
        <f t="shared" si="15"/>
        <v>226228.94925985279</v>
      </c>
      <c r="P50" s="188">
        <f t="shared" si="15"/>
        <v>242063.21279768282</v>
      </c>
      <c r="Q50" s="188">
        <f t="shared" si="15"/>
        <v>256416.98074874218</v>
      </c>
      <c r="R50" s="151">
        <f>SUM(C50:Q50)</f>
        <v>1871646.3922576869</v>
      </c>
    </row>
    <row r="51" spans="1:18" x14ac:dyDescent="0.3">
      <c r="A51" s="236">
        <f t="shared" si="11"/>
        <v>16</v>
      </c>
      <c r="B51" s="237"/>
      <c r="C51" s="39"/>
      <c r="D51" s="39"/>
      <c r="E51" s="39"/>
      <c r="F51" s="188"/>
      <c r="G51" s="188"/>
      <c r="H51" s="188"/>
      <c r="I51" s="188"/>
      <c r="J51" s="188"/>
      <c r="K51" s="188"/>
      <c r="L51" s="188"/>
      <c r="M51" s="188"/>
      <c r="N51" s="39"/>
      <c r="O51" s="39"/>
      <c r="P51" s="39"/>
      <c r="Q51" s="188"/>
      <c r="R51" s="39"/>
    </row>
    <row r="52" spans="1:18" x14ac:dyDescent="0.3">
      <c r="A52" s="236">
        <f t="shared" si="11"/>
        <v>17</v>
      </c>
      <c r="B52" s="237" t="s">
        <v>148</v>
      </c>
      <c r="C52" s="39"/>
      <c r="D52" s="39"/>
      <c r="E52" s="39"/>
      <c r="F52" s="188">
        <f t="shared" ref="F52:Q52" si="16">F40/120</f>
        <v>117265.63504506492</v>
      </c>
      <c r="G52" s="188">
        <f t="shared" si="16"/>
        <v>123696.02804026507</v>
      </c>
      <c r="H52" s="188">
        <f t="shared" si="16"/>
        <v>135254.78618141887</v>
      </c>
      <c r="I52" s="188">
        <f t="shared" si="16"/>
        <v>146979.48638086108</v>
      </c>
      <c r="J52" s="188">
        <f t="shared" si="16"/>
        <v>158589.00669485066</v>
      </c>
      <c r="K52" s="188">
        <f t="shared" si="16"/>
        <v>202539.74217040744</v>
      </c>
      <c r="L52" s="188">
        <f t="shared" si="16"/>
        <v>227452.85035905783</v>
      </c>
      <c r="M52" s="188">
        <f t="shared" si="16"/>
        <v>254345.77713764418</v>
      </c>
      <c r="N52" s="188">
        <f t="shared" si="16"/>
        <v>282378.92566302948</v>
      </c>
      <c r="O52" s="188">
        <f t="shared" si="16"/>
        <v>322240.2240644031</v>
      </c>
      <c r="P52" s="188">
        <f t="shared" si="16"/>
        <v>348133.12813041243</v>
      </c>
      <c r="Q52" s="188">
        <f t="shared" si="16"/>
        <v>372748.80566507409</v>
      </c>
      <c r="R52" s="151">
        <f>SUM(C52:Q52)</f>
        <v>2691624.3955324888</v>
      </c>
    </row>
    <row r="53" spans="1:18" x14ac:dyDescent="0.3">
      <c r="A53" s="236">
        <f t="shared" si="11"/>
        <v>18</v>
      </c>
      <c r="B53" s="237"/>
      <c r="C53" s="39"/>
      <c r="D53" s="39"/>
      <c r="E53" s="39"/>
      <c r="F53" s="189"/>
      <c r="G53" s="189"/>
      <c r="H53" s="189"/>
      <c r="I53" s="189"/>
      <c r="J53" s="189"/>
      <c r="K53" s="189"/>
      <c r="L53" s="189"/>
      <c r="M53" s="189"/>
      <c r="N53" s="153"/>
      <c r="O53" s="153"/>
      <c r="P53" s="153"/>
      <c r="Q53" s="189"/>
      <c r="R53" s="189"/>
    </row>
    <row r="54" spans="1:18" x14ac:dyDescent="0.3">
      <c r="A54" s="236">
        <f t="shared" si="11"/>
        <v>19</v>
      </c>
      <c r="B54" s="237" t="s">
        <v>173</v>
      </c>
      <c r="C54" s="39"/>
      <c r="D54" s="39"/>
      <c r="E54" s="39"/>
      <c r="F54" s="188">
        <f t="shared" ref="F54:R54" si="17">SUM(F50:F52)</f>
        <v>199986.73993085133</v>
      </c>
      <c r="G54" s="188">
        <f t="shared" si="17"/>
        <v>209338.06692153128</v>
      </c>
      <c r="H54" s="188">
        <f t="shared" si="17"/>
        <v>228196.56573526628</v>
      </c>
      <c r="I54" s="188">
        <f t="shared" si="17"/>
        <v>247272.18792465472</v>
      </c>
      <c r="J54" s="188">
        <f t="shared" si="17"/>
        <v>266007.70317399368</v>
      </c>
      <c r="K54" s="188">
        <f t="shared" si="17"/>
        <v>344769.10037199326</v>
      </c>
      <c r="L54" s="188">
        <f t="shared" si="17"/>
        <v>387176.18180818681</v>
      </c>
      <c r="M54" s="188">
        <f t="shared" si="17"/>
        <v>432770.14325480233</v>
      </c>
      <c r="N54" s="188">
        <f t="shared" si="17"/>
        <v>479922.79800272925</v>
      </c>
      <c r="O54" s="188">
        <f t="shared" si="17"/>
        <v>548469.17332425585</v>
      </c>
      <c r="P54" s="188">
        <f t="shared" si="17"/>
        <v>590196.34092809528</v>
      </c>
      <c r="Q54" s="188">
        <f t="shared" si="17"/>
        <v>629165.78641381627</v>
      </c>
      <c r="R54" s="188">
        <f t="shared" si="17"/>
        <v>4563270.7877901755</v>
      </c>
    </row>
    <row r="55" spans="1:18" x14ac:dyDescent="0.3">
      <c r="A55" s="236"/>
      <c r="B55" s="237"/>
      <c r="C55" s="39"/>
      <c r="D55" s="39"/>
      <c r="E55" s="39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</row>
    <row r="56" spans="1:18" x14ac:dyDescent="0.3">
      <c r="A56" s="236"/>
      <c r="B56" s="237"/>
      <c r="C56" s="39"/>
      <c r="D56" s="39"/>
      <c r="E56" s="39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238" t="s">
        <v>192</v>
      </c>
    </row>
    <row r="57" spans="1:18" ht="16.2" thickBot="1" x14ac:dyDescent="0.35">
      <c r="A57" s="236"/>
      <c r="B57" s="237"/>
      <c r="C57" s="39"/>
      <c r="D57" s="39"/>
      <c r="E57" s="39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238" t="s">
        <v>198</v>
      </c>
    </row>
    <row r="58" spans="1:18" ht="16.2" thickBot="1" x14ac:dyDescent="0.35">
      <c r="A58" s="236"/>
      <c r="B58" s="241" t="s">
        <v>174</v>
      </c>
      <c r="C58" s="236"/>
      <c r="D58" s="236"/>
      <c r="E58" s="236"/>
      <c r="F58" s="236" t="s">
        <v>169</v>
      </c>
      <c r="G58" s="236" t="s">
        <v>169</v>
      </c>
      <c r="H58" s="236" t="s">
        <v>169</v>
      </c>
      <c r="I58" s="236" t="s">
        <v>169</v>
      </c>
      <c r="J58" s="236" t="s">
        <v>169</v>
      </c>
      <c r="K58" s="236" t="s">
        <v>169</v>
      </c>
      <c r="L58" s="236" t="s">
        <v>169</v>
      </c>
      <c r="M58" s="236" t="s">
        <v>169</v>
      </c>
      <c r="N58" s="236" t="s">
        <v>169</v>
      </c>
      <c r="O58" s="236" t="s">
        <v>169</v>
      </c>
      <c r="P58" s="236" t="s">
        <v>169</v>
      </c>
      <c r="Q58" s="236" t="s">
        <v>169</v>
      </c>
      <c r="R58" s="236" t="s">
        <v>169</v>
      </c>
    </row>
    <row r="59" spans="1:18" x14ac:dyDescent="0.3">
      <c r="A59" s="236"/>
      <c r="B59" s="242"/>
      <c r="C59" s="246"/>
      <c r="D59" s="246"/>
      <c r="E59" s="246"/>
      <c r="F59" s="186">
        <v>45200</v>
      </c>
      <c r="G59" s="186">
        <v>45231</v>
      </c>
      <c r="H59" s="186">
        <v>45261</v>
      </c>
      <c r="I59" s="186">
        <v>45292</v>
      </c>
      <c r="J59" s="186">
        <v>45323</v>
      </c>
      <c r="K59" s="186">
        <v>45352</v>
      </c>
      <c r="L59" s="186">
        <v>45383</v>
      </c>
      <c r="M59" s="186">
        <v>45413</v>
      </c>
      <c r="N59" s="186">
        <v>45444</v>
      </c>
      <c r="O59" s="186">
        <v>45474</v>
      </c>
      <c r="P59" s="186">
        <v>45505</v>
      </c>
      <c r="Q59" s="186">
        <v>45536</v>
      </c>
      <c r="R59" s="187" t="s">
        <v>12</v>
      </c>
    </row>
    <row r="60" spans="1:18" x14ac:dyDescent="0.3">
      <c r="A60" s="236"/>
      <c r="B60" s="237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x14ac:dyDescent="0.3">
      <c r="A61" s="236"/>
      <c r="B61" s="237" t="s">
        <v>170</v>
      </c>
      <c r="C61" s="188"/>
      <c r="D61" s="188"/>
      <c r="E61" s="188"/>
      <c r="F61" s="188">
        <f>REBATES!$S41</f>
        <v>3641775.8174226317</v>
      </c>
      <c r="G61" s="188">
        <f>REBATES!$S42</f>
        <v>3863263.3636139547</v>
      </c>
      <c r="H61" s="188">
        <f>REBATES!$S43</f>
        <v>3839619.1425009673</v>
      </c>
      <c r="I61" s="188">
        <f>REBATES!$S44</f>
        <v>3792194.0234273868</v>
      </c>
      <c r="J61" s="188">
        <f>REBATES!$S45</f>
        <v>3785684.0153059009</v>
      </c>
      <c r="K61" s="188">
        <f>REBATES!$S46</f>
        <v>3803308.2551801298</v>
      </c>
      <c r="L61" s="188">
        <f>REBATES!$S47</f>
        <v>3869344.5634188484</v>
      </c>
      <c r="M61" s="188">
        <f>REBATES!$S48</f>
        <v>3891304.3024235787</v>
      </c>
      <c r="N61" s="188">
        <f>REBATES!$S49</f>
        <v>3880539.266101629</v>
      </c>
      <c r="O61" s="188">
        <f>REBATES!$S50</f>
        <v>1449988.4490766271</v>
      </c>
      <c r="P61" s="188">
        <f>REBATES!$S51</f>
        <v>2240583.1047744183</v>
      </c>
      <c r="Q61" s="188">
        <f>REBATES!$S52</f>
        <v>2660966.1837368323</v>
      </c>
      <c r="R61" s="260">
        <f>SUM(C61:Q61)</f>
        <v>40718570.486982904</v>
      </c>
    </row>
    <row r="62" spans="1:18" x14ac:dyDescent="0.3">
      <c r="A62" s="236"/>
      <c r="B62" s="237"/>
      <c r="C62" s="188"/>
      <c r="D62" s="188"/>
      <c r="E62" s="188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52"/>
    </row>
    <row r="63" spans="1:18" ht="16.2" thickBot="1" x14ac:dyDescent="0.35">
      <c r="A63" s="236"/>
      <c r="B63" s="237" t="s">
        <v>171</v>
      </c>
      <c r="C63" s="188"/>
      <c r="D63" s="188"/>
      <c r="E63" s="188"/>
      <c r="F63" s="190">
        <f t="shared" ref="F63:Q63" si="18">SUM(F61:F62)</f>
        <v>3641775.8174226317</v>
      </c>
      <c r="G63" s="190">
        <f t="shared" si="18"/>
        <v>3863263.3636139547</v>
      </c>
      <c r="H63" s="190">
        <f t="shared" si="18"/>
        <v>3839619.1425009673</v>
      </c>
      <c r="I63" s="190">
        <f t="shared" si="18"/>
        <v>3792194.0234273868</v>
      </c>
      <c r="J63" s="190">
        <f t="shared" si="18"/>
        <v>3785684.0153059009</v>
      </c>
      <c r="K63" s="190">
        <f t="shared" si="18"/>
        <v>3803308.2551801298</v>
      </c>
      <c r="L63" s="190">
        <f t="shared" si="18"/>
        <v>3869344.5634188484</v>
      </c>
      <c r="M63" s="190">
        <f t="shared" si="18"/>
        <v>3891304.3024235787</v>
      </c>
      <c r="N63" s="190">
        <f t="shared" si="18"/>
        <v>3880539.266101629</v>
      </c>
      <c r="O63" s="190">
        <f t="shared" si="18"/>
        <v>1449988.4490766271</v>
      </c>
      <c r="P63" s="190">
        <f t="shared" si="18"/>
        <v>2240583.1047744183</v>
      </c>
      <c r="Q63" s="190">
        <f t="shared" si="18"/>
        <v>2660966.1837368323</v>
      </c>
      <c r="R63" s="190">
        <f>SUM(C63:Q63)</f>
        <v>40718570.486982904</v>
      </c>
    </row>
    <row r="64" spans="1:18" ht="16.2" thickTop="1" x14ac:dyDescent="0.3">
      <c r="A64" s="236"/>
      <c r="B64" s="237"/>
      <c r="C64" s="39"/>
      <c r="D64" s="39"/>
      <c r="E64" s="188"/>
      <c r="F64" s="188"/>
      <c r="G64" s="188"/>
      <c r="H64" s="151"/>
      <c r="I64" s="151"/>
      <c r="J64" s="151"/>
      <c r="K64" s="151"/>
      <c r="L64" s="151"/>
      <c r="M64" s="151"/>
      <c r="N64" s="39"/>
      <c r="O64" s="39"/>
      <c r="P64" s="39"/>
      <c r="Q64" s="39"/>
      <c r="R64" s="39"/>
    </row>
    <row r="65" spans="1:18" x14ac:dyDescent="0.3">
      <c r="A65" s="236"/>
      <c r="B65" s="237" t="s">
        <v>143</v>
      </c>
      <c r="C65" s="39"/>
      <c r="D65" s="39"/>
      <c r="E65" s="39"/>
      <c r="F65" s="188">
        <f>R40+F63</f>
        <v>48371632.497231521</v>
      </c>
      <c r="G65" s="188">
        <f t="shared" ref="G65" si="19">+F65+G63</f>
        <v>52234895.860845476</v>
      </c>
      <c r="H65" s="188">
        <f t="shared" ref="H65" si="20">+G65+H63</f>
        <v>56074515.003346443</v>
      </c>
      <c r="I65" s="188">
        <f t="shared" ref="I65" si="21">+H65+I63</f>
        <v>59866709.026773833</v>
      </c>
      <c r="J65" s="188">
        <f t="shared" ref="J65" si="22">+I65+J63</f>
        <v>63652393.042079732</v>
      </c>
      <c r="K65" s="188">
        <f t="shared" ref="K65" si="23">+J65+K63</f>
        <v>67455701.297259867</v>
      </c>
      <c r="L65" s="188">
        <f t="shared" ref="L65" si="24">+K65+L63</f>
        <v>71325045.860678717</v>
      </c>
      <c r="M65" s="188">
        <f t="shared" ref="M65" si="25">+L65+M63</f>
        <v>75216350.163102299</v>
      </c>
      <c r="N65" s="188">
        <f t="shared" ref="N65" si="26">+M65+N63</f>
        <v>79096889.429203928</v>
      </c>
      <c r="O65" s="188">
        <f t="shared" ref="O65" si="27">+N65+O63</f>
        <v>80546877.87828055</v>
      </c>
      <c r="P65" s="188">
        <f t="shared" ref="P65" si="28">+O65+P63</f>
        <v>82787460.983054966</v>
      </c>
      <c r="Q65" s="188">
        <f t="shared" ref="Q65" si="29">+P65+Q63</f>
        <v>85448427.166791797</v>
      </c>
      <c r="R65" s="151">
        <f>Q65</f>
        <v>85448427.166791797</v>
      </c>
    </row>
    <row r="66" spans="1:18" x14ac:dyDescent="0.3">
      <c r="A66" s="236"/>
      <c r="B66" s="237"/>
      <c r="C66" s="39"/>
      <c r="D66" s="39"/>
      <c r="E66" s="39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39"/>
    </row>
    <row r="67" spans="1:18" ht="31.2" x14ac:dyDescent="0.3">
      <c r="A67" s="236"/>
      <c r="B67" s="237" t="s">
        <v>144</v>
      </c>
      <c r="C67" s="39"/>
      <c r="D67" s="39"/>
      <c r="E67" s="39"/>
      <c r="F67" s="188">
        <f>-(F65/120)+Q42</f>
        <v>-3827802.6339224158</v>
      </c>
      <c r="G67" s="188">
        <f t="shared" ref="G67" si="30">-(G65/120)+F67</f>
        <v>-4263093.4327627951</v>
      </c>
      <c r="H67" s="188">
        <f t="shared" ref="H67" si="31">-(H65/120)+G67</f>
        <v>-4730381.0577906817</v>
      </c>
      <c r="I67" s="188">
        <f t="shared" ref="I67" si="32">-(I65/120)+H67</f>
        <v>-5229270.299680464</v>
      </c>
      <c r="J67" s="188">
        <f t="shared" ref="J67" si="33">-(J65/120)+I67</f>
        <v>-5759706.9083644617</v>
      </c>
      <c r="K67" s="188">
        <f t="shared" ref="K67" si="34">-(K65/120)+J67</f>
        <v>-6321837.7525082938</v>
      </c>
      <c r="L67" s="188">
        <f t="shared" ref="L67" si="35">-(L65/120)+K67</f>
        <v>-6916213.1346806167</v>
      </c>
      <c r="M67" s="188">
        <f t="shared" ref="M67" si="36">-(M65/120)+L67</f>
        <v>-7543016.0527064689</v>
      </c>
      <c r="N67" s="188">
        <f t="shared" ref="N67" si="37">-(N65/120)+M67</f>
        <v>-8202156.7979498347</v>
      </c>
      <c r="O67" s="188">
        <f t="shared" ref="O67" si="38">-(O65/120)+N67</f>
        <v>-8873380.7802688386</v>
      </c>
      <c r="P67" s="188">
        <f t="shared" ref="P67" si="39">-(P65/120)+O67</f>
        <v>-9563276.2884609625</v>
      </c>
      <c r="Q67" s="188">
        <f t="shared" ref="Q67" si="40">-(Q65/120)+P67</f>
        <v>-10275346.514850894</v>
      </c>
      <c r="R67" s="151">
        <f>Q67</f>
        <v>-10275346.514850894</v>
      </c>
    </row>
    <row r="68" spans="1:18" x14ac:dyDescent="0.3">
      <c r="A68" s="236"/>
      <c r="B68" s="237"/>
      <c r="C68" s="39"/>
      <c r="D68" s="39"/>
      <c r="E68" s="39"/>
      <c r="F68" s="188"/>
      <c r="G68" s="188"/>
      <c r="H68" s="151"/>
      <c r="I68" s="151"/>
      <c r="J68" s="151"/>
      <c r="K68" s="151"/>
      <c r="L68" s="151"/>
      <c r="M68" s="151"/>
      <c r="N68" s="39"/>
      <c r="O68" s="39"/>
      <c r="P68" s="39"/>
      <c r="Q68" s="188"/>
      <c r="R68" s="39"/>
    </row>
    <row r="69" spans="1:18" ht="31.2" x14ac:dyDescent="0.3">
      <c r="A69" s="236"/>
      <c r="B69" s="237" t="s">
        <v>145</v>
      </c>
      <c r="C69" s="39"/>
      <c r="D69" s="39"/>
      <c r="E69" s="39"/>
      <c r="F69" s="188">
        <f>(((F65/120)-((F65-F40)/12))*0.2811)+Q44</f>
        <v>-7293632.6465822067</v>
      </c>
      <c r="G69" s="188">
        <f t="shared" ref="G69" si="41">(((G65/120)-((G65-G40)/12))*0.2811)+F69</f>
        <v>-8047165.3037472963</v>
      </c>
      <c r="H69" s="188">
        <f t="shared" ref="H69" si="42">(((H65/120)-((H65-H40)/12))*0.2811)+G69</f>
        <v>-8849155.0623493791</v>
      </c>
      <c r="I69" s="188">
        <f t="shared" ref="I69" si="43">(((I65/120)-((I65-I40)/12))*0.2811)+H69</f>
        <v>-9698135.6191897374</v>
      </c>
      <c r="J69" s="188">
        <f t="shared" ref="J69" si="44">(((J65/120)-((J65-J40)/12))*0.2811)+I69</f>
        <v>-10594293.497680157</v>
      </c>
      <c r="K69" s="188">
        <f t="shared" ref="K69" si="45">(((K65/120)-((K65-K40)/12))*0.2811)+J69</f>
        <v>-11447089.105038624</v>
      </c>
      <c r="L69" s="188">
        <f t="shared" ref="L69" si="46">(((L65/120)-((L65-L40)/12))*0.2811)+K69</f>
        <v>-12311429.422037072</v>
      </c>
      <c r="M69" s="188">
        <f t="shared" ref="M69" si="47">(((M65/120)-((M65-M40)/12))*0.2811)+L69</f>
        <v>-13182212.144816758</v>
      </c>
      <c r="N69" s="188">
        <f t="shared" ref="N69" si="48">(((N65/120)-((N65-N40)/12))*0.2811)+M69</f>
        <v>-14056005.156169174</v>
      </c>
      <c r="O69" s="188">
        <f t="shared" ref="O69" si="49">(((O65/120)-((O65-O40)/12))*0.2811)+N69</f>
        <v>-14848317.439192986</v>
      </c>
      <c r="P69" s="188">
        <f t="shared" ref="P69" si="50">(((P65/120)-((P65-P40)/12))*0.2811)+O69</f>
        <v>-15615081.862193653</v>
      </c>
      <c r="Q69" s="188">
        <f t="shared" ref="Q69" si="51">(((Q65/120)-((Q65-Q40)/12))*0.2811)+P69</f>
        <v>-16368751.435213018</v>
      </c>
      <c r="R69" s="151">
        <f>Q69</f>
        <v>-16368751.435213018</v>
      </c>
    </row>
    <row r="70" spans="1:18" x14ac:dyDescent="0.3">
      <c r="A70" s="236"/>
      <c r="B70" s="237"/>
      <c r="C70" s="39"/>
      <c r="D70" s="39"/>
      <c r="E70" s="3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</row>
    <row r="71" spans="1:18" x14ac:dyDescent="0.3">
      <c r="A71" s="236"/>
      <c r="B71" s="237" t="s">
        <v>146</v>
      </c>
      <c r="C71" s="39"/>
      <c r="D71" s="39"/>
      <c r="E71" s="39"/>
      <c r="F71" s="188">
        <f t="shared" ref="F71:R71" si="52">+F67+F65+F69</f>
        <v>37250197.216726899</v>
      </c>
      <c r="G71" s="188">
        <f t="shared" si="52"/>
        <v>39924637.124335386</v>
      </c>
      <c r="H71" s="188">
        <f t="shared" si="52"/>
        <v>42494978.883206382</v>
      </c>
      <c r="I71" s="188">
        <f t="shared" si="52"/>
        <v>44939303.10790363</v>
      </c>
      <c r="J71" s="188">
        <f t="shared" si="52"/>
        <v>47298392.636035115</v>
      </c>
      <c r="K71" s="188">
        <f t="shared" si="52"/>
        <v>49686774.439712942</v>
      </c>
      <c r="L71" s="188">
        <f t="shared" si="52"/>
        <v>52097403.303961031</v>
      </c>
      <c r="M71" s="188">
        <f t="shared" si="52"/>
        <v>54491121.965579078</v>
      </c>
      <c r="N71" s="188">
        <f t="shared" si="52"/>
        <v>56838727.475084916</v>
      </c>
      <c r="O71" s="188">
        <f t="shared" si="52"/>
        <v>56825179.658818729</v>
      </c>
      <c r="P71" s="188">
        <f t="shared" si="52"/>
        <v>57609102.832400344</v>
      </c>
      <c r="Q71" s="188">
        <f t="shared" si="52"/>
        <v>58804329.216727883</v>
      </c>
      <c r="R71" s="188">
        <f t="shared" si="52"/>
        <v>58804329.216727883</v>
      </c>
    </row>
    <row r="72" spans="1:18" x14ac:dyDescent="0.3">
      <c r="A72" s="236"/>
      <c r="B72" s="237"/>
      <c r="C72" s="39"/>
      <c r="D72" s="39"/>
      <c r="E72" s="39"/>
      <c r="F72" s="191"/>
      <c r="G72" s="191"/>
      <c r="H72" s="191"/>
      <c r="I72" s="191"/>
      <c r="J72" s="191"/>
      <c r="K72" s="191"/>
      <c r="L72" s="191"/>
      <c r="M72" s="191"/>
      <c r="N72" s="39"/>
      <c r="O72" s="39"/>
      <c r="P72" s="39"/>
      <c r="Q72" s="191"/>
      <c r="R72" s="39"/>
    </row>
    <row r="73" spans="1:18" x14ac:dyDescent="0.3">
      <c r="A73" s="236"/>
      <c r="B73" s="237" t="s">
        <v>172</v>
      </c>
      <c r="C73" s="39"/>
      <c r="D73" s="39"/>
      <c r="E73" s="39"/>
      <c r="F73" s="201">
        <v>7.3891806927249976E-3</v>
      </c>
      <c r="G73" s="201">
        <v>7.3891806927249976E-3</v>
      </c>
      <c r="H73" s="201">
        <v>7.3891806927249976E-3</v>
      </c>
      <c r="I73" s="201">
        <v>7.3891806927249976E-3</v>
      </c>
      <c r="J73" s="201">
        <v>7.3891806927249976E-3</v>
      </c>
      <c r="K73" s="201">
        <v>7.3891806927249976E-3</v>
      </c>
      <c r="L73" s="201">
        <v>7.3891806927249976E-3</v>
      </c>
      <c r="M73" s="201">
        <v>7.3891806927249976E-3</v>
      </c>
      <c r="N73" s="201">
        <v>7.3891806927249976E-3</v>
      </c>
      <c r="O73" s="201">
        <v>7.3891806927249976E-3</v>
      </c>
      <c r="P73" s="201">
        <v>7.3891806927249976E-3</v>
      </c>
      <c r="Q73" s="201">
        <v>7.3891806927249976E-3</v>
      </c>
      <c r="R73" s="201">
        <v>7.3891806927249976E-3</v>
      </c>
    </row>
    <row r="74" spans="1:18" x14ac:dyDescent="0.3">
      <c r="A74" s="236"/>
      <c r="B74" s="237"/>
      <c r="C74" s="39"/>
      <c r="D74" s="39"/>
      <c r="E74" s="39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53"/>
    </row>
    <row r="75" spans="1:18" ht="31.2" x14ac:dyDescent="0.3">
      <c r="A75" s="236"/>
      <c r="B75" s="237" t="s">
        <v>147</v>
      </c>
      <c r="C75" s="39"/>
      <c r="D75" s="39"/>
      <c r="E75" s="39"/>
      <c r="F75" s="188">
        <f t="shared" ref="F75:Q75" si="53">+F73*F71</f>
        <v>275248.43807403685</v>
      </c>
      <c r="G75" s="188">
        <f t="shared" si="53"/>
        <v>295010.35780319071</v>
      </c>
      <c r="H75" s="188">
        <f t="shared" si="53"/>
        <v>314003.07750154508</v>
      </c>
      <c r="I75" s="188">
        <f t="shared" si="53"/>
        <v>332064.630869438</v>
      </c>
      <c r="J75" s="188">
        <f t="shared" si="53"/>
        <v>349496.36966311687</v>
      </c>
      <c r="K75" s="188">
        <f t="shared" si="53"/>
        <v>367144.55437370879</v>
      </c>
      <c r="L75" s="188">
        <f t="shared" si="53"/>
        <v>384957.12663473637</v>
      </c>
      <c r="M75" s="188">
        <f t="shared" si="53"/>
        <v>402644.74635297991</v>
      </c>
      <c r="N75" s="188">
        <f t="shared" si="53"/>
        <v>419991.62765795534</v>
      </c>
      <c r="O75" s="188">
        <f t="shared" si="53"/>
        <v>419891.52039557265</v>
      </c>
      <c r="P75" s="188">
        <f t="shared" si="53"/>
        <v>425684.07037438161</v>
      </c>
      <c r="Q75" s="188">
        <f t="shared" si="53"/>
        <v>434515.81409689016</v>
      </c>
      <c r="R75" s="151">
        <f>SUM(C75:Q75)</f>
        <v>4420652.3337975526</v>
      </c>
    </row>
    <row r="76" spans="1:18" x14ac:dyDescent="0.3">
      <c r="A76" s="236"/>
      <c r="B76" s="237"/>
      <c r="C76" s="39"/>
      <c r="D76" s="39"/>
      <c r="E76" s="39"/>
      <c r="F76" s="188"/>
      <c r="G76" s="188"/>
      <c r="H76" s="188"/>
      <c r="I76" s="188"/>
      <c r="J76" s="188"/>
      <c r="K76" s="188"/>
      <c r="L76" s="188"/>
      <c r="M76" s="188"/>
      <c r="N76" s="39"/>
      <c r="O76" s="39"/>
      <c r="P76" s="39"/>
      <c r="Q76" s="188"/>
      <c r="R76" s="39"/>
    </row>
    <row r="77" spans="1:18" x14ac:dyDescent="0.3">
      <c r="A77" s="236"/>
      <c r="B77" s="237" t="s">
        <v>148</v>
      </c>
      <c r="C77" s="39"/>
      <c r="D77" s="39"/>
      <c r="E77" s="39"/>
      <c r="F77" s="188">
        <f t="shared" ref="F77:Q77" si="54">F65/120</f>
        <v>403096.93747692934</v>
      </c>
      <c r="G77" s="188">
        <f t="shared" si="54"/>
        <v>435290.79884037899</v>
      </c>
      <c r="H77" s="188">
        <f t="shared" si="54"/>
        <v>467287.625027887</v>
      </c>
      <c r="I77" s="188">
        <f t="shared" si="54"/>
        <v>498889.24188978196</v>
      </c>
      <c r="J77" s="188">
        <f t="shared" si="54"/>
        <v>530436.60868399777</v>
      </c>
      <c r="K77" s="188">
        <f t="shared" si="54"/>
        <v>562130.84414383222</v>
      </c>
      <c r="L77" s="188">
        <f t="shared" si="54"/>
        <v>594375.3821723226</v>
      </c>
      <c r="M77" s="188">
        <f t="shared" si="54"/>
        <v>626802.91802585253</v>
      </c>
      <c r="N77" s="188">
        <f t="shared" si="54"/>
        <v>659140.74524336611</v>
      </c>
      <c r="O77" s="188">
        <f t="shared" si="54"/>
        <v>671223.9823190046</v>
      </c>
      <c r="P77" s="188">
        <f t="shared" si="54"/>
        <v>689895.50819212466</v>
      </c>
      <c r="Q77" s="188">
        <f t="shared" si="54"/>
        <v>712070.22638993163</v>
      </c>
      <c r="R77" s="151">
        <f>SUM(C77:Q77)</f>
        <v>6850640.8184054103</v>
      </c>
    </row>
    <row r="78" spans="1:18" x14ac:dyDescent="0.3">
      <c r="A78" s="236"/>
      <c r="B78" s="237"/>
      <c r="C78" s="39"/>
      <c r="D78" s="39"/>
      <c r="E78" s="39"/>
      <c r="F78" s="189"/>
      <c r="G78" s="189"/>
      <c r="H78" s="189"/>
      <c r="I78" s="189"/>
      <c r="J78" s="189"/>
      <c r="K78" s="189"/>
      <c r="L78" s="189"/>
      <c r="M78" s="189"/>
      <c r="N78" s="153"/>
      <c r="O78" s="153"/>
      <c r="P78" s="153"/>
      <c r="Q78" s="189"/>
      <c r="R78" s="189"/>
    </row>
    <row r="79" spans="1:18" x14ac:dyDescent="0.3">
      <c r="A79" s="236"/>
      <c r="B79" s="237" t="s">
        <v>173</v>
      </c>
      <c r="C79" s="39"/>
      <c r="D79" s="39"/>
      <c r="E79" s="39"/>
      <c r="F79" s="188">
        <f t="shared" ref="F79:R79" si="55">SUM(F75:F77)</f>
        <v>678345.37555096624</v>
      </c>
      <c r="G79" s="188">
        <f t="shared" si="55"/>
        <v>730301.1566435697</v>
      </c>
      <c r="H79" s="188">
        <f t="shared" si="55"/>
        <v>781290.70252943202</v>
      </c>
      <c r="I79" s="188">
        <f t="shared" si="55"/>
        <v>830953.87275921996</v>
      </c>
      <c r="J79" s="188">
        <f t="shared" si="55"/>
        <v>879932.97834711464</v>
      </c>
      <c r="K79" s="188">
        <f t="shared" si="55"/>
        <v>929275.39851754101</v>
      </c>
      <c r="L79" s="188">
        <f t="shared" si="55"/>
        <v>979332.50880705891</v>
      </c>
      <c r="M79" s="188">
        <f t="shared" si="55"/>
        <v>1029447.6643788324</v>
      </c>
      <c r="N79" s="188">
        <f t="shared" si="55"/>
        <v>1079132.3729013214</v>
      </c>
      <c r="O79" s="188">
        <f t="shared" si="55"/>
        <v>1091115.5027145771</v>
      </c>
      <c r="P79" s="188">
        <f t="shared" si="55"/>
        <v>1115579.5785665063</v>
      </c>
      <c r="Q79" s="188">
        <f t="shared" si="55"/>
        <v>1146586.0404868219</v>
      </c>
      <c r="R79" s="188">
        <f t="shared" si="55"/>
        <v>11271293.152202964</v>
      </c>
    </row>
    <row r="80" spans="1:18" x14ac:dyDescent="0.3">
      <c r="A80" s="236"/>
      <c r="B80" s="237"/>
      <c r="C80" s="39"/>
      <c r="D80" s="39"/>
      <c r="E80" s="39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</row>
    <row r="81" spans="1:19" x14ac:dyDescent="0.3">
      <c r="A81" s="165"/>
      <c r="B81" s="261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</row>
    <row r="82" spans="1:19" ht="16.2" thickBot="1" x14ac:dyDescent="0.35">
      <c r="R82" s="238" t="s">
        <v>192</v>
      </c>
    </row>
    <row r="83" spans="1:19" ht="16.2" thickBot="1" x14ac:dyDescent="0.35">
      <c r="B83" s="247" t="s">
        <v>175</v>
      </c>
      <c r="R83" s="248" t="s">
        <v>199</v>
      </c>
    </row>
    <row r="84" spans="1:19" x14ac:dyDescent="0.3">
      <c r="B84" s="249"/>
      <c r="R84" s="248"/>
    </row>
    <row r="85" spans="1:19" x14ac:dyDescent="0.3">
      <c r="A85" s="194"/>
      <c r="B85" s="250"/>
      <c r="C85" s="195" t="s">
        <v>35</v>
      </c>
      <c r="D85" s="195" t="s">
        <v>35</v>
      </c>
      <c r="E85" s="195" t="s">
        <v>35</v>
      </c>
      <c r="F85" s="195" t="s">
        <v>35</v>
      </c>
      <c r="G85" s="195" t="s">
        <v>35</v>
      </c>
      <c r="H85" s="195" t="s">
        <v>35</v>
      </c>
      <c r="I85" s="195" t="s">
        <v>35</v>
      </c>
      <c r="J85" s="195" t="s">
        <v>35</v>
      </c>
      <c r="K85" s="195" t="s">
        <v>35</v>
      </c>
      <c r="L85" s="195" t="s">
        <v>35</v>
      </c>
      <c r="M85" s="195" t="s">
        <v>35</v>
      </c>
      <c r="N85" s="195" t="s">
        <v>35</v>
      </c>
      <c r="O85" s="195" t="s">
        <v>35</v>
      </c>
      <c r="P85" s="195" t="s">
        <v>35</v>
      </c>
      <c r="Q85" s="195" t="s">
        <v>35</v>
      </c>
      <c r="R85" s="195" t="s">
        <v>169</v>
      </c>
    </row>
    <row r="86" spans="1:19" x14ac:dyDescent="0.3">
      <c r="A86" s="194"/>
      <c r="B86" s="250"/>
      <c r="C86" s="251">
        <v>44378</v>
      </c>
      <c r="D86" s="251">
        <v>44409</v>
      </c>
      <c r="E86" s="251">
        <v>44440</v>
      </c>
      <c r="F86" s="251">
        <v>44470</v>
      </c>
      <c r="G86" s="251">
        <v>44501</v>
      </c>
      <c r="H86" s="251">
        <v>44531</v>
      </c>
      <c r="I86" s="251">
        <v>44562</v>
      </c>
      <c r="J86" s="251">
        <v>44593</v>
      </c>
      <c r="K86" s="251">
        <v>44621</v>
      </c>
      <c r="L86" s="251">
        <v>44652</v>
      </c>
      <c r="M86" s="251">
        <v>44682</v>
      </c>
      <c r="N86" s="251">
        <v>44713</v>
      </c>
      <c r="O86" s="251">
        <v>44743</v>
      </c>
      <c r="P86" s="251">
        <v>44774</v>
      </c>
      <c r="Q86" s="251">
        <v>44805</v>
      </c>
      <c r="R86" s="252" t="s">
        <v>12</v>
      </c>
    </row>
    <row r="88" spans="1:19" x14ac:dyDescent="0.3">
      <c r="A88" s="195">
        <v>1</v>
      </c>
      <c r="B88" s="253" t="s">
        <v>170</v>
      </c>
      <c r="C88" s="196">
        <f>'OBRP - 5 Years'!$L14+'OBRP - 7 Years'!$L14+'OBRP - 10 Years'!$L14</f>
        <v>0</v>
      </c>
      <c r="D88" s="196">
        <f>'OBRP - 5 Years'!$L15+'OBRP - 7 Years'!$L15+'OBRP - 10 Years'!$L15</f>
        <v>278483.88</v>
      </c>
      <c r="E88" s="196">
        <f>'OBRP - 5 Years'!$L16+'OBRP - 7 Years'!$L16+'OBRP - 10 Years'!$L16</f>
        <v>423041.4</v>
      </c>
      <c r="F88" s="196">
        <f>'OBRP - 5 Years'!$L17+'OBRP - 7 Years'!$L17+'OBRP - 10 Years'!$L17</f>
        <v>822854.92</v>
      </c>
      <c r="G88" s="196">
        <f>'OBRP - 5 Years'!$L18+'OBRP - 7 Years'!$L18+'OBRP - 10 Years'!$L18</f>
        <v>1271563.3</v>
      </c>
      <c r="H88" s="196">
        <f>'OBRP - 5 Years'!$L19+'OBRP - 7 Years'!$L19+'OBRP - 10 Years'!$L19</f>
        <v>1862409.18</v>
      </c>
      <c r="I88" s="196">
        <f>'OBRP - 5 Years'!$L20+'OBRP - 7 Years'!$L20+'OBRP - 10 Years'!$L20</f>
        <v>1942393.7899999998</v>
      </c>
      <c r="J88" s="196">
        <f>'OBRP - 5 Years'!$L21+'OBRP - 7 Years'!$L21+'OBRP - 10 Years'!$L21</f>
        <v>1642938.99</v>
      </c>
      <c r="K88" s="196">
        <f>'OBRP - 5 Years'!$L22+'OBRP - 7 Years'!$L22+'OBRP - 10 Years'!$L22</f>
        <v>1397413.2599999998</v>
      </c>
      <c r="L88" s="196">
        <f>'OBRP - 5 Years'!$L23+'OBRP - 7 Years'!$L23+'OBRP - 10 Years'!$L23</f>
        <v>1453831.66</v>
      </c>
      <c r="M88" s="196">
        <f>'OBRP - 5 Years'!$L24+'OBRP - 7 Years'!$L24+'OBRP - 10 Years'!$L24</f>
        <v>1604139.27</v>
      </c>
      <c r="N88" s="196">
        <f>'OBRP - 5 Years'!$L25+'OBRP - 7 Years'!$L25+'OBRP - 10 Years'!$L25</f>
        <v>1053941.55</v>
      </c>
      <c r="O88" s="196">
        <f>'OBRP - 5 Years'!$L26+'OBRP - 7 Years'!$L26+'OBRP - 10 Years'!$L26</f>
        <v>1477600.87</v>
      </c>
      <c r="P88" s="196">
        <f>'OBRP - 5 Years'!$L27+'OBRP - 7 Years'!$L27+'OBRP - 10 Years'!$L27</f>
        <v>1773812.3099999998</v>
      </c>
      <c r="Q88" s="196">
        <f>'OBRP - 5 Years'!$L28+'OBRP - 7 Years'!$L28+'OBRP - 10 Years'!$L28</f>
        <v>1814991.23</v>
      </c>
      <c r="R88" s="197">
        <f>SUM(C88:Q88)</f>
        <v>18819415.609999999</v>
      </c>
    </row>
    <row r="89" spans="1:19" x14ac:dyDescent="0.3">
      <c r="A89" s="195">
        <v>2</v>
      </c>
      <c r="B89" s="253" t="s">
        <v>149</v>
      </c>
      <c r="C89" s="196">
        <f>'OBRP - 5 Years'!$N14+'OBRP - 7 Years'!$N14+'OBRP - 10 Years'!$N14</f>
        <v>0</v>
      </c>
      <c r="D89" s="196">
        <f>-('OBRP - 5 Years'!$N15+'OBRP - 7 Years'!$N15+'OBRP - 10 Years'!$N15)</f>
        <v>-403</v>
      </c>
      <c r="E89" s="196">
        <f>-('OBRP - 5 Years'!$N16+'OBRP - 7 Years'!$N16+'OBRP - 10 Years'!$N16)</f>
        <v>-5997.09</v>
      </c>
      <c r="F89" s="196">
        <f>-('OBRP - 5 Years'!$N17+'OBRP - 7 Years'!$N17+'OBRP - 10 Years'!$N17)</f>
        <v>-18681.150000000001</v>
      </c>
      <c r="G89" s="196">
        <f>-('OBRP - 5 Years'!$N18+'OBRP - 7 Years'!$N18+'OBRP - 10 Years'!$N18)</f>
        <v>-21537.200000000001</v>
      </c>
      <c r="H89" s="196">
        <f>-('OBRP - 5 Years'!$N19+'OBRP - 7 Years'!$N19+'OBRP - 10 Years'!$N19)</f>
        <v>-40278.53</v>
      </c>
      <c r="I89" s="196">
        <f>-('OBRP - 5 Years'!$N20+'OBRP - 7 Years'!$N20+'OBRP - 10 Years'!$N20)</f>
        <v>-56210.110000000008</v>
      </c>
      <c r="J89" s="196">
        <f>-('OBRP - 5 Years'!$N21+'OBRP - 7 Years'!$N21+'OBRP - 10 Years'!$N21)</f>
        <v>-115692.08000000002</v>
      </c>
      <c r="K89" s="196">
        <f>-('OBRP - 5 Years'!$N22+'OBRP - 7 Years'!$N22+'OBRP - 10 Years'!$N22)</f>
        <v>-134517.80000000002</v>
      </c>
      <c r="L89" s="196">
        <f>-('OBRP - 5 Years'!$N23+'OBRP - 7 Years'!$N23+'OBRP - 10 Years'!$N23)</f>
        <v>-129587.75</v>
      </c>
      <c r="M89" s="196">
        <f>-('OBRP - 5 Years'!$N24+'OBRP - 7 Years'!$N24+'OBRP - 10 Years'!$N24)</f>
        <v>-123909.55</v>
      </c>
      <c r="N89" s="196">
        <f>-('OBRP - 5 Years'!$N25+'OBRP - 7 Years'!$N25+'OBRP - 10 Years'!$N25)</f>
        <v>-174601.47000000003</v>
      </c>
      <c r="O89" s="196">
        <f>-('OBRP - 5 Years'!$N26+'OBRP - 7 Years'!$N26+'OBRP - 10 Years'!$N26)</f>
        <v>-174815.64</v>
      </c>
      <c r="P89" s="196">
        <f>-('OBRP - 5 Years'!$N27+'OBRP - 7 Years'!$N27+'OBRP - 10 Years'!$N27)</f>
        <v>-271189.99</v>
      </c>
      <c r="Q89" s="196">
        <f>-('OBRP - 5 Years'!$N28+'OBRP - 7 Years'!$N28+'OBRP - 10 Years'!$N28)</f>
        <v>-201351.66116666669</v>
      </c>
      <c r="R89" s="197">
        <f>SUM(C89:Q89)</f>
        <v>-1468773.0211666671</v>
      </c>
    </row>
    <row r="90" spans="1:19" x14ac:dyDescent="0.3">
      <c r="A90" s="195">
        <v>3</v>
      </c>
      <c r="B90" s="250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7"/>
    </row>
    <row r="91" spans="1:19" ht="16.2" thickBot="1" x14ac:dyDescent="0.35">
      <c r="A91" s="195">
        <v>4</v>
      </c>
      <c r="B91" s="253" t="s">
        <v>171</v>
      </c>
      <c r="C91" s="198">
        <f>SUM(C88:C90)</f>
        <v>0</v>
      </c>
      <c r="D91" s="198">
        <f t="shared" ref="D91:Q91" si="56">SUM(D88:D90)</f>
        <v>278080.88</v>
      </c>
      <c r="E91" s="198">
        <f t="shared" si="56"/>
        <v>417044.31</v>
      </c>
      <c r="F91" s="198">
        <f t="shared" si="56"/>
        <v>804173.77</v>
      </c>
      <c r="G91" s="198">
        <f t="shared" si="56"/>
        <v>1250026.1000000001</v>
      </c>
      <c r="H91" s="198">
        <f t="shared" si="56"/>
        <v>1822130.65</v>
      </c>
      <c r="I91" s="198">
        <f t="shared" si="56"/>
        <v>1886183.6799999997</v>
      </c>
      <c r="J91" s="198">
        <f t="shared" si="56"/>
        <v>1527246.91</v>
      </c>
      <c r="K91" s="198">
        <f t="shared" si="56"/>
        <v>1262895.4599999997</v>
      </c>
      <c r="L91" s="198">
        <f t="shared" si="56"/>
        <v>1324243.9099999999</v>
      </c>
      <c r="M91" s="198">
        <f t="shared" si="56"/>
        <v>1480229.72</v>
      </c>
      <c r="N91" s="198">
        <f t="shared" si="56"/>
        <v>879340.08000000007</v>
      </c>
      <c r="O91" s="198">
        <f t="shared" si="56"/>
        <v>1302785.23</v>
      </c>
      <c r="P91" s="198">
        <f t="shared" si="56"/>
        <v>1502622.3199999998</v>
      </c>
      <c r="Q91" s="198">
        <f t="shared" si="56"/>
        <v>1613639.5688333332</v>
      </c>
      <c r="R91" s="198">
        <f>SUM(R88:R89)</f>
        <v>17350642.588833332</v>
      </c>
    </row>
    <row r="92" spans="1:19" ht="16.2" thickTop="1" x14ac:dyDescent="0.3">
      <c r="A92" s="195">
        <v>5</v>
      </c>
      <c r="B92" s="250"/>
      <c r="C92" s="196"/>
      <c r="D92" s="196"/>
      <c r="E92" s="196"/>
      <c r="F92" s="196"/>
      <c r="G92" s="196"/>
      <c r="H92" s="197"/>
      <c r="I92" s="197"/>
      <c r="J92" s="197"/>
      <c r="K92" s="197"/>
      <c r="L92" s="197"/>
      <c r="M92" s="197"/>
      <c r="N92" s="194"/>
      <c r="O92" s="194"/>
      <c r="P92" s="194"/>
      <c r="Q92" s="194"/>
      <c r="R92" s="194"/>
    </row>
    <row r="93" spans="1:19" x14ac:dyDescent="0.3">
      <c r="A93" s="195">
        <v>6</v>
      </c>
      <c r="B93" s="253" t="s">
        <v>143</v>
      </c>
      <c r="C93" s="196">
        <f>C91</f>
        <v>0</v>
      </c>
      <c r="D93" s="196">
        <f>D91+C93</f>
        <v>278080.88</v>
      </c>
      <c r="E93" s="196">
        <f t="shared" ref="E93:Q93" si="57">E91+D93</f>
        <v>695125.19</v>
      </c>
      <c r="F93" s="196">
        <f t="shared" si="57"/>
        <v>1499298.96</v>
      </c>
      <c r="G93" s="196">
        <f t="shared" si="57"/>
        <v>2749325.06</v>
      </c>
      <c r="H93" s="196">
        <f t="shared" si="57"/>
        <v>4571455.71</v>
      </c>
      <c r="I93" s="196">
        <f t="shared" si="57"/>
        <v>6457639.3899999997</v>
      </c>
      <c r="J93" s="196">
        <f t="shared" si="57"/>
        <v>7984886.2999999998</v>
      </c>
      <c r="K93" s="196">
        <f t="shared" si="57"/>
        <v>9247781.7599999998</v>
      </c>
      <c r="L93" s="196">
        <f t="shared" si="57"/>
        <v>10572025.67</v>
      </c>
      <c r="M93" s="196">
        <f t="shared" si="57"/>
        <v>12052255.390000001</v>
      </c>
      <c r="N93" s="196">
        <f t="shared" si="57"/>
        <v>12931595.470000001</v>
      </c>
      <c r="O93" s="196">
        <f t="shared" si="57"/>
        <v>14234380.700000001</v>
      </c>
      <c r="P93" s="196">
        <f t="shared" si="57"/>
        <v>15737003.020000001</v>
      </c>
      <c r="Q93" s="196">
        <f t="shared" si="57"/>
        <v>17350642.588833336</v>
      </c>
      <c r="R93" s="196">
        <f>Q93</f>
        <v>17350642.588833336</v>
      </c>
    </row>
    <row r="94" spans="1:19" x14ac:dyDescent="0.3">
      <c r="A94" s="195">
        <v>7</v>
      </c>
      <c r="B94" s="250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94"/>
      <c r="O94" s="194"/>
      <c r="P94" s="194"/>
      <c r="Q94" s="194"/>
      <c r="R94" s="194"/>
    </row>
    <row r="95" spans="1:19" x14ac:dyDescent="0.3">
      <c r="A95" s="195">
        <v>8</v>
      </c>
      <c r="B95" s="253" t="s">
        <v>172</v>
      </c>
      <c r="C95" s="192">
        <v>7.4784272093916639E-3</v>
      </c>
      <c r="D95" s="192">
        <v>7.4784272093916639E-3</v>
      </c>
      <c r="E95" s="192">
        <v>7.4784272093916639E-3</v>
      </c>
      <c r="F95" s="192">
        <v>7.4784272093916639E-3</v>
      </c>
      <c r="G95" s="192">
        <v>7.4784272093916639E-3</v>
      </c>
      <c r="H95" s="201">
        <v>7.3891806927249976E-3</v>
      </c>
      <c r="I95" s="201">
        <v>7.3891806927249976E-3</v>
      </c>
      <c r="J95" s="201">
        <v>7.3891806927249976E-3</v>
      </c>
      <c r="K95" s="201">
        <v>7.3891806927249976E-3</v>
      </c>
      <c r="L95" s="201">
        <v>7.3891806927249976E-3</v>
      </c>
      <c r="M95" s="201">
        <v>7.3891806927249976E-3</v>
      </c>
      <c r="N95" s="201">
        <v>7.3891806927249976E-3</v>
      </c>
      <c r="O95" s="201">
        <v>7.3891806927249976E-3</v>
      </c>
      <c r="P95" s="201">
        <v>7.3891806927249976E-3</v>
      </c>
      <c r="Q95" s="201">
        <v>7.3891806927249976E-3</v>
      </c>
      <c r="R95" s="199"/>
    </row>
    <row r="96" spans="1:19" x14ac:dyDescent="0.3">
      <c r="A96" s="195">
        <v>9</v>
      </c>
      <c r="B96" s="250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200"/>
    </row>
    <row r="97" spans="1:23" ht="31.2" x14ac:dyDescent="0.3">
      <c r="A97" s="195">
        <v>10</v>
      </c>
      <c r="B97" s="253" t="s">
        <v>147</v>
      </c>
      <c r="C97" s="196">
        <f>C93*C95</f>
        <v>0</v>
      </c>
      <c r="D97" s="196">
        <f t="shared" ref="D97:Q97" si="58">D93*D95</f>
        <v>2079.6076194035782</v>
      </c>
      <c r="E97" s="196">
        <f t="shared" si="58"/>
        <v>5198.4431348295493</v>
      </c>
      <c r="F97" s="196">
        <f t="shared" si="58"/>
        <v>11212.398137476624</v>
      </c>
      <c r="G97" s="196">
        <f t="shared" si="58"/>
        <v>20560.62733616637</v>
      </c>
      <c r="H97" s="196">
        <f t="shared" si="58"/>
        <v>33779.312269979448</v>
      </c>
      <c r="I97" s="196">
        <f t="shared" si="58"/>
        <v>47716.664301168428</v>
      </c>
      <c r="J97" s="196">
        <f t="shared" si="58"/>
        <v>59001.767681564343</v>
      </c>
      <c r="K97" s="196">
        <f t="shared" si="58"/>
        <v>68333.530431526393</v>
      </c>
      <c r="L97" s="196">
        <f t="shared" si="58"/>
        <v>78118.607963757051</v>
      </c>
      <c r="M97" s="196">
        <f t="shared" si="58"/>
        <v>89056.292831578787</v>
      </c>
      <c r="N97" s="196">
        <f t="shared" si="58"/>
        <v>95553.895573054047</v>
      </c>
      <c r="O97" s="196">
        <f t="shared" si="58"/>
        <v>105180.41104133734</v>
      </c>
      <c r="P97" s="196">
        <f t="shared" si="58"/>
        <v>116283.55887673899</v>
      </c>
      <c r="Q97" s="196">
        <f t="shared" si="58"/>
        <v>128207.03322377935</v>
      </c>
      <c r="R97" s="197">
        <f>SUM(C97:Q97)</f>
        <v>860282.15042236028</v>
      </c>
    </row>
    <row r="98" spans="1:23" x14ac:dyDescent="0.3">
      <c r="A98" s="195">
        <v>11</v>
      </c>
      <c r="B98" s="250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4"/>
      <c r="O98" s="194"/>
      <c r="P98" s="194"/>
      <c r="Q98" s="194"/>
      <c r="R98" s="194"/>
    </row>
    <row r="99" spans="1:23" x14ac:dyDescent="0.3">
      <c r="A99" s="195">
        <v>12</v>
      </c>
      <c r="B99" s="253" t="s">
        <v>173</v>
      </c>
      <c r="C99" s="196">
        <f>C97</f>
        <v>0</v>
      </c>
      <c r="D99" s="196">
        <f>D97+C99</f>
        <v>2079.6076194035782</v>
      </c>
      <c r="E99" s="196">
        <f t="shared" ref="E99:Q99" si="59">E97+D99</f>
        <v>7278.050754233127</v>
      </c>
      <c r="F99" s="196">
        <f t="shared" si="59"/>
        <v>18490.448891709751</v>
      </c>
      <c r="G99" s="196">
        <f t="shared" si="59"/>
        <v>39051.076227876125</v>
      </c>
      <c r="H99" s="196">
        <f t="shared" si="59"/>
        <v>72830.388497855572</v>
      </c>
      <c r="I99" s="196">
        <f t="shared" si="59"/>
        <v>120547.05279902401</v>
      </c>
      <c r="J99" s="196">
        <f t="shared" si="59"/>
        <v>179548.82048058836</v>
      </c>
      <c r="K99" s="196">
        <f t="shared" si="59"/>
        <v>247882.35091211475</v>
      </c>
      <c r="L99" s="196">
        <f t="shared" si="59"/>
        <v>326000.95887587179</v>
      </c>
      <c r="M99" s="196">
        <f t="shared" si="59"/>
        <v>415057.2517074506</v>
      </c>
      <c r="N99" s="196">
        <f t="shared" si="59"/>
        <v>510611.14728050464</v>
      </c>
      <c r="O99" s="196">
        <f t="shared" si="59"/>
        <v>615791.55832184199</v>
      </c>
      <c r="P99" s="196">
        <f t="shared" si="59"/>
        <v>732075.11719858099</v>
      </c>
      <c r="Q99" s="196">
        <f t="shared" si="59"/>
        <v>860282.15042236028</v>
      </c>
      <c r="R99" s="196"/>
    </row>
    <row r="100" spans="1:23" x14ac:dyDescent="0.3">
      <c r="A100" s="195"/>
      <c r="B100" s="250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4"/>
    </row>
    <row r="101" spans="1:23" x14ac:dyDescent="0.3">
      <c r="A101" s="195"/>
      <c r="B101" s="250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238" t="s">
        <v>192</v>
      </c>
    </row>
    <row r="102" spans="1:23" x14ac:dyDescent="0.3">
      <c r="A102" s="194"/>
      <c r="B102" s="250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238" t="s">
        <v>200</v>
      </c>
    </row>
    <row r="103" spans="1:23" ht="16.2" thickBot="1" x14ac:dyDescent="0.35">
      <c r="A103" s="194"/>
      <c r="B103" s="250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238"/>
    </row>
    <row r="104" spans="1:23" ht="16.2" thickBot="1" x14ac:dyDescent="0.35">
      <c r="A104" s="194"/>
      <c r="B104" s="247" t="s">
        <v>175</v>
      </c>
      <c r="C104" s="195"/>
      <c r="D104" s="195"/>
      <c r="E104" s="195"/>
      <c r="F104" s="195" t="s">
        <v>35</v>
      </c>
      <c r="G104" s="195" t="s">
        <v>35</v>
      </c>
      <c r="H104" s="195" t="s">
        <v>35</v>
      </c>
      <c r="I104" s="195" t="s">
        <v>35</v>
      </c>
      <c r="J104" s="195" t="s">
        <v>35</v>
      </c>
      <c r="K104" s="195" t="s">
        <v>35</v>
      </c>
      <c r="L104" s="195" t="s">
        <v>169</v>
      </c>
      <c r="M104" s="195" t="s">
        <v>169</v>
      </c>
      <c r="N104" s="195" t="s">
        <v>169</v>
      </c>
      <c r="O104" s="195" t="s">
        <v>169</v>
      </c>
      <c r="P104" s="195" t="s">
        <v>169</v>
      </c>
      <c r="Q104" s="195" t="s">
        <v>169</v>
      </c>
      <c r="R104" s="195" t="s">
        <v>169</v>
      </c>
    </row>
    <row r="105" spans="1:23" x14ac:dyDescent="0.3">
      <c r="A105" s="194"/>
      <c r="B105" s="250"/>
      <c r="C105" s="254"/>
      <c r="D105" s="254"/>
      <c r="E105" s="254"/>
      <c r="F105" s="251">
        <v>44835</v>
      </c>
      <c r="G105" s="251">
        <v>44866</v>
      </c>
      <c r="H105" s="251">
        <v>44896</v>
      </c>
      <c r="I105" s="251">
        <v>44927</v>
      </c>
      <c r="J105" s="251">
        <v>44958</v>
      </c>
      <c r="K105" s="251">
        <v>44986</v>
      </c>
      <c r="L105" s="251">
        <v>45017</v>
      </c>
      <c r="M105" s="251">
        <v>45047</v>
      </c>
      <c r="N105" s="251">
        <v>45078</v>
      </c>
      <c r="O105" s="251">
        <v>45108</v>
      </c>
      <c r="P105" s="251">
        <v>45139</v>
      </c>
      <c r="Q105" s="251">
        <v>45170</v>
      </c>
      <c r="R105" s="252" t="s">
        <v>12</v>
      </c>
    </row>
    <row r="107" spans="1:23" x14ac:dyDescent="0.3">
      <c r="A107" s="195">
        <v>1</v>
      </c>
      <c r="B107" s="253" t="s">
        <v>170</v>
      </c>
      <c r="C107" s="196"/>
      <c r="D107" s="196"/>
      <c r="E107" s="196"/>
      <c r="F107" s="196">
        <f>'OBRP - 5 Years'!$L29+'OBRP - 7 Years'!$L29+'OBRP - 10 Years'!$L29</f>
        <v>1980046.5</v>
      </c>
      <c r="G107" s="196">
        <f>'OBRP - 5 Years'!$L30+'OBRP - 7 Years'!$L30+'OBRP - 10 Years'!$L30</f>
        <v>1607945.49</v>
      </c>
      <c r="H107" s="196">
        <f>'OBRP - 5 Years'!$L31+'OBRP - 7 Years'!$L31+'OBRP - 10 Years'!$L31</f>
        <v>2510239.89</v>
      </c>
      <c r="I107" s="196">
        <f>'OBRP - 5 Years'!$L32+'OBRP - 7 Years'!$L32+'OBRP - 10 Years'!$L32</f>
        <v>1617927.69</v>
      </c>
      <c r="J107" s="196">
        <f>'OBRP - 5 Years'!$L33+'OBRP - 7 Years'!$L33+'OBRP - 10 Years'!$L33</f>
        <v>1688115.23</v>
      </c>
      <c r="K107" s="196">
        <f>'OBRP - 5 Years'!$L34+'OBRP - 7 Years'!$L34+'OBRP - 10 Years'!$L34</f>
        <v>1566261.8600000003</v>
      </c>
      <c r="L107" s="196">
        <f>'OBRP - 5 Years'!$L35+'OBRP - 7 Years'!$L35+'OBRP - 10 Years'!$L35</f>
        <v>2063589.9800000002</v>
      </c>
      <c r="M107" s="196">
        <f>'OBRP - 5 Years'!$L36+'OBRP - 7 Years'!$L36+'OBRP - 10 Years'!$L36</f>
        <v>3072544.2199999997</v>
      </c>
      <c r="N107" s="196">
        <f>'OBRP - 5 Years'!$L37+'OBRP - 7 Years'!$L37+'OBRP - 10 Years'!$L37</f>
        <v>3601213.8800000004</v>
      </c>
      <c r="O107" s="196">
        <f>'OBRP - 5 Years'!$L38+'OBRP - 7 Years'!$L38+'OBRP - 10 Years'!$L38</f>
        <v>3342470.9699999997</v>
      </c>
      <c r="P107" s="196">
        <f>'OBRP - 5 Years'!$L39+'OBRP - 7 Years'!$L39+'OBRP - 10 Years'!$L39</f>
        <v>2329991.2000000002</v>
      </c>
      <c r="Q107" s="196">
        <f>'OBRP - 5 Years'!$L40+'OBRP - 7 Years'!$L40+'OBRP - 10 Years'!$L40</f>
        <v>1728201.72</v>
      </c>
      <c r="R107" s="197">
        <f>SUM(F107:Q107)</f>
        <v>27108548.629999995</v>
      </c>
    </row>
    <row r="108" spans="1:23" x14ac:dyDescent="0.3">
      <c r="A108" s="195">
        <v>2</v>
      </c>
      <c r="B108" s="253" t="s">
        <v>149</v>
      </c>
      <c r="C108" s="196"/>
      <c r="D108" s="196"/>
      <c r="E108" s="196"/>
      <c r="F108" s="196">
        <f>-('OBRP - 5 Years'!$N29+'OBRP - 7 Years'!$N29+'OBRP - 10 Years'!$N29)</f>
        <v>-204089.62</v>
      </c>
      <c r="G108" s="196">
        <f>-('OBRP - 5 Years'!$N30+'OBRP - 7 Years'!$N30+'OBRP - 10 Years'!$N30)</f>
        <v>-227221.21000000002</v>
      </c>
      <c r="H108" s="196">
        <f>-('OBRP - 5 Years'!$N31+'OBRP - 7 Years'!$N31+'OBRP - 10 Years'!$N31)</f>
        <v>-259706.90999999997</v>
      </c>
      <c r="I108" s="196">
        <f>-('OBRP - 5 Years'!$N32+'OBRP - 7 Years'!$N32+'OBRP - 10 Years'!$N32)</f>
        <v>-287657.36000000004</v>
      </c>
      <c r="J108" s="196">
        <f>-('OBRP - 5 Years'!$N33+'OBRP - 7 Years'!$N33+'OBRP - 10 Years'!$N33)</f>
        <v>-279618.71999999997</v>
      </c>
      <c r="K108" s="196">
        <f>-('OBRP - 5 Years'!$N34+'OBRP - 7 Years'!$N34+'OBRP - 10 Years'!$N34)</f>
        <v>-373255.28</v>
      </c>
      <c r="L108" s="196">
        <f>-('OBRP - 5 Years'!$N35+'OBRP - 7 Years'!$N35+'OBRP - 10 Years'!$N35)</f>
        <v>-355140.55176190479</v>
      </c>
      <c r="M108" s="196">
        <f>-('OBRP - 5 Years'!$N36+'OBRP - 7 Years'!$N36+'OBRP - 10 Years'!$N36)</f>
        <v>-392601.88959523814</v>
      </c>
      <c r="N108" s="196">
        <f>-('OBRP - 5 Years'!$N37+'OBRP - 7 Years'!$N37+'OBRP - 10 Years'!$N37)</f>
        <v>-436097.13958333334</v>
      </c>
      <c r="O108" s="196">
        <f>-('OBRP - 5 Years'!$N38+'OBRP - 7 Years'!$N38+'OBRP - 10 Years'!$N38)</f>
        <v>-476695.05766666675</v>
      </c>
      <c r="P108" s="196">
        <f>-('OBRP - 5 Years'!$N39+'OBRP - 7 Years'!$N39+'OBRP - 10 Years'!$N39)</f>
        <v>-506262.97272619052</v>
      </c>
      <c r="Q108" s="196">
        <f>-('OBRP - 5 Years'!$N40+'OBRP - 7 Years'!$N40+'OBRP - 10 Years'!$N40)</f>
        <v>-528882.64266666677</v>
      </c>
      <c r="R108" s="197">
        <f>SUM(F108:Q108)</f>
        <v>-4327229.3540000003</v>
      </c>
    </row>
    <row r="109" spans="1:23" x14ac:dyDescent="0.3">
      <c r="A109" s="195">
        <v>3</v>
      </c>
      <c r="B109" s="250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7"/>
    </row>
    <row r="110" spans="1:23" ht="16.2" thickBot="1" x14ac:dyDescent="0.35">
      <c r="A110" s="195">
        <v>4</v>
      </c>
      <c r="B110" s="253" t="s">
        <v>171</v>
      </c>
      <c r="C110" s="196"/>
      <c r="D110" s="196"/>
      <c r="E110" s="196"/>
      <c r="F110" s="198">
        <f>SUM(F107:F109)</f>
        <v>1775956.88</v>
      </c>
      <c r="G110" s="198">
        <f t="shared" ref="G110:Q110" si="60">SUM(G107:G109)</f>
        <v>1380724.28</v>
      </c>
      <c r="H110" s="198">
        <f t="shared" si="60"/>
        <v>2250532.98</v>
      </c>
      <c r="I110" s="198">
        <f t="shared" si="60"/>
        <v>1330270.3299999998</v>
      </c>
      <c r="J110" s="198">
        <f t="shared" si="60"/>
        <v>1408496.51</v>
      </c>
      <c r="K110" s="198">
        <f t="shared" si="60"/>
        <v>1193006.5800000003</v>
      </c>
      <c r="L110" s="198">
        <f t="shared" si="60"/>
        <v>1708449.4282380955</v>
      </c>
      <c r="M110" s="198">
        <f t="shared" si="60"/>
        <v>2679942.3304047617</v>
      </c>
      <c r="N110" s="198">
        <f t="shared" si="60"/>
        <v>3165116.740416667</v>
      </c>
      <c r="O110" s="198">
        <f t="shared" si="60"/>
        <v>2865775.9123333329</v>
      </c>
      <c r="P110" s="198">
        <f t="shared" si="60"/>
        <v>1823728.2272738097</v>
      </c>
      <c r="Q110" s="198">
        <f t="shared" si="60"/>
        <v>1199319.0773333332</v>
      </c>
      <c r="R110" s="198">
        <f>SUM(F110:Q110)</f>
        <v>22781319.276000004</v>
      </c>
    </row>
    <row r="111" spans="1:23" ht="16.2" thickTop="1" x14ac:dyDescent="0.3">
      <c r="A111" s="195">
        <v>5</v>
      </c>
      <c r="B111" s="250"/>
      <c r="C111" s="194"/>
      <c r="D111" s="194"/>
      <c r="E111" s="196"/>
      <c r="F111" s="196"/>
      <c r="G111" s="196"/>
      <c r="H111" s="197"/>
      <c r="I111" s="197"/>
      <c r="J111" s="197"/>
      <c r="K111" s="197"/>
      <c r="L111" s="197"/>
      <c r="M111" s="197"/>
      <c r="N111" s="194"/>
      <c r="O111" s="194"/>
      <c r="P111" s="194"/>
      <c r="Q111" s="194"/>
      <c r="R111" s="194"/>
    </row>
    <row r="112" spans="1:23" x14ac:dyDescent="0.3">
      <c r="A112" s="195">
        <v>6</v>
      </c>
      <c r="B112" s="253" t="s">
        <v>143</v>
      </c>
      <c r="C112" s="196"/>
      <c r="D112" s="196"/>
      <c r="E112" s="196"/>
      <c r="F112" s="196">
        <f>R91+F110</f>
        <v>19126599.468833331</v>
      </c>
      <c r="G112" s="196">
        <f>G110+F112</f>
        <v>20507323.748833332</v>
      </c>
      <c r="H112" s="196">
        <f t="shared" ref="H112:Q112" si="61">H110+G112</f>
        <v>22757856.728833333</v>
      </c>
      <c r="I112" s="196">
        <f t="shared" si="61"/>
        <v>24088127.058833331</v>
      </c>
      <c r="J112" s="196">
        <f t="shared" si="61"/>
        <v>25496623.568833333</v>
      </c>
      <c r="K112" s="196">
        <f t="shared" si="61"/>
        <v>26689630.148833334</v>
      </c>
      <c r="L112" s="196">
        <f t="shared" si="61"/>
        <v>28398079.577071428</v>
      </c>
      <c r="M112" s="196">
        <f t="shared" si="61"/>
        <v>31078021.90747619</v>
      </c>
      <c r="N112" s="196">
        <f t="shared" si="61"/>
        <v>34243138.647892855</v>
      </c>
      <c r="O112" s="196">
        <f t="shared" si="61"/>
        <v>37108914.560226187</v>
      </c>
      <c r="P112" s="196">
        <f t="shared" si="61"/>
        <v>38932642.787499994</v>
      </c>
      <c r="Q112" s="196">
        <f t="shared" si="61"/>
        <v>40131961.864833325</v>
      </c>
      <c r="R112" s="196">
        <f>Q112</f>
        <v>40131961.864833325</v>
      </c>
      <c r="U112" s="48"/>
      <c r="V112" s="48"/>
      <c r="W112" s="48"/>
    </row>
    <row r="113" spans="1:23" x14ac:dyDescent="0.3">
      <c r="A113" s="195">
        <v>7</v>
      </c>
      <c r="B113" s="250"/>
      <c r="C113" s="194"/>
      <c r="D113" s="194"/>
      <c r="E113" s="196"/>
      <c r="F113" s="154"/>
      <c r="G113" s="154"/>
      <c r="H113" s="154"/>
      <c r="I113" s="154"/>
      <c r="J113" s="154"/>
      <c r="K113" s="154"/>
      <c r="L113" s="154"/>
      <c r="M113" s="154"/>
      <c r="N113" s="194"/>
      <c r="O113" s="194"/>
      <c r="P113" s="194"/>
      <c r="Q113" s="194"/>
      <c r="R113" s="194"/>
      <c r="U113" s="48"/>
      <c r="V113" s="48"/>
      <c r="W113" s="48"/>
    </row>
    <row r="114" spans="1:23" x14ac:dyDescent="0.3">
      <c r="A114" s="195">
        <v>8</v>
      </c>
      <c r="B114" s="253" t="s">
        <v>172</v>
      </c>
      <c r="C114" s="199"/>
      <c r="D114" s="199"/>
      <c r="E114" s="199"/>
      <c r="F114" s="201">
        <v>7.3891806927249976E-3</v>
      </c>
      <c r="G114" s="201">
        <v>7.3891806927249976E-3</v>
      </c>
      <c r="H114" s="201">
        <v>7.3891806927249976E-3</v>
      </c>
      <c r="I114" s="201">
        <v>7.3891806927249976E-3</v>
      </c>
      <c r="J114" s="201">
        <v>7.3891806927249976E-3</v>
      </c>
      <c r="K114" s="201">
        <v>7.3891806927249976E-3</v>
      </c>
      <c r="L114" s="201">
        <v>7.3891806927249976E-3</v>
      </c>
      <c r="M114" s="201">
        <v>7.3891806927249976E-3</v>
      </c>
      <c r="N114" s="201">
        <v>7.3891806927249976E-3</v>
      </c>
      <c r="O114" s="201">
        <v>7.3891806927249976E-3</v>
      </c>
      <c r="P114" s="201">
        <v>7.3891806927249976E-3</v>
      </c>
      <c r="Q114" s="201">
        <v>7.3891806927249976E-3</v>
      </c>
      <c r="R114" s="199"/>
      <c r="U114" s="48"/>
      <c r="V114" s="48"/>
      <c r="W114" s="48"/>
    </row>
    <row r="115" spans="1:23" x14ac:dyDescent="0.3">
      <c r="A115" s="195">
        <v>9</v>
      </c>
      <c r="B115" s="250"/>
      <c r="C115" s="154"/>
      <c r="D115" s="154"/>
      <c r="E115" s="154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200"/>
      <c r="U115" s="48"/>
      <c r="V115" s="48"/>
      <c r="W115" s="48"/>
    </row>
    <row r="116" spans="1:23" ht="31.2" x14ac:dyDescent="0.3">
      <c r="A116" s="195">
        <v>10</v>
      </c>
      <c r="B116" s="253" t="s">
        <v>147</v>
      </c>
      <c r="C116" s="196"/>
      <c r="D116" s="196"/>
      <c r="E116" s="196"/>
      <c r="F116" s="196">
        <f>F112*F114</f>
        <v>141329.89951258744</v>
      </c>
      <c r="G116" s="196">
        <f t="shared" ref="G116:Q116" si="62">G112*G114</f>
        <v>151532.32070434006</v>
      </c>
      <c r="H116" s="196">
        <f t="shared" si="62"/>
        <v>168161.91554849694</v>
      </c>
      <c r="I116" s="196">
        <f t="shared" si="62"/>
        <v>177991.52338703783</v>
      </c>
      <c r="J116" s="196">
        <f t="shared" si="62"/>
        <v>188399.15860450038</v>
      </c>
      <c r="K116" s="196">
        <f t="shared" si="62"/>
        <v>197214.49979173028</v>
      </c>
      <c r="L116" s="196">
        <f t="shared" si="62"/>
        <v>209838.54132136426</v>
      </c>
      <c r="M116" s="196">
        <f t="shared" si="62"/>
        <v>229641.11944680757</v>
      </c>
      <c r="N116" s="196">
        <f t="shared" si="62"/>
        <v>253028.73895531506</v>
      </c>
      <c r="O116" s="196">
        <f t="shared" si="62"/>
        <v>274204.4749964049</v>
      </c>
      <c r="P116" s="196">
        <f t="shared" si="62"/>
        <v>287680.3324021541</v>
      </c>
      <c r="Q116" s="196">
        <f t="shared" si="62"/>
        <v>296542.31777280231</v>
      </c>
      <c r="R116" s="197">
        <f>SUM(F116:Q116)</f>
        <v>2575564.8424435412</v>
      </c>
      <c r="U116" s="48"/>
      <c r="V116" s="48"/>
      <c r="W116" s="48"/>
    </row>
    <row r="117" spans="1:23" x14ac:dyDescent="0.3">
      <c r="A117" s="195">
        <v>11</v>
      </c>
      <c r="B117" s="250"/>
      <c r="C117" s="194"/>
      <c r="D117" s="194"/>
      <c r="E117" s="196"/>
      <c r="F117" s="196"/>
      <c r="G117" s="196"/>
      <c r="H117" s="196"/>
      <c r="I117" s="196"/>
      <c r="J117" s="196"/>
      <c r="K117" s="196"/>
      <c r="L117" s="196"/>
      <c r="M117" s="196"/>
      <c r="N117" s="194"/>
      <c r="O117" s="194"/>
      <c r="P117" s="194"/>
      <c r="Q117" s="194"/>
      <c r="R117" s="194"/>
      <c r="U117" s="48"/>
      <c r="V117" s="48"/>
      <c r="W117" s="48"/>
    </row>
    <row r="118" spans="1:23" x14ac:dyDescent="0.3">
      <c r="A118" s="195">
        <v>12</v>
      </c>
      <c r="B118" s="253" t="s">
        <v>173</v>
      </c>
      <c r="C118" s="196"/>
      <c r="D118" s="196"/>
      <c r="E118" s="196"/>
      <c r="F118" s="196">
        <f>F116</f>
        <v>141329.89951258744</v>
      </c>
      <c r="G118" s="196">
        <f>G116+F118</f>
        <v>292862.22021692747</v>
      </c>
      <c r="H118" s="196">
        <f t="shared" ref="H118:Q118" si="63">H116+G118</f>
        <v>461024.13576542441</v>
      </c>
      <c r="I118" s="196">
        <f t="shared" si="63"/>
        <v>639015.65915246226</v>
      </c>
      <c r="J118" s="196">
        <f t="shared" si="63"/>
        <v>827414.81775696261</v>
      </c>
      <c r="K118" s="196">
        <f t="shared" si="63"/>
        <v>1024629.3175486929</v>
      </c>
      <c r="L118" s="196">
        <f t="shared" si="63"/>
        <v>1234467.8588700572</v>
      </c>
      <c r="M118" s="196">
        <f t="shared" si="63"/>
        <v>1464108.9783168647</v>
      </c>
      <c r="N118" s="196">
        <f t="shared" si="63"/>
        <v>1717137.7172721797</v>
      </c>
      <c r="O118" s="196">
        <f t="shared" si="63"/>
        <v>1991342.1922685846</v>
      </c>
      <c r="P118" s="196">
        <f t="shared" si="63"/>
        <v>2279022.5246707387</v>
      </c>
      <c r="Q118" s="196">
        <f t="shared" si="63"/>
        <v>2575564.8424435412</v>
      </c>
      <c r="R118" s="197"/>
    </row>
    <row r="119" spans="1:23" x14ac:dyDescent="0.3">
      <c r="A119" s="195"/>
      <c r="B119" s="253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7"/>
    </row>
    <row r="120" spans="1:23" x14ac:dyDescent="0.3">
      <c r="A120" s="195"/>
      <c r="B120" s="253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238" t="s">
        <v>192</v>
      </c>
      <c r="U120" s="48"/>
      <c r="V120" s="48"/>
      <c r="W120" s="48"/>
    </row>
    <row r="121" spans="1:23" ht="16.2" thickBot="1" x14ac:dyDescent="0.35">
      <c r="A121" s="195"/>
      <c r="B121" s="253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238" t="s">
        <v>201</v>
      </c>
      <c r="U121" s="48"/>
      <c r="V121" s="48"/>
      <c r="W121" s="48"/>
    </row>
    <row r="122" spans="1:23" ht="16.2" thickBot="1" x14ac:dyDescent="0.35">
      <c r="A122" s="195"/>
      <c r="B122" s="247" t="s">
        <v>175</v>
      </c>
      <c r="C122" s="195"/>
      <c r="D122" s="195"/>
      <c r="E122" s="195"/>
      <c r="F122" s="195" t="s">
        <v>169</v>
      </c>
      <c r="G122" s="195" t="s">
        <v>169</v>
      </c>
      <c r="H122" s="195" t="s">
        <v>169</v>
      </c>
      <c r="I122" s="195" t="s">
        <v>169</v>
      </c>
      <c r="J122" s="195" t="s">
        <v>169</v>
      </c>
      <c r="K122" s="195" t="s">
        <v>169</v>
      </c>
      <c r="L122" s="195" t="s">
        <v>169</v>
      </c>
      <c r="M122" s="195" t="s">
        <v>169</v>
      </c>
      <c r="N122" s="195" t="s">
        <v>169</v>
      </c>
      <c r="O122" s="195" t="s">
        <v>169</v>
      </c>
      <c r="P122" s="195" t="s">
        <v>169</v>
      </c>
      <c r="Q122" s="195" t="s">
        <v>169</v>
      </c>
      <c r="R122" s="195" t="s">
        <v>169</v>
      </c>
      <c r="U122" s="48"/>
      <c r="V122" s="48"/>
      <c r="W122" s="48"/>
    </row>
    <row r="123" spans="1:23" x14ac:dyDescent="0.3">
      <c r="A123" s="195"/>
      <c r="B123" s="250"/>
      <c r="C123" s="254"/>
      <c r="D123" s="254"/>
      <c r="E123" s="254"/>
      <c r="F123" s="251">
        <v>45200</v>
      </c>
      <c r="G123" s="251">
        <v>45231</v>
      </c>
      <c r="H123" s="251">
        <v>45261</v>
      </c>
      <c r="I123" s="251">
        <v>45292</v>
      </c>
      <c r="J123" s="251">
        <v>45323</v>
      </c>
      <c r="K123" s="251">
        <v>45352</v>
      </c>
      <c r="L123" s="251">
        <v>45383</v>
      </c>
      <c r="M123" s="251">
        <v>45413</v>
      </c>
      <c r="N123" s="251">
        <v>45444</v>
      </c>
      <c r="O123" s="251">
        <v>45474</v>
      </c>
      <c r="P123" s="251">
        <v>45505</v>
      </c>
      <c r="Q123" s="251">
        <v>45536</v>
      </c>
      <c r="R123" s="252" t="s">
        <v>12</v>
      </c>
      <c r="U123" s="48"/>
      <c r="V123" s="48"/>
      <c r="W123" s="48"/>
    </row>
    <row r="124" spans="1:23" x14ac:dyDescent="0.3">
      <c r="A124" s="195"/>
      <c r="U124" s="48"/>
      <c r="V124" s="48"/>
      <c r="W124" s="48"/>
    </row>
    <row r="125" spans="1:23" x14ac:dyDescent="0.3">
      <c r="A125" s="195"/>
      <c r="B125" s="253" t="s">
        <v>170</v>
      </c>
      <c r="C125" s="196"/>
      <c r="D125" s="196"/>
      <c r="E125" s="196"/>
      <c r="F125" s="196">
        <f>'OBRP - 5 Years'!$L41+'OBRP - 7 Years'!$L41+'OBRP - 10 Years'!$L41</f>
        <v>2245460.9699999997</v>
      </c>
      <c r="G125" s="196">
        <f>'OBRP - 5 Years'!$L42+'OBRP - 7 Years'!$L42+'OBRP - 10 Years'!$L42</f>
        <v>3502190.9299999997</v>
      </c>
      <c r="H125" s="196">
        <f>'OBRP - 5 Years'!$L43+'OBRP - 7 Years'!$L43+'OBRP - 10 Years'!$L43</f>
        <v>4036740.6999999997</v>
      </c>
      <c r="I125" s="196">
        <f>'OBRP - 5 Years'!$L44+'OBRP - 7 Years'!$L44+'OBRP - 10 Years'!$L44</f>
        <v>3506673.85</v>
      </c>
      <c r="J125" s="196">
        <f>'OBRP - 5 Years'!$L45+'OBRP - 7 Years'!$L45+'OBRP - 10 Years'!$L45</f>
        <v>2457150.63</v>
      </c>
      <c r="K125" s="196">
        <f>'OBRP - 5 Years'!$L46+'OBRP - 7 Years'!$L46+'OBRP - 10 Years'!$L46</f>
        <v>1916563.6099999999</v>
      </c>
      <c r="L125" s="196">
        <f>'OBRP - 5 Years'!$L47+'OBRP - 7 Years'!$L47+'OBRP - 10 Years'!$L47</f>
        <v>2459621.2199999997</v>
      </c>
      <c r="M125" s="196">
        <f>'OBRP - 5 Years'!$L48+'OBRP - 7 Years'!$L48+'OBRP - 10 Years'!$L48</f>
        <v>3526581.7199999997</v>
      </c>
      <c r="N125" s="196">
        <f>'OBRP - 5 Years'!$L49+'OBRP - 7 Years'!$L49+'OBRP - 10 Years'!$L49</f>
        <v>4061675.19</v>
      </c>
      <c r="O125" s="196">
        <f>'OBRP - 5 Years'!$L50+'OBRP - 7 Years'!$L50+'OBRP - 10 Years'!$L50</f>
        <v>571075.99000000011</v>
      </c>
      <c r="P125" s="196">
        <f>'OBRP - 5 Years'!$L51+'OBRP - 7 Years'!$L51+'OBRP - 10 Years'!$L51</f>
        <v>727419.75999999989</v>
      </c>
      <c r="Q125" s="196">
        <f>'OBRP - 5 Years'!$L52+'OBRP - 7 Years'!$L52+'OBRP - 10 Years'!$L52</f>
        <v>773373.16000000015</v>
      </c>
      <c r="R125" s="268">
        <f>SUM(F125:Q125)</f>
        <v>29784527.729999997</v>
      </c>
      <c r="U125" s="48"/>
      <c r="V125" s="48"/>
      <c r="W125" s="48"/>
    </row>
    <row r="126" spans="1:23" x14ac:dyDescent="0.3">
      <c r="A126" s="195"/>
      <c r="B126" s="253" t="s">
        <v>149</v>
      </c>
      <c r="C126" s="196"/>
      <c r="D126" s="196"/>
      <c r="E126" s="196"/>
      <c r="F126" s="196">
        <f>-('OBRP - 5 Years'!$N41+'OBRP - 7 Years'!$N41+'OBRP - 10 Years'!$N41)</f>
        <v>-557209.28672619059</v>
      </c>
      <c r="G126" s="196">
        <f>-('OBRP - 5 Years'!$N42+'OBRP - 7 Years'!$N42+'OBRP - 10 Years'!$N42)</f>
        <v>-600485.83797619061</v>
      </c>
      <c r="H126" s="196">
        <f>-('OBRP - 5 Years'!$N43+'OBRP - 7 Years'!$N43+'OBRP - 10 Years'!$N43)</f>
        <v>-649589.97254761914</v>
      </c>
      <c r="I126" s="196">
        <f>-('OBRP - 5 Years'!$N44+'OBRP - 7 Years'!$N44+'OBRP - 10 Years'!$N44)</f>
        <v>-692773.67304761917</v>
      </c>
      <c r="J126" s="196">
        <f>-('OBRP - 5 Years'!$N45+'OBRP - 7 Years'!$N45+'OBRP - 10 Years'!$N45)</f>
        <v>-724435.75660714298</v>
      </c>
      <c r="K126" s="196">
        <f>-('OBRP - 5 Years'!$N46+'OBRP - 7 Years'!$N46+'OBRP - 10 Years'!$N46)</f>
        <v>-750179.69813095254</v>
      </c>
      <c r="L126" s="196">
        <f>-('OBRP - 5 Years'!$N47+'OBRP - 7 Years'!$N47+'OBRP - 10 Years'!$N47)</f>
        <v>-782065.61760714301</v>
      </c>
      <c r="M126" s="196">
        <f>-('OBRP - 5 Years'!$N48+'OBRP - 7 Years'!$N48+'OBRP - 10 Years'!$N48)</f>
        <v>-825724.040107143</v>
      </c>
      <c r="N126" s="196">
        <f>-('OBRP - 5 Years'!$N49+'OBRP - 7 Years'!$N49+'OBRP - 10 Years'!$N49)</f>
        <v>-875212.86501190509</v>
      </c>
      <c r="O126" s="196">
        <f>-('OBRP - 5 Years'!$N50+'OBRP - 7 Years'!$N50+'OBRP - 10 Years'!$N50)</f>
        <v>-884285.27117857174</v>
      </c>
      <c r="P126" s="196">
        <f>-('OBRP - 5 Years'!$N51+'OBRP - 7 Years'!$N51+'OBRP - 10 Years'!$N51)</f>
        <v>-895972.07276190503</v>
      </c>
      <c r="Q126" s="196">
        <f>-('OBRP - 5 Years'!$N52+'OBRP - 7 Years'!$N52+'OBRP - 10 Years'!$N52)</f>
        <v>-908562.84209523827</v>
      </c>
      <c r="R126" s="268">
        <f>SUM(F126:Q126)</f>
        <v>-9146496.9337976221</v>
      </c>
      <c r="U126" s="48"/>
      <c r="V126" s="48"/>
      <c r="W126" s="48"/>
    </row>
    <row r="127" spans="1:23" x14ac:dyDescent="0.3">
      <c r="A127" s="195"/>
      <c r="B127" s="250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7"/>
      <c r="U127" s="48"/>
      <c r="V127" s="48"/>
      <c r="W127" s="48"/>
    </row>
    <row r="128" spans="1:23" ht="16.2" thickBot="1" x14ac:dyDescent="0.35">
      <c r="A128" s="195"/>
      <c r="B128" s="253" t="s">
        <v>171</v>
      </c>
      <c r="C128" s="196"/>
      <c r="D128" s="196"/>
      <c r="E128" s="196"/>
      <c r="F128" s="198">
        <f>SUM(F125:F127)</f>
        <v>1688251.683273809</v>
      </c>
      <c r="G128" s="198">
        <f t="shared" ref="G128:Q128" si="64">SUM(G125:G127)</f>
        <v>2901705.092023809</v>
      </c>
      <c r="H128" s="198">
        <f t="shared" si="64"/>
        <v>3387150.7274523806</v>
      </c>
      <c r="I128" s="198">
        <f t="shared" si="64"/>
        <v>2813900.1769523807</v>
      </c>
      <c r="J128" s="198">
        <f t="shared" si="64"/>
        <v>1732714.8733928569</v>
      </c>
      <c r="K128" s="198">
        <f t="shared" si="64"/>
        <v>1166383.9118690472</v>
      </c>
      <c r="L128" s="198">
        <f t="shared" si="64"/>
        <v>1677555.6023928567</v>
      </c>
      <c r="M128" s="198">
        <f t="shared" si="64"/>
        <v>2700857.6798928566</v>
      </c>
      <c r="N128" s="198">
        <f t="shared" si="64"/>
        <v>3186462.3249880951</v>
      </c>
      <c r="O128" s="198">
        <f t="shared" si="64"/>
        <v>-313209.28117857163</v>
      </c>
      <c r="P128" s="198">
        <f t="shared" si="64"/>
        <v>-168552.31276190514</v>
      </c>
      <c r="Q128" s="198">
        <f t="shared" si="64"/>
        <v>-135189.68209523812</v>
      </c>
      <c r="R128" s="198">
        <f>SUM(F128:Q128)</f>
        <v>20638030.79620238</v>
      </c>
      <c r="U128" s="48"/>
      <c r="V128" s="48"/>
      <c r="W128" s="48"/>
    </row>
    <row r="129" spans="1:24" ht="16.2" thickTop="1" x14ac:dyDescent="0.3">
      <c r="A129" s="195"/>
      <c r="B129" s="250"/>
      <c r="C129" s="194"/>
      <c r="D129" s="194"/>
      <c r="E129" s="196"/>
      <c r="F129" s="196"/>
      <c r="G129" s="196"/>
      <c r="H129" s="197"/>
      <c r="I129" s="197"/>
      <c r="J129" s="197"/>
      <c r="K129" s="197"/>
      <c r="L129" s="197"/>
      <c r="M129" s="197"/>
      <c r="N129" s="194"/>
      <c r="O129" s="194"/>
      <c r="P129" s="194"/>
      <c r="Q129" s="194"/>
      <c r="R129" s="194"/>
      <c r="U129" s="48"/>
      <c r="V129" s="48"/>
      <c r="W129" s="48"/>
    </row>
    <row r="130" spans="1:24" x14ac:dyDescent="0.3">
      <c r="A130" s="195"/>
      <c r="B130" s="253" t="s">
        <v>143</v>
      </c>
      <c r="C130" s="196"/>
      <c r="D130" s="196"/>
      <c r="E130" s="196"/>
      <c r="F130" s="196">
        <f>R112+F128</f>
        <v>41820213.548107132</v>
      </c>
      <c r="G130" s="196">
        <f>G128+F130</f>
        <v>44721918.640130945</v>
      </c>
      <c r="H130" s="196">
        <f t="shared" ref="H130" si="65">H128+G130</f>
        <v>48109069.367583327</v>
      </c>
      <c r="I130" s="196">
        <f t="shared" ref="I130" si="66">I128+H130</f>
        <v>50922969.544535711</v>
      </c>
      <c r="J130" s="196">
        <f t="shared" ref="J130" si="67">J128+I130</f>
        <v>52655684.417928569</v>
      </c>
      <c r="K130" s="196">
        <f t="shared" ref="K130" si="68">K128+J130</f>
        <v>53822068.329797618</v>
      </c>
      <c r="L130" s="196">
        <f t="shared" ref="L130" si="69">L128+K130</f>
        <v>55499623.932190478</v>
      </c>
      <c r="M130" s="196">
        <f t="shared" ref="M130" si="70">M128+L130</f>
        <v>58200481.612083331</v>
      </c>
      <c r="N130" s="196">
        <f t="shared" ref="N130" si="71">N128+M130</f>
        <v>61386943.937071428</v>
      </c>
      <c r="O130" s="196">
        <f t="shared" ref="O130" si="72">O128+N130</f>
        <v>61073734.655892856</v>
      </c>
      <c r="P130" s="196">
        <f t="shared" ref="P130" si="73">P128+O130</f>
        <v>60905182.343130954</v>
      </c>
      <c r="Q130" s="196">
        <f t="shared" ref="Q130" si="74">Q128+P130</f>
        <v>60769992.661035717</v>
      </c>
      <c r="R130" s="196">
        <f>Q130</f>
        <v>60769992.661035717</v>
      </c>
      <c r="U130" s="48"/>
      <c r="V130" s="48"/>
      <c r="W130" s="48"/>
    </row>
    <row r="131" spans="1:24" x14ac:dyDescent="0.3">
      <c r="A131" s="195"/>
      <c r="B131" s="250"/>
      <c r="C131" s="194"/>
      <c r="D131" s="194"/>
      <c r="E131" s="196"/>
      <c r="F131" s="154"/>
      <c r="G131" s="154"/>
      <c r="H131" s="154"/>
      <c r="I131" s="154"/>
      <c r="J131" s="154"/>
      <c r="K131" s="154"/>
      <c r="L131" s="154"/>
      <c r="M131" s="154"/>
      <c r="N131" s="194"/>
      <c r="O131" s="194"/>
      <c r="P131" s="194"/>
      <c r="Q131" s="194"/>
      <c r="R131" s="194"/>
      <c r="U131" s="48"/>
      <c r="V131" s="48"/>
      <c r="W131" s="48"/>
    </row>
    <row r="132" spans="1:24" x14ac:dyDescent="0.3">
      <c r="A132" s="195"/>
      <c r="B132" s="253" t="s">
        <v>172</v>
      </c>
      <c r="C132" s="199"/>
      <c r="D132" s="199"/>
      <c r="E132" s="199"/>
      <c r="F132" s="201">
        <v>7.3891806927249976E-3</v>
      </c>
      <c r="G132" s="201">
        <v>7.3891806927249976E-3</v>
      </c>
      <c r="H132" s="201">
        <v>7.3891806927249976E-3</v>
      </c>
      <c r="I132" s="201">
        <v>7.3891806927249976E-3</v>
      </c>
      <c r="J132" s="201">
        <v>7.3891806927249976E-3</v>
      </c>
      <c r="K132" s="201">
        <v>7.3891806927249976E-3</v>
      </c>
      <c r="L132" s="201">
        <v>7.3891806927249976E-3</v>
      </c>
      <c r="M132" s="201">
        <v>7.3891806927249976E-3</v>
      </c>
      <c r="N132" s="201">
        <v>7.3891806927249976E-3</v>
      </c>
      <c r="O132" s="201">
        <v>7.3891806927249976E-3</v>
      </c>
      <c r="P132" s="201">
        <v>7.3891806927249976E-3</v>
      </c>
      <c r="Q132" s="201">
        <v>7.3891806927249976E-3</v>
      </c>
      <c r="R132" s="199"/>
    </row>
    <row r="133" spans="1:24" x14ac:dyDescent="0.3">
      <c r="A133" s="195"/>
      <c r="B133" s="250"/>
      <c r="C133" s="154"/>
      <c r="D133" s="154"/>
      <c r="E133" s="154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200"/>
    </row>
    <row r="134" spans="1:24" ht="31.2" x14ac:dyDescent="0.3">
      <c r="A134" s="195"/>
      <c r="B134" s="253" t="s">
        <v>147</v>
      </c>
      <c r="C134" s="196"/>
      <c r="D134" s="196"/>
      <c r="E134" s="196"/>
      <c r="F134" s="196">
        <f>F130*F132</f>
        <v>309017.11451530957</v>
      </c>
      <c r="G134" s="196">
        <f t="shared" ref="G134:Q134" si="75">G130*G132</f>
        <v>330458.33775727375</v>
      </c>
      <c r="H134" s="196">
        <f t="shared" si="75"/>
        <v>355486.60651591432</v>
      </c>
      <c r="I134" s="196">
        <f t="shared" si="75"/>
        <v>376279.02337470633</v>
      </c>
      <c r="J134" s="196">
        <f t="shared" si="75"/>
        <v>389082.36666317825</v>
      </c>
      <c r="K134" s="196">
        <f t="shared" si="75"/>
        <v>397700.98814506613</v>
      </c>
      <c r="L134" s="196">
        <f t="shared" si="75"/>
        <v>410096.74961324007</v>
      </c>
      <c r="M134" s="196">
        <f t="shared" si="75"/>
        <v>430053.87503530236</v>
      </c>
      <c r="N134" s="196">
        <f t="shared" si="75"/>
        <v>453599.22092520003</v>
      </c>
      <c r="O134" s="196">
        <f t="shared" si="75"/>
        <v>451284.86095193308</v>
      </c>
      <c r="P134" s="196">
        <f t="shared" si="75"/>
        <v>450039.39745675866</v>
      </c>
      <c r="Q134" s="196">
        <f t="shared" si="75"/>
        <v>449040.45646796492</v>
      </c>
      <c r="R134" s="197">
        <f>SUM(F134:Q134)</f>
        <v>4802138.9974218467</v>
      </c>
    </row>
    <row r="135" spans="1:24" x14ac:dyDescent="0.3">
      <c r="A135" s="195"/>
      <c r="B135" s="250"/>
      <c r="C135" s="194"/>
      <c r="D135" s="194"/>
      <c r="E135" s="196"/>
      <c r="F135" s="196"/>
      <c r="G135" s="196"/>
      <c r="H135" s="196"/>
      <c r="I135" s="196"/>
      <c r="J135" s="196"/>
      <c r="K135" s="196"/>
      <c r="L135" s="196"/>
      <c r="M135" s="196"/>
      <c r="N135" s="194"/>
      <c r="O135" s="194"/>
      <c r="P135" s="194"/>
      <c r="Q135" s="194"/>
      <c r="R135" s="194"/>
    </row>
    <row r="136" spans="1:24" x14ac:dyDescent="0.3">
      <c r="A136" s="195"/>
      <c r="B136" s="253" t="s">
        <v>173</v>
      </c>
      <c r="C136" s="196"/>
      <c r="D136" s="196"/>
      <c r="E136" s="196"/>
      <c r="F136" s="196">
        <f>F134</f>
        <v>309017.11451530957</v>
      </c>
      <c r="G136" s="196">
        <f>G134+F136</f>
        <v>639475.45227258326</v>
      </c>
      <c r="H136" s="196">
        <f t="shared" ref="H136" si="76">H134+G136</f>
        <v>994962.05878849758</v>
      </c>
      <c r="I136" s="196">
        <f t="shared" ref="I136" si="77">I134+H136</f>
        <v>1371241.082163204</v>
      </c>
      <c r="J136" s="196">
        <f t="shared" ref="J136" si="78">J134+I136</f>
        <v>1760323.4488263822</v>
      </c>
      <c r="K136" s="196">
        <f t="shared" ref="K136" si="79">K134+J136</f>
        <v>2158024.4369714484</v>
      </c>
      <c r="L136" s="196">
        <f t="shared" ref="L136" si="80">L134+K136</f>
        <v>2568121.1865846883</v>
      </c>
      <c r="M136" s="196">
        <f t="shared" ref="M136" si="81">M134+L136</f>
        <v>2998175.0616199905</v>
      </c>
      <c r="N136" s="196">
        <f t="shared" ref="N136" si="82">N134+M136</f>
        <v>3451774.2825451903</v>
      </c>
      <c r="O136" s="196">
        <f t="shared" ref="O136" si="83">O134+N136</f>
        <v>3903059.1434971234</v>
      </c>
      <c r="P136" s="196">
        <f t="shared" ref="P136" si="84">P134+O136</f>
        <v>4353098.540953882</v>
      </c>
      <c r="Q136" s="196">
        <f t="shared" ref="Q136" si="85">Q134+P136</f>
        <v>4802138.9974218467</v>
      </c>
      <c r="R136" s="197"/>
    </row>
    <row r="137" spans="1:24" x14ac:dyDescent="0.3">
      <c r="U137" s="48"/>
      <c r="V137" s="48"/>
      <c r="W137" s="48"/>
      <c r="X137" s="48"/>
    </row>
    <row r="138" spans="1:24" x14ac:dyDescent="0.3">
      <c r="R138" s="238" t="s">
        <v>192</v>
      </c>
      <c r="U138" s="48"/>
      <c r="V138" s="48"/>
      <c r="W138" s="48"/>
      <c r="X138" s="48"/>
    </row>
    <row r="139" spans="1:24" x14ac:dyDescent="0.3">
      <c r="R139" s="248" t="s">
        <v>202</v>
      </c>
      <c r="U139" s="48"/>
      <c r="V139" s="48"/>
      <c r="W139" s="48"/>
      <c r="X139" s="48"/>
    </row>
    <row r="140" spans="1:24" ht="16.2" thickBot="1" x14ac:dyDescent="0.35">
      <c r="R140" s="248"/>
      <c r="U140" s="48"/>
      <c r="V140" s="48"/>
      <c r="W140" s="48"/>
      <c r="X140" s="48"/>
    </row>
    <row r="141" spans="1:24" ht="16.2" thickBot="1" x14ac:dyDescent="0.35">
      <c r="A141" s="39"/>
      <c r="B141" s="255" t="s">
        <v>177</v>
      </c>
      <c r="C141" s="236" t="s">
        <v>35</v>
      </c>
      <c r="D141" s="236" t="s">
        <v>35</v>
      </c>
      <c r="E141" s="236" t="s">
        <v>35</v>
      </c>
      <c r="F141" s="236" t="s">
        <v>35</v>
      </c>
      <c r="G141" s="236" t="s">
        <v>35</v>
      </c>
      <c r="H141" s="236" t="s">
        <v>35</v>
      </c>
      <c r="I141" s="236" t="s">
        <v>35</v>
      </c>
      <c r="J141" s="236" t="s">
        <v>35</v>
      </c>
      <c r="K141" s="236" t="s">
        <v>35</v>
      </c>
      <c r="L141" s="236" t="s">
        <v>35</v>
      </c>
      <c r="M141" s="236" t="s">
        <v>35</v>
      </c>
      <c r="N141" s="236" t="s">
        <v>35</v>
      </c>
      <c r="O141" s="236" t="s">
        <v>35</v>
      </c>
      <c r="P141" s="236" t="s">
        <v>35</v>
      </c>
      <c r="Q141" s="236" t="s">
        <v>35</v>
      </c>
      <c r="R141" s="236" t="s">
        <v>169</v>
      </c>
      <c r="U141" s="48"/>
      <c r="V141" s="48"/>
      <c r="W141" s="48"/>
      <c r="X141" s="48"/>
    </row>
    <row r="142" spans="1:24" x14ac:dyDescent="0.3">
      <c r="A142" s="39"/>
      <c r="B142" s="237"/>
      <c r="C142" s="186">
        <v>44378</v>
      </c>
      <c r="D142" s="186">
        <v>44409</v>
      </c>
      <c r="E142" s="186">
        <v>44440</v>
      </c>
      <c r="F142" s="186">
        <v>44470</v>
      </c>
      <c r="G142" s="186">
        <v>44501</v>
      </c>
      <c r="H142" s="186">
        <v>44531</v>
      </c>
      <c r="I142" s="186">
        <v>44562</v>
      </c>
      <c r="J142" s="186">
        <v>44593</v>
      </c>
      <c r="K142" s="186">
        <v>44621</v>
      </c>
      <c r="L142" s="186">
        <v>44652</v>
      </c>
      <c r="M142" s="186">
        <v>44682</v>
      </c>
      <c r="N142" s="186">
        <v>44713</v>
      </c>
      <c r="O142" s="186">
        <v>44743</v>
      </c>
      <c r="P142" s="186">
        <v>44774</v>
      </c>
      <c r="Q142" s="186">
        <v>44805</v>
      </c>
      <c r="R142" s="187" t="s">
        <v>12</v>
      </c>
      <c r="U142" s="48"/>
      <c r="V142" s="48"/>
      <c r="W142" s="48"/>
      <c r="X142" s="48"/>
    </row>
    <row r="143" spans="1:24" x14ac:dyDescent="0.3">
      <c r="B143" s="253" t="s">
        <v>176</v>
      </c>
      <c r="C143" s="196">
        <f>SUMMARY!$AA14</f>
        <v>436651.02690081153</v>
      </c>
      <c r="D143" s="196">
        <f>SUMMARY!$AA15</f>
        <v>-461.14090341929113</v>
      </c>
      <c r="E143" s="196">
        <f>SUMMARY!$AA16</f>
        <v>234302.04074390407</v>
      </c>
      <c r="F143" s="196">
        <f>SUMMARY!$AA17</f>
        <v>260788.47024882946</v>
      </c>
      <c r="G143" s="196">
        <f>SUMMARY!$AA18</f>
        <v>372095.51439092628</v>
      </c>
      <c r="H143" s="196">
        <f>SUMMARY!$AA19</f>
        <v>268715.02783883101</v>
      </c>
      <c r="I143" s="196">
        <f>SUMMARY!$AA20</f>
        <v>201468.665313379</v>
      </c>
      <c r="J143" s="196">
        <f>SUMMARY!$AA21</f>
        <v>269397.07098728744</v>
      </c>
      <c r="K143" s="196">
        <f>SUMMARY!$AA22</f>
        <v>283839.64802405698</v>
      </c>
      <c r="L143" s="196">
        <f>SUMMARY!$AA23</f>
        <v>258900.60480314301</v>
      </c>
      <c r="M143" s="196">
        <f>SUMMARY!$AA24</f>
        <v>242166.34678222617</v>
      </c>
      <c r="N143" s="196">
        <f>SUMMARY!$AA25</f>
        <v>219158.48216421925</v>
      </c>
      <c r="O143" s="196">
        <f>SUMMARY!$AA26</f>
        <v>527082.06786473794</v>
      </c>
      <c r="P143" s="196">
        <f>SUMMARY!$AA27</f>
        <v>320286.677587902</v>
      </c>
      <c r="Q143" s="196">
        <f>SUMMARY!$AA28</f>
        <v>495835.87899727997</v>
      </c>
      <c r="R143" s="197">
        <f>SUM(C143:Q143)</f>
        <v>4390226.3817441147</v>
      </c>
    </row>
    <row r="144" spans="1:24" x14ac:dyDescent="0.3">
      <c r="A144" s="39"/>
      <c r="B144" s="237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x14ac:dyDescent="0.3">
      <c r="A145" s="39"/>
      <c r="B145" s="237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x14ac:dyDescent="0.3">
      <c r="A146" s="39"/>
      <c r="B146" s="237"/>
      <c r="C146" s="39"/>
      <c r="D146" s="39"/>
      <c r="E146" s="39"/>
      <c r="F146" s="236" t="s">
        <v>35</v>
      </c>
      <c r="G146" s="236" t="s">
        <v>35</v>
      </c>
      <c r="H146" s="236" t="s">
        <v>35</v>
      </c>
      <c r="I146" s="236" t="s">
        <v>35</v>
      </c>
      <c r="J146" s="236" t="s">
        <v>35</v>
      </c>
      <c r="K146" s="236" t="s">
        <v>35</v>
      </c>
      <c r="L146" s="236" t="s">
        <v>169</v>
      </c>
      <c r="M146" s="236" t="s">
        <v>169</v>
      </c>
      <c r="N146" s="236" t="s">
        <v>169</v>
      </c>
      <c r="O146" s="236" t="s">
        <v>169</v>
      </c>
      <c r="P146" s="236" t="s">
        <v>169</v>
      </c>
      <c r="Q146" s="236" t="s">
        <v>169</v>
      </c>
      <c r="R146" s="236" t="s">
        <v>169</v>
      </c>
    </row>
    <row r="147" spans="1:18" x14ac:dyDescent="0.3">
      <c r="A147" s="39"/>
      <c r="B147" s="237"/>
      <c r="C147" s="39"/>
      <c r="D147" s="39"/>
      <c r="E147" s="39"/>
      <c r="F147" s="186">
        <v>44835</v>
      </c>
      <c r="G147" s="186">
        <v>44866</v>
      </c>
      <c r="H147" s="186">
        <v>44896</v>
      </c>
      <c r="I147" s="186">
        <v>44927</v>
      </c>
      <c r="J147" s="186">
        <v>44958</v>
      </c>
      <c r="K147" s="186">
        <v>44986</v>
      </c>
      <c r="L147" s="186">
        <v>45017</v>
      </c>
      <c r="M147" s="186">
        <v>45047</v>
      </c>
      <c r="N147" s="186">
        <v>45078</v>
      </c>
      <c r="O147" s="186">
        <v>45108</v>
      </c>
      <c r="P147" s="186">
        <v>45139</v>
      </c>
      <c r="Q147" s="186">
        <v>45170</v>
      </c>
      <c r="R147" s="187" t="s">
        <v>12</v>
      </c>
    </row>
    <row r="148" spans="1:18" x14ac:dyDescent="0.3">
      <c r="B148" s="253" t="s">
        <v>176</v>
      </c>
      <c r="C148" s="39"/>
      <c r="D148" s="39"/>
      <c r="E148" s="39"/>
      <c r="F148" s="196">
        <f>SUMMARY!$AA29</f>
        <v>331658.66996265901</v>
      </c>
      <c r="G148" s="196">
        <f>SUMMARY!$AA30</f>
        <v>306644.2705759817</v>
      </c>
      <c r="H148" s="196">
        <f>SUMMARY!$AA31</f>
        <v>358510.88306154491</v>
      </c>
      <c r="I148" s="196">
        <f>SUMMARY!$AA32</f>
        <v>293215.81606693217</v>
      </c>
      <c r="J148" s="196">
        <f>SUMMARY!$AA33</f>
        <v>349493.01232124964</v>
      </c>
      <c r="K148" s="196">
        <f>SUMMARY!$AA34</f>
        <v>498895.112933186</v>
      </c>
      <c r="L148" s="196">
        <f>SUMMARY!$AA35</f>
        <v>640774.23446778301</v>
      </c>
      <c r="M148" s="196">
        <f>SUMMARY!$AA36</f>
        <v>640774.23446778301</v>
      </c>
      <c r="N148" s="196">
        <f>SUMMARY!$AA37</f>
        <v>640774.23446778301</v>
      </c>
      <c r="O148" s="196">
        <f>SUMMARY!$AA38</f>
        <v>654830.35470072494</v>
      </c>
      <c r="P148" s="196">
        <f>SUMMARY!$AA39</f>
        <v>654830.35470072494</v>
      </c>
      <c r="Q148" s="196">
        <f>SUMMARY!$AA40</f>
        <v>654830.35470072494</v>
      </c>
      <c r="R148" s="151">
        <f>SUM(F148:Q148)</f>
        <v>6025231.5324270763</v>
      </c>
    </row>
    <row r="149" spans="1:18" x14ac:dyDescent="0.3">
      <c r="B149" s="253"/>
      <c r="C149" s="39"/>
      <c r="D149" s="39"/>
      <c r="E149" s="39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51"/>
    </row>
    <row r="150" spans="1:18" x14ac:dyDescent="0.3">
      <c r="B150" s="253"/>
      <c r="C150" s="39"/>
      <c r="D150" s="39"/>
      <c r="E150" s="39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51"/>
    </row>
    <row r="151" spans="1:18" x14ac:dyDescent="0.3">
      <c r="B151" s="253"/>
      <c r="C151" s="39"/>
      <c r="D151" s="39"/>
      <c r="E151" s="39"/>
      <c r="F151" s="236" t="s">
        <v>35</v>
      </c>
      <c r="G151" s="236" t="s">
        <v>35</v>
      </c>
      <c r="H151" s="236" t="s">
        <v>35</v>
      </c>
      <c r="I151" s="236" t="s">
        <v>35</v>
      </c>
      <c r="J151" s="236" t="s">
        <v>35</v>
      </c>
      <c r="K151" s="236" t="s">
        <v>35</v>
      </c>
      <c r="L151" s="236" t="s">
        <v>169</v>
      </c>
      <c r="M151" s="236" t="s">
        <v>169</v>
      </c>
      <c r="N151" s="236" t="s">
        <v>169</v>
      </c>
      <c r="O151" s="236" t="s">
        <v>169</v>
      </c>
      <c r="P151" s="236" t="s">
        <v>169</v>
      </c>
      <c r="Q151" s="236" t="s">
        <v>169</v>
      </c>
      <c r="R151" s="236" t="s">
        <v>169</v>
      </c>
    </row>
    <row r="152" spans="1:18" x14ac:dyDescent="0.3">
      <c r="B152" s="253"/>
      <c r="C152" s="39"/>
      <c r="D152" s="39"/>
      <c r="E152" s="39"/>
      <c r="F152" s="186">
        <v>45200</v>
      </c>
      <c r="G152" s="186">
        <v>45231</v>
      </c>
      <c r="H152" s="186">
        <v>45261</v>
      </c>
      <c r="I152" s="186">
        <v>45292</v>
      </c>
      <c r="J152" s="186">
        <v>45323</v>
      </c>
      <c r="K152" s="186">
        <v>45352</v>
      </c>
      <c r="L152" s="186">
        <v>45383</v>
      </c>
      <c r="M152" s="186">
        <v>45413</v>
      </c>
      <c r="N152" s="186">
        <v>45444</v>
      </c>
      <c r="O152" s="186">
        <v>45474</v>
      </c>
      <c r="P152" s="186">
        <v>45505</v>
      </c>
      <c r="Q152" s="186">
        <v>45536</v>
      </c>
      <c r="R152" s="187" t="s">
        <v>12</v>
      </c>
    </row>
    <row r="153" spans="1:18" x14ac:dyDescent="0.3">
      <c r="B153" s="253"/>
      <c r="C153" s="39"/>
      <c r="D153" s="39"/>
      <c r="E153" s="39"/>
      <c r="F153" s="196">
        <f>SUMMARY!$AA41</f>
        <v>654820.69911256793</v>
      </c>
      <c r="G153" s="196">
        <f>SUMMARY!$AA42</f>
        <v>654820.69911256793</v>
      </c>
      <c r="H153" s="196">
        <f>SUMMARY!$AA43</f>
        <v>654820.69911256793</v>
      </c>
      <c r="I153" s="196">
        <f>SUMMARY!$AA44</f>
        <v>654820.69911256793</v>
      </c>
      <c r="J153" s="196">
        <f>SUMMARY!$AA45</f>
        <v>654820.69911256793</v>
      </c>
      <c r="K153" s="196">
        <f>SUMMARY!$AA46</f>
        <v>654820.69911256793</v>
      </c>
      <c r="L153" s="196">
        <f>SUMMARY!$AA47</f>
        <v>654820.69911256793</v>
      </c>
      <c r="M153" s="196">
        <f>SUMMARY!$AA48</f>
        <v>654820.69911256793</v>
      </c>
      <c r="N153" s="196">
        <f>SUMMARY!$AA49</f>
        <v>654820.69911256793</v>
      </c>
      <c r="O153" s="196">
        <f>SUMMARY!$AA50</f>
        <v>0</v>
      </c>
      <c r="P153" s="196">
        <f>SUMMARY!$AA51</f>
        <v>0</v>
      </c>
      <c r="Q153" s="196">
        <f>SUMMARY!$AA52</f>
        <v>0</v>
      </c>
      <c r="R153" s="151">
        <f>SUM(F153:Q153)</f>
        <v>5893386.2920131115</v>
      </c>
    </row>
    <row r="154" spans="1:18" x14ac:dyDescent="0.3">
      <c r="B154" s="253"/>
      <c r="C154" s="39"/>
      <c r="D154" s="39"/>
      <c r="E154" s="39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51"/>
    </row>
    <row r="155" spans="1:18" x14ac:dyDescent="0.3">
      <c r="B155" s="253"/>
      <c r="C155" s="39"/>
      <c r="D155" s="39"/>
      <c r="E155" s="39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51"/>
    </row>
    <row r="156" spans="1:18" x14ac:dyDescent="0.3">
      <c r="B156" s="253"/>
      <c r="C156" s="39"/>
      <c r="D156" s="39"/>
      <c r="E156" s="39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51"/>
    </row>
    <row r="157" spans="1:18" x14ac:dyDescent="0.3">
      <c r="A157" s="39"/>
      <c r="B157" s="237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:18" ht="16.2" thickBot="1" x14ac:dyDescent="0.35"/>
    <row r="159" spans="1:18" ht="16.2" thickBot="1" x14ac:dyDescent="0.35">
      <c r="Q159" s="256" t="s">
        <v>12</v>
      </c>
      <c r="R159" s="257">
        <f>R143+R148+R153</f>
        <v>16308844.206184302</v>
      </c>
    </row>
  </sheetData>
  <mergeCells count="3">
    <mergeCell ref="B3:R3"/>
    <mergeCell ref="B4:R4"/>
    <mergeCell ref="B5:R5"/>
  </mergeCells>
  <pageMargins left="0.7" right="0.7" top="0.75" bottom="0.75" header="0.3" footer="0.3"/>
  <pageSetup scale="50" orientation="landscape" r:id="rId1"/>
  <rowBreaks count="7" manualBreakCount="7">
    <brk id="30" max="16383" man="1"/>
    <brk id="55" max="16383" man="1"/>
    <brk id="79" max="16383" man="1"/>
    <brk id="100" max="16383" man="1"/>
    <brk id="119" max="16383" man="1"/>
    <brk id="137" max="16383" man="1"/>
    <brk id="1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tabSelected="1" workbookViewId="0">
      <pane ySplit="3" topLeftCell="A4" activePane="bottomLeft" state="frozen"/>
      <selection pane="bottomLeft" activeCell="L8" sqref="L8"/>
    </sheetView>
  </sheetViews>
  <sheetFormatPr defaultRowHeight="15.6" x14ac:dyDescent="0.3"/>
  <cols>
    <col min="2" max="2" width="12.19921875" bestFit="1" customWidth="1"/>
    <col min="4" max="4" width="13.09765625" bestFit="1" customWidth="1"/>
    <col min="5" max="5" width="13.8984375" bestFit="1" customWidth="1"/>
    <col min="6" max="7" width="14.19921875" bestFit="1" customWidth="1"/>
    <col min="8" max="8" width="14.3984375" customWidth="1"/>
    <col min="9" max="9" width="11.19921875" bestFit="1" customWidth="1"/>
    <col min="10" max="10" width="12.3984375" bestFit="1" customWidth="1"/>
    <col min="11" max="11" width="13.8984375" bestFit="1" customWidth="1"/>
  </cols>
  <sheetData>
    <row r="1" spans="1:13" x14ac:dyDescent="0.3">
      <c r="K1" t="s">
        <v>204</v>
      </c>
    </row>
    <row r="2" spans="1:13" x14ac:dyDescent="0.3">
      <c r="K2" t="s">
        <v>205</v>
      </c>
    </row>
    <row r="3" spans="1:13" ht="45.6" x14ac:dyDescent="0.3">
      <c r="B3" s="167" t="s">
        <v>195</v>
      </c>
      <c r="C3" s="171" t="s">
        <v>161</v>
      </c>
      <c r="D3" s="167" t="s">
        <v>66</v>
      </c>
      <c r="E3" s="167" t="s">
        <v>157</v>
      </c>
      <c r="F3" s="167" t="s">
        <v>158</v>
      </c>
      <c r="G3" s="167" t="s">
        <v>67</v>
      </c>
      <c r="H3" s="168" t="s">
        <v>159</v>
      </c>
      <c r="I3" s="167" t="s">
        <v>68</v>
      </c>
      <c r="J3" s="167" t="s">
        <v>162</v>
      </c>
      <c r="K3" s="167" t="s">
        <v>163</v>
      </c>
    </row>
    <row r="4" spans="1:13" x14ac:dyDescent="0.3">
      <c r="A4" s="204">
        <v>44378</v>
      </c>
      <c r="B4" s="202">
        <f>SUMMARY!AG14</f>
        <v>20879463.34</v>
      </c>
      <c r="C4" s="47">
        <f>SUMMARY!AH14</f>
        <v>0.02</v>
      </c>
      <c r="D4" s="203">
        <f>SUMMARY!AI14</f>
        <v>417589.26679999998</v>
      </c>
      <c r="E4" s="270">
        <f>SUMMARY!AJ14</f>
        <v>27860.492355580616</v>
      </c>
      <c r="F4" s="270">
        <f>SUMMARY!AK14</f>
        <v>27860.492355580616</v>
      </c>
      <c r="G4" s="270">
        <f>SUMMARY!AL14</f>
        <v>10014.453977213452</v>
      </c>
      <c r="H4" s="299">
        <f>SUMMARY!AM14</f>
        <v>1.6000000000000001E-3</v>
      </c>
      <c r="I4" s="270">
        <f>SUMMARY!AN14</f>
        <v>1.335260530295127</v>
      </c>
      <c r="J4" s="270"/>
      <c r="K4" s="270"/>
      <c r="L4" s="270"/>
      <c r="M4" s="271"/>
    </row>
    <row r="5" spans="1:13" x14ac:dyDescent="0.3">
      <c r="A5" s="204">
        <v>44409</v>
      </c>
      <c r="B5" s="202">
        <f>SUMMARY!AG15</f>
        <v>19700493.300000001</v>
      </c>
      <c r="C5" s="47">
        <f>SUMMARY!AH15</f>
        <v>0.02</v>
      </c>
      <c r="D5" s="203">
        <f>SUMMARY!AI15</f>
        <v>394009.86600000004</v>
      </c>
      <c r="E5" s="270">
        <f>SUMMARY!AJ15</f>
        <v>-377433.10529676685</v>
      </c>
      <c r="F5" s="270">
        <f>SUMMARY!AK15</f>
        <v>-349572.61294118623</v>
      </c>
      <c r="G5" s="270">
        <f>SUMMARY!AL15</f>
        <v>-115639.42174449594</v>
      </c>
      <c r="H5" s="299">
        <f>SUMMARY!AM15</f>
        <v>1.6000000000000001E-3</v>
      </c>
      <c r="I5" s="270">
        <f>SUMMARY!AN15</f>
        <v>-15.418589565932793</v>
      </c>
      <c r="J5" s="270"/>
      <c r="K5" s="270"/>
      <c r="L5" s="270"/>
      <c r="M5" s="271"/>
    </row>
    <row r="6" spans="1:13" x14ac:dyDescent="0.3">
      <c r="A6" s="204">
        <v>44440</v>
      </c>
      <c r="B6" s="202">
        <f>SUMMARY!AG16</f>
        <v>19255310.630000003</v>
      </c>
      <c r="C6" s="47">
        <f>SUMMARY!AH16</f>
        <v>0.02</v>
      </c>
      <c r="D6" s="203">
        <f>SUMMARY!AI16</f>
        <v>385106.21260000009</v>
      </c>
      <c r="E6" s="270">
        <f>SUMMARY!AJ16</f>
        <v>-119052.89034207416</v>
      </c>
      <c r="F6" s="270">
        <f>SUMMARY!AK16</f>
        <v>-468625.50328326039</v>
      </c>
      <c r="G6" s="270">
        <f>SUMMARY!AL16</f>
        <v>-294101.31287687732</v>
      </c>
      <c r="H6" s="299">
        <f>SUMMARY!AM16</f>
        <v>1.6999999999999999E-3</v>
      </c>
      <c r="I6" s="270">
        <f>SUMMARY!AN16</f>
        <v>-41.664352657557615</v>
      </c>
      <c r="J6" s="270">
        <f>SUMMARY!AO16</f>
        <v>-55.747681693195283</v>
      </c>
      <c r="K6" s="270">
        <f>SUMMARY!AP16</f>
        <v>-468681.25096495356</v>
      </c>
      <c r="L6" s="270"/>
      <c r="M6" s="271"/>
    </row>
    <row r="7" spans="1:13" x14ac:dyDescent="0.3">
      <c r="A7" s="204">
        <v>44470</v>
      </c>
      <c r="B7" s="202">
        <f>SUMMARY!AG17</f>
        <v>24609888.789999999</v>
      </c>
      <c r="C7" s="47">
        <f>SUMMARY!AH17</f>
        <v>0.02</v>
      </c>
      <c r="D7" s="203">
        <f>SUMMARY!AI17</f>
        <v>492197.7758</v>
      </c>
      <c r="E7" s="270">
        <f>SUMMARY!AJ17</f>
        <v>-188710.7450780535</v>
      </c>
      <c r="F7" s="270">
        <f>SUMMARY!AK17</f>
        <v>-657391.99604300712</v>
      </c>
      <c r="G7" s="270">
        <f>SUMMARY!AL17</f>
        <v>-404746.99013282685</v>
      </c>
      <c r="H7" s="299">
        <f>SUMMARY!AM17</f>
        <v>1.9E-3</v>
      </c>
      <c r="I7" s="270">
        <f>SUMMARY!AN17</f>
        <v>-64.08494010436425</v>
      </c>
      <c r="J7" s="270"/>
      <c r="K7" s="270"/>
      <c r="L7" s="270"/>
      <c r="M7" s="271"/>
    </row>
    <row r="8" spans="1:13" x14ac:dyDescent="0.3">
      <c r="A8" s="204">
        <v>44501</v>
      </c>
      <c r="B8" s="202">
        <f>SUMMARY!AG18</f>
        <v>71068270.569999993</v>
      </c>
      <c r="C8" s="47">
        <f>SUMMARY!AH18</f>
        <v>0.02</v>
      </c>
      <c r="D8" s="203">
        <f>SUMMARY!AI18</f>
        <v>1421365.4113999999</v>
      </c>
      <c r="E8" s="270">
        <f>SUMMARY!AJ18</f>
        <v>-989753.18866587675</v>
      </c>
      <c r="F8" s="270">
        <f>SUMMARY!AK18</f>
        <v>-1647145.184708884</v>
      </c>
      <c r="G8" s="270">
        <f>SUMMARY!AL18</f>
        <v>-828365.88962126721</v>
      </c>
      <c r="H8" s="299">
        <f>SUMMARY!AM18</f>
        <v>1.9E-3</v>
      </c>
      <c r="I8" s="270">
        <f>SUMMARY!AN18</f>
        <v>-131.15793252336729</v>
      </c>
      <c r="J8" s="270"/>
      <c r="K8" s="270"/>
      <c r="L8" s="270"/>
      <c r="M8" s="271"/>
    </row>
    <row r="9" spans="1:13" x14ac:dyDescent="0.3">
      <c r="A9" s="204">
        <v>44531</v>
      </c>
      <c r="B9" s="202">
        <f>SUMMARY!AG19</f>
        <v>93649322.75999999</v>
      </c>
      <c r="C9" s="47">
        <f>SUMMARY!AH19</f>
        <v>0.02</v>
      </c>
      <c r="D9" s="203">
        <f>SUMMARY!AI19</f>
        <v>1872986.4551999997</v>
      </c>
      <c r="E9" s="270">
        <f>SUMMARY!AJ19</f>
        <v>-1520393.7141426946</v>
      </c>
      <c r="F9" s="270">
        <f>SUMMARY!AK19</f>
        <v>-3167538.8988515786</v>
      </c>
      <c r="G9" s="270">
        <f>SUMMARY!AL19</f>
        <v>-1730638.1938358084</v>
      </c>
      <c r="H9" s="299">
        <f>SUMMARY!AM19</f>
        <v>3.0000000000000001E-3</v>
      </c>
      <c r="I9" s="270">
        <f>SUMMARY!AN19</f>
        <v>-432.65954845895214</v>
      </c>
      <c r="J9" s="270"/>
      <c r="K9" s="270"/>
      <c r="L9" s="270"/>
      <c r="M9" s="271"/>
    </row>
    <row r="10" spans="1:13" x14ac:dyDescent="0.3">
      <c r="A10" s="204">
        <v>44562</v>
      </c>
      <c r="B10" s="202">
        <f>SUMMARY!AG20</f>
        <v>147123031.81999999</v>
      </c>
      <c r="C10" s="47">
        <f>SUMMARY!AH20</f>
        <v>0.02</v>
      </c>
      <c r="D10" s="203">
        <f>SUMMARY!AI20</f>
        <v>2942460.6363999997</v>
      </c>
      <c r="E10" s="270">
        <f>SUMMARY!AJ20</f>
        <v>-2625104.8013023958</v>
      </c>
      <c r="F10" s="270">
        <f>SUMMARY!AK20</f>
        <v>-5792643.7001539748</v>
      </c>
      <c r="G10" s="270">
        <f>SUMMARY!AL20</f>
        <v>-3220737.6352125462</v>
      </c>
      <c r="H10" s="299">
        <f>SUMMARY!AM20</f>
        <v>3.3E-3</v>
      </c>
      <c r="I10" s="270">
        <f>SUMMARY!AN20</f>
        <v>-885.70284968345027</v>
      </c>
      <c r="J10" s="270"/>
      <c r="K10" s="270"/>
      <c r="L10" s="270"/>
      <c r="M10" s="271"/>
    </row>
    <row r="11" spans="1:13" x14ac:dyDescent="0.3">
      <c r="A11" s="204">
        <v>44593</v>
      </c>
      <c r="B11" s="202">
        <f>SUMMARY!AG21</f>
        <v>100868551.86</v>
      </c>
      <c r="C11" s="47">
        <f>SUMMARY!AH21</f>
        <v>0.02</v>
      </c>
      <c r="D11" s="203">
        <f>SUMMARY!AI21</f>
        <v>2017371.0372000001</v>
      </c>
      <c r="E11" s="270">
        <f>SUMMARY!AJ21</f>
        <v>-1605666.2331199022</v>
      </c>
      <c r="F11" s="270">
        <f>SUMMARY!AK21</f>
        <v>-7398309.933273877</v>
      </c>
      <c r="G11" s="270">
        <f>SUMMARY!AL21</f>
        <v>-4741488.2835356407</v>
      </c>
      <c r="H11" s="299">
        <f>SUMMARY!AM21</f>
        <v>2.3999999999999998E-3</v>
      </c>
      <c r="I11" s="270">
        <f>SUMMARY!AN21</f>
        <v>-948.297656707128</v>
      </c>
      <c r="J11" s="270"/>
      <c r="K11" s="270"/>
      <c r="L11" s="270"/>
      <c r="M11" s="271"/>
    </row>
    <row r="12" spans="1:13" x14ac:dyDescent="0.3">
      <c r="A12" s="175">
        <v>44621</v>
      </c>
      <c r="B12" s="202">
        <f>SUMMARY!AG22</f>
        <v>83216099.770000011</v>
      </c>
      <c r="C12" s="47">
        <f>SUMMARY!AH22</f>
        <v>0.02</v>
      </c>
      <c r="D12" s="203">
        <f>SUMMARY!AI22</f>
        <v>1664321.9954000004</v>
      </c>
      <c r="E12" s="270">
        <f>SUMMARY!AJ22</f>
        <v>-1216261.4033519893</v>
      </c>
      <c r="F12" s="270">
        <f>SUMMARY!AK22</f>
        <v>-8614571.3366258666</v>
      </c>
      <c r="G12" s="270">
        <f>SUMMARY!AL22</f>
        <v>-5755830.1724654632</v>
      </c>
      <c r="H12" s="299">
        <f>SUMMARY!AM22</f>
        <v>2.8999999999999998E-3</v>
      </c>
      <c r="I12" s="270">
        <f>SUMMARY!AN22</f>
        <v>-1390.9922916791534</v>
      </c>
      <c r="J12" s="270"/>
      <c r="K12" s="270"/>
      <c r="L12" s="270"/>
      <c r="M12" s="271"/>
    </row>
    <row r="13" spans="1:13" x14ac:dyDescent="0.3">
      <c r="A13" s="175">
        <v>44652</v>
      </c>
      <c r="B13" s="233">
        <f>SUMMARY!AG23</f>
        <v>53000850.400000006</v>
      </c>
      <c r="C13" s="235">
        <f>SUMMARY!AH23</f>
        <v>0.02</v>
      </c>
      <c r="D13" s="203">
        <f>SUMMARY!AI23</f>
        <v>1060017.0080000001</v>
      </c>
      <c r="E13" s="270">
        <f>SUMMARY!AJ23</f>
        <v>-609366.40160297393</v>
      </c>
      <c r="F13" s="270">
        <f>SUMMARY!AK23</f>
        <v>-9223937.7382288408</v>
      </c>
      <c r="G13" s="270">
        <f>SUMMARY!AL23</f>
        <v>-6412052.0869565252</v>
      </c>
      <c r="H13" s="299">
        <f>SUMMARY!AM23</f>
        <v>2.8999999999999998E-3</v>
      </c>
      <c r="I13" s="270">
        <f>SUMMARY!AN23</f>
        <v>-1549.5792543478267</v>
      </c>
      <c r="J13" s="270"/>
      <c r="K13" s="270"/>
      <c r="L13" s="270"/>
      <c r="M13" s="271"/>
    </row>
    <row r="14" spans="1:13" x14ac:dyDescent="0.3">
      <c r="A14" s="175">
        <v>44682</v>
      </c>
      <c r="B14" s="233">
        <f>SUMMARY!AG24</f>
        <v>30749004.590700004</v>
      </c>
      <c r="C14" s="235">
        <f>SUMMARY!AH24</f>
        <v>0.02</v>
      </c>
      <c r="D14" s="203">
        <f>SUMMARY!AI24</f>
        <v>614980.09181400004</v>
      </c>
      <c r="E14" s="270">
        <f>SUMMARY!AJ24</f>
        <v>-158098.25079445814</v>
      </c>
      <c r="F14" s="270">
        <f>SUMMARY!AK24</f>
        <v>-9382035.989023298</v>
      </c>
      <c r="G14" s="270">
        <f>SUMMARY!AL24</f>
        <v>-6687917.2562607815</v>
      </c>
      <c r="H14" s="299">
        <f>SUMMARY!AM24</f>
        <v>2.8999999999999998E-3</v>
      </c>
      <c r="I14" s="270">
        <f>SUMMARY!AN24</f>
        <v>-1616.246670263022</v>
      </c>
      <c r="J14" s="270"/>
      <c r="K14" s="270"/>
      <c r="L14" s="270"/>
      <c r="M14" s="271"/>
    </row>
    <row r="15" spans="1:13" x14ac:dyDescent="0.3">
      <c r="A15" s="175">
        <v>44713</v>
      </c>
      <c r="B15" s="233">
        <f>SUMMARY!AG25</f>
        <v>23701026.357499991</v>
      </c>
      <c r="C15" s="235">
        <f>SUMMARY!AH25</f>
        <v>0.02</v>
      </c>
      <c r="D15" s="203">
        <f>SUMMARY!AI25</f>
        <v>474020.52714999981</v>
      </c>
      <c r="E15" s="270">
        <f>SUMMARY!AJ25</f>
        <v>-23101.172858021338</v>
      </c>
      <c r="F15" s="270">
        <f>SUMMARY!AK25</f>
        <v>-9405137.1618813202</v>
      </c>
      <c r="G15" s="270">
        <f>SUMMARY!AL25</f>
        <v>-6753049.3890926652</v>
      </c>
      <c r="H15" s="299">
        <f>SUMMARY!AM25</f>
        <v>2.8999999999999998E-3</v>
      </c>
      <c r="I15" s="270">
        <f>SUMMARY!AN25</f>
        <v>-1631.9869356973938</v>
      </c>
      <c r="J15" s="270"/>
      <c r="K15" s="270"/>
      <c r="L15" s="270"/>
      <c r="M15" s="271"/>
    </row>
    <row r="16" spans="1:13" x14ac:dyDescent="0.3">
      <c r="A16" s="175">
        <v>44743</v>
      </c>
      <c r="B16" s="233">
        <f>SUMMARY!AG26</f>
        <v>21264613</v>
      </c>
      <c r="C16" s="235">
        <f>SUMMARY!AH26</f>
        <v>0.02</v>
      </c>
      <c r="D16" s="203">
        <f>SUMMARY!AI26</f>
        <v>425292.26</v>
      </c>
      <c r="E16" s="270">
        <f>SUMMARY!AJ26</f>
        <v>351732.47845470475</v>
      </c>
      <c r="F16" s="270">
        <f>SUMMARY!AK26</f>
        <v>-9053404.6834266149</v>
      </c>
      <c r="G16" s="270">
        <f>SUMMARY!AL26</f>
        <v>-6634922.8662959374</v>
      </c>
      <c r="H16" s="299">
        <f>SUMMARY!AM26</f>
        <v>2.3300000000000001E-2</v>
      </c>
      <c r="I16" s="270">
        <f>SUMMARY!AN26</f>
        <v>-12882.80856539128</v>
      </c>
      <c r="J16" s="270"/>
      <c r="K16" s="270"/>
      <c r="L16" s="270"/>
      <c r="M16" s="271"/>
    </row>
    <row r="17" spans="1:13" x14ac:dyDescent="0.3">
      <c r="A17" s="175">
        <v>44774</v>
      </c>
      <c r="B17" s="233">
        <f>SUMMARY!AG27</f>
        <v>18493795.935599994</v>
      </c>
      <c r="C17" s="235">
        <f>SUMMARY!AH27</f>
        <v>0.02</v>
      </c>
      <c r="D17" s="203">
        <f>SUMMARY!AI27</f>
        <v>369875.9187119999</v>
      </c>
      <c r="E17" s="270">
        <f>SUMMARY!AJ27</f>
        <v>228275.56892386056</v>
      </c>
      <c r="F17" s="270">
        <f>SUMMARY!AK27</f>
        <v>-8825129.1145027541</v>
      </c>
      <c r="G17" s="270">
        <f>SUMMARY!AL27</f>
        <v>-6426438.9736657115</v>
      </c>
      <c r="H17" s="299">
        <f>SUMMARY!AM27</f>
        <v>2.5999999999999999E-2</v>
      </c>
      <c r="I17" s="270">
        <f>SUMMARY!AN27</f>
        <v>-13923.951109609041</v>
      </c>
      <c r="J17" s="270"/>
      <c r="K17" s="270"/>
      <c r="L17" s="270"/>
      <c r="M17" s="271"/>
    </row>
    <row r="18" spans="1:13" x14ac:dyDescent="0.3">
      <c r="A18" s="175">
        <v>44805</v>
      </c>
      <c r="B18" s="233">
        <f>SUMMARY!AG28</f>
        <v>19234270.239999998</v>
      </c>
      <c r="C18" s="235">
        <f>SUMMARY!AH28</f>
        <v>0.02</v>
      </c>
      <c r="D18" s="203">
        <f>SUMMARY!AI28</f>
        <v>384685.40479999996</v>
      </c>
      <c r="E18" s="270">
        <f>SUMMARY!AJ28</f>
        <v>425124.48564650601</v>
      </c>
      <c r="F18" s="270">
        <f>SUMMARY!AK28</f>
        <v>-8400004.6288562473</v>
      </c>
      <c r="G18" s="270">
        <f>SUMMARY!AL28</f>
        <v>-6191574.324050392</v>
      </c>
      <c r="H18" s="299">
        <f>SUMMARY!AM28</f>
        <v>3.3399999999999999E-2</v>
      </c>
      <c r="I18" s="270">
        <f>SUMMARY!AN28</f>
        <v>-17233.215201940257</v>
      </c>
      <c r="J18" s="270">
        <f>SUMMARY!AO28</f>
        <v>-52690.682956405239</v>
      </c>
      <c r="K18" s="270">
        <f>SUMMARY!AP28</f>
        <v>-8452695.3118126523</v>
      </c>
      <c r="L18" s="270"/>
      <c r="M18" s="271"/>
    </row>
    <row r="19" spans="1:13" x14ac:dyDescent="0.3">
      <c r="A19" s="175">
        <v>44835</v>
      </c>
      <c r="B19" s="233">
        <f>SUMMARY!AG29</f>
        <v>36639189.810000002</v>
      </c>
      <c r="C19" s="235">
        <f>SUMMARY!AH29</f>
        <v>1.15E-2</v>
      </c>
      <c r="D19" s="203">
        <f>SUMMARY!AI29</f>
        <v>421350.68281500001</v>
      </c>
      <c r="E19" s="270">
        <f>SUMMARY!AJ29</f>
        <v>251624.62659109785</v>
      </c>
      <c r="F19" s="270">
        <f>SUMMARY!AK29</f>
        <v>-8201070.6852215547</v>
      </c>
      <c r="G19" s="270">
        <f>SUMMARY!AL29</f>
        <v>-5986196.1876339456</v>
      </c>
      <c r="H19" s="299">
        <f>SUMMARY!AM29</f>
        <v>3.3700000000000001E-2</v>
      </c>
      <c r="I19" s="270">
        <f>SUMMARY!AN29</f>
        <v>-16811.234293605332</v>
      </c>
      <c r="J19" s="270"/>
      <c r="K19" s="270"/>
      <c r="L19" s="270"/>
      <c r="M19" s="271"/>
    </row>
    <row r="20" spans="1:13" x14ac:dyDescent="0.3">
      <c r="A20" s="175">
        <v>44866</v>
      </c>
      <c r="B20" s="233">
        <f>SUMMARY!AG30</f>
        <v>64702291.770000011</v>
      </c>
      <c r="C20" s="235">
        <f>SUMMARY!AH30</f>
        <v>1.15E-2</v>
      </c>
      <c r="D20" s="203">
        <f>SUMMARY!AI30</f>
        <v>744076.35535500012</v>
      </c>
      <c r="E20" s="270">
        <f>SUMMARY!AJ30</f>
        <v>-76561.697153147077</v>
      </c>
      <c r="F20" s="270">
        <f>SUMMARY!AK30</f>
        <v>-8277632.382374702</v>
      </c>
      <c r="G20" s="270">
        <f>SUMMARY!AL30</f>
        <v>-5923269.8176474739</v>
      </c>
      <c r="H20" s="299">
        <f>SUMMARY!AM30</f>
        <v>4.0770000000000001E-2</v>
      </c>
      <c r="I20" s="270">
        <f>SUMMARY!AN30</f>
        <v>-20124.309205457292</v>
      </c>
      <c r="J20" s="270"/>
      <c r="K20" s="270"/>
      <c r="L20" s="270"/>
      <c r="M20" s="271"/>
    </row>
    <row r="21" spans="1:13" x14ac:dyDescent="0.3">
      <c r="A21" s="175">
        <v>44896</v>
      </c>
      <c r="B21" s="233">
        <f>SUMMARY!AG31</f>
        <v>117237547.95</v>
      </c>
      <c r="C21" s="235">
        <f>SUMMARY!AH31</f>
        <v>1.15E-2</v>
      </c>
      <c r="D21" s="203">
        <f>SUMMARY!AI31</f>
        <v>1348231.801425</v>
      </c>
      <c r="E21" s="270">
        <f>SUMMARY!AJ31</f>
        <v>-593362.43707969179</v>
      </c>
      <c r="F21" s="270">
        <f>SUMMARY!AK31</f>
        <v>-8870994.8194543943</v>
      </c>
      <c r="G21" s="270">
        <f>SUMMARY!AL31</f>
        <v>-6164074.0476974696</v>
      </c>
      <c r="H21" s="299">
        <f>SUMMARY!AM31</f>
        <v>4.4679999999999997E-2</v>
      </c>
      <c r="I21" s="270">
        <f>SUMMARY!AN31</f>
        <v>-22950.902370926913</v>
      </c>
      <c r="J21" s="270"/>
      <c r="K21" s="270"/>
      <c r="L21" s="270"/>
      <c r="M21" s="271"/>
    </row>
    <row r="22" spans="1:13" x14ac:dyDescent="0.3">
      <c r="A22" s="175">
        <v>44927</v>
      </c>
      <c r="B22" s="233">
        <f>SUMMARY!AG32</f>
        <v>97910790.849999994</v>
      </c>
      <c r="C22" s="235">
        <f>SUMMARY!AH32</f>
        <v>1.15E-2</v>
      </c>
      <c r="D22" s="203">
        <f>SUMMARY!AI32</f>
        <v>1125974.0947749999</v>
      </c>
      <c r="E22" s="270">
        <f>SUMMARY!AJ32</f>
        <v>-407494.56739637512</v>
      </c>
      <c r="F22" s="270">
        <f>SUMMARY!AK32</f>
        <v>-9278489.3868507687</v>
      </c>
      <c r="G22" s="270">
        <f>SUMMARY!AL32</f>
        <v>-6523832.0979563901</v>
      </c>
      <c r="H22" s="299">
        <f>SUMMARY!AM32</f>
        <v>4.6199999999999998E-2</v>
      </c>
      <c r="I22" s="270">
        <f>SUMMARY!AN32</f>
        <v>-25116.753577132098</v>
      </c>
      <c r="J22" s="270"/>
      <c r="K22" s="270"/>
      <c r="L22" s="270"/>
      <c r="M22" s="271"/>
    </row>
    <row r="23" spans="1:13" x14ac:dyDescent="0.3">
      <c r="A23" s="175">
        <v>44958</v>
      </c>
      <c r="B23" s="233">
        <f>SUMMARY!AG33</f>
        <v>93301486.239999995</v>
      </c>
      <c r="C23" s="235">
        <f>SUMMARY!AH33</f>
        <v>1.15E-2</v>
      </c>
      <c r="D23" s="203">
        <f>SUMMARY!AI33</f>
        <v>1072967.09176</v>
      </c>
      <c r="E23" s="270">
        <f>SUMMARY!AJ33</f>
        <v>-269067.21766025631</v>
      </c>
      <c r="F23" s="270">
        <f>SUMMARY!AK33</f>
        <v>-9547556.6045110244</v>
      </c>
      <c r="G23" s="270">
        <f>SUMMARY!AL33</f>
        <v>-6767022.2315949965</v>
      </c>
      <c r="H23" s="299">
        <f>SUMMARY!AM33</f>
        <v>4.7989999999999998E-2</v>
      </c>
      <c r="I23" s="270">
        <f>SUMMARY!AN33</f>
        <v>-27062.449741186989</v>
      </c>
      <c r="J23" s="270"/>
      <c r="K23" s="270"/>
      <c r="L23" s="270"/>
      <c r="M23" s="271"/>
    </row>
    <row r="24" spans="1:13" x14ac:dyDescent="0.3">
      <c r="A24" s="175">
        <v>44986</v>
      </c>
      <c r="B24" s="233">
        <f>SUMMARY!AG34</f>
        <v>90294440.979999989</v>
      </c>
      <c r="C24" s="235">
        <f>SUMMARY!AH34</f>
        <v>1.15E-2</v>
      </c>
      <c r="D24" s="203">
        <f>SUMMARY!AI34</f>
        <v>1038386.0712699998</v>
      </c>
      <c r="E24" s="270">
        <f>SUMMARY!AJ34</f>
        <v>2492.6418269096175</v>
      </c>
      <c r="F24" s="270">
        <f>SUMMARY!AK34</f>
        <v>-9545063.9626841154</v>
      </c>
      <c r="G24" s="270">
        <f>SUMMARY!AL34</f>
        <v>-6862842.4628782924</v>
      </c>
      <c r="H24" s="299">
        <f>SUMMARY!AM34</f>
        <v>4.7989999999999998E-2</v>
      </c>
      <c r="I24" s="270">
        <f>SUMMARY!AN34</f>
        <v>-27445.650816127436</v>
      </c>
      <c r="J24" s="270"/>
      <c r="K24" s="270"/>
      <c r="L24" s="270"/>
      <c r="M24" s="271"/>
    </row>
    <row r="25" spans="1:13" x14ac:dyDescent="0.3">
      <c r="A25" s="175">
        <v>45017</v>
      </c>
      <c r="B25" s="233">
        <f>SUMMARY!AG35</f>
        <v>52757923.475015663</v>
      </c>
      <c r="C25" s="235">
        <f>SUMMARY!AH35</f>
        <v>1.15E-2</v>
      </c>
      <c r="D25" s="203">
        <f>SUMMARY!AI35</f>
        <v>606716.11996268015</v>
      </c>
      <c r="E25" s="270">
        <f>SUMMARY!AJ35</f>
        <v>631072.83763465378</v>
      </c>
      <c r="F25" s="270">
        <f>SUMMARY!AK35</f>
        <v>-8913991.1250494607</v>
      </c>
      <c r="G25" s="270">
        <f>SUMMARY!AL35</f>
        <v>-6635107.3512858329</v>
      </c>
      <c r="H25" s="299">
        <f>SUMMARY!AM35</f>
        <v>4.7989999999999998E-2</v>
      </c>
      <c r="I25" s="270">
        <f>SUMMARY!AN35</f>
        <v>-26534.90014901726</v>
      </c>
      <c r="J25" s="270"/>
      <c r="K25" s="270"/>
      <c r="L25" s="270"/>
      <c r="M25" s="271"/>
    </row>
    <row r="26" spans="1:13" x14ac:dyDescent="0.3">
      <c r="A26" s="175">
        <v>45047</v>
      </c>
      <c r="B26" s="233">
        <f>SUMMARY!AG36</f>
        <v>30009735.949472312</v>
      </c>
      <c r="C26" s="235">
        <f>SUMMARY!AH36</f>
        <v>1.15E-2</v>
      </c>
      <c r="D26" s="203">
        <f>SUMMARY!AI36</f>
        <v>345111.96341893158</v>
      </c>
      <c r="E26" s="270">
        <f>SUMMARY!AJ36</f>
        <v>958073.53375046107</v>
      </c>
      <c r="F26" s="270">
        <f>SUMMARY!AK36</f>
        <v>-7955917.5912989993</v>
      </c>
      <c r="G26" s="270">
        <f>SUMMARY!AL36</f>
        <v>-6063888.6880914541</v>
      </c>
      <c r="H26" s="299">
        <f>SUMMARY!AM36</f>
        <v>4.7989999999999998E-2</v>
      </c>
      <c r="I26" s="270">
        <f>SUMMARY!AN36</f>
        <v>-24250.501511792405</v>
      </c>
      <c r="J26" s="270"/>
      <c r="K26" s="270"/>
      <c r="L26" s="270"/>
      <c r="M26" s="271"/>
    </row>
    <row r="27" spans="1:13" x14ac:dyDescent="0.3">
      <c r="A27" s="175">
        <v>45078</v>
      </c>
      <c r="B27" s="233">
        <f>SUMMARY!AG37</f>
        <v>20587990.577781532</v>
      </c>
      <c r="C27" s="235">
        <f>SUMMARY!AH37</f>
        <v>1.15E-2</v>
      </c>
      <c r="D27" s="203">
        <f>SUMMARY!AI37</f>
        <v>236761.89164448762</v>
      </c>
      <c r="E27" s="270">
        <f>SUMMARY!AJ37</f>
        <v>1136963.8797813398</v>
      </c>
      <c r="F27" s="270">
        <f>SUMMARY!AK37</f>
        <v>-6818953.7115176599</v>
      </c>
      <c r="G27" s="270">
        <f>SUMMARY!AL37</f>
        <v>-5310827.4897974478</v>
      </c>
      <c r="H27" s="299">
        <f>SUMMARY!AM37</f>
        <v>4.7989999999999998E-2</v>
      </c>
      <c r="I27" s="270">
        <f>SUMMARY!AN37</f>
        <v>-21238.884269614959</v>
      </c>
      <c r="J27" s="270"/>
      <c r="K27" s="270"/>
      <c r="L27" s="270"/>
      <c r="M27" s="271"/>
    </row>
    <row r="28" spans="1:13" x14ac:dyDescent="0.3">
      <c r="A28" s="175">
        <v>45108</v>
      </c>
      <c r="B28" s="233">
        <f>SUMMARY!AG38</f>
        <v>20308808.844235044</v>
      </c>
      <c r="C28" s="235">
        <f>SUMMARY!AH38</f>
        <v>1.15E-2</v>
      </c>
      <c r="D28" s="203">
        <f>SUMMARY!AI38</f>
        <v>233551.30170870299</v>
      </c>
      <c r="E28" s="270">
        <f>SUMMARY!AJ38</f>
        <v>1243952.7013126831</v>
      </c>
      <c r="F28" s="270">
        <f>SUMMARY!AK38</f>
        <v>-5575001.0102049764</v>
      </c>
      <c r="G28" s="270">
        <f>SUMMARY!AL38</f>
        <v>-4455007.024723202</v>
      </c>
      <c r="H28" s="299">
        <f>SUMMARY!AM38</f>
        <v>4.7989999999999998E-2</v>
      </c>
      <c r="I28" s="270">
        <f>SUMMARY!AN38</f>
        <v>-17816.315593038871</v>
      </c>
      <c r="J28" s="270"/>
      <c r="K28" s="270"/>
      <c r="L28" s="270"/>
      <c r="M28" s="271"/>
    </row>
    <row r="29" spans="1:13" x14ac:dyDescent="0.3">
      <c r="A29" s="175">
        <v>45139</v>
      </c>
      <c r="B29" s="233">
        <f>SUMMARY!AG39</f>
        <v>19674749.269770946</v>
      </c>
      <c r="C29" s="235">
        <f>SUMMARY!AH39</f>
        <v>1.15E-2</v>
      </c>
      <c r="D29" s="203">
        <f>SUMMARY!AI39</f>
        <v>226259.61660236589</v>
      </c>
      <c r="E29" s="270">
        <f>SUMMARY!AJ39</f>
        <v>1306447.4114286082</v>
      </c>
      <c r="F29" s="270">
        <f>SUMMARY!AK39</f>
        <v>-4268553.5987763684</v>
      </c>
      <c r="G29" s="270">
        <f>SUMMARY!AL39</f>
        <v>-3538265.7041983441</v>
      </c>
      <c r="H29" s="299">
        <f>SUMMARY!AM39</f>
        <v>4.7989999999999998E-2</v>
      </c>
      <c r="I29" s="270">
        <f>SUMMARY!AN39</f>
        <v>-14150.114262039877</v>
      </c>
      <c r="J29" s="270"/>
      <c r="K29" s="270"/>
      <c r="L29" s="270"/>
      <c r="M29" s="271"/>
    </row>
    <row r="30" spans="1:13" x14ac:dyDescent="0.3">
      <c r="A30" s="175">
        <v>45170</v>
      </c>
      <c r="B30" s="234">
        <f>SUMMARY!AG40</f>
        <v>19789446.18331366</v>
      </c>
      <c r="C30" s="235">
        <f>SUMMARY!AH40</f>
        <v>1.15E-2</v>
      </c>
      <c r="D30" s="203">
        <f>SUMMARY!AI40</f>
        <v>227578.6311081071</v>
      </c>
      <c r="E30" s="270">
        <f>SUMMARY!AJ40</f>
        <v>1352959.8277792365</v>
      </c>
      <c r="F30" s="270">
        <f>SUMMARY!AK40</f>
        <v>-2915593.7709971322</v>
      </c>
      <c r="G30" s="270">
        <f>SUMMARY!AL40</f>
        <v>-2582341.7720650849</v>
      </c>
      <c r="H30" s="299">
        <f>SUMMARY!AM40</f>
        <v>4.7989999999999998E-2</v>
      </c>
      <c r="I30" s="270">
        <f>SUMMARY!AN40</f>
        <v>-10327.215136783618</v>
      </c>
      <c r="J30" s="270">
        <f>SUMMARY!AO40</f>
        <v>-253829.23092672302</v>
      </c>
      <c r="K30" s="270">
        <f>SUMMARY!AP40</f>
        <v>-3169423.0019238554</v>
      </c>
      <c r="L30" s="270"/>
      <c r="M30" s="271"/>
    </row>
    <row r="31" spans="1:13" x14ac:dyDescent="0.3">
      <c r="A31" s="175">
        <v>45200</v>
      </c>
      <c r="B31" s="234">
        <f>SUMMARY!AG41</f>
        <v>36677934.328970909</v>
      </c>
      <c r="C31" s="235">
        <f>SUMMARY!AH41</f>
        <v>2.5399999999999999E-2</v>
      </c>
      <c r="D31" s="203">
        <f>SUMMARY!AI41</f>
        <v>931619.53195586102</v>
      </c>
      <c r="E31" s="270">
        <f>SUMMARY!AJ41</f>
        <v>710563.6572229825</v>
      </c>
      <c r="F31" s="270">
        <f>SUMMARY!AK41</f>
        <v>-2458859.3447008729</v>
      </c>
      <c r="G31" s="270">
        <f>SUMMARY!AL41</f>
        <v>-1931847.1724376478</v>
      </c>
      <c r="H31" s="299">
        <f>SUMMARY!AM41</f>
        <v>4.7989999999999998E-2</v>
      </c>
      <c r="I31" s="270">
        <f>SUMMARY!AN41</f>
        <v>-7725.7788171068933</v>
      </c>
      <c r="J31" s="270"/>
      <c r="K31" s="270"/>
      <c r="L31" s="270"/>
      <c r="M31" s="271"/>
    </row>
    <row r="32" spans="1:13" x14ac:dyDescent="0.3">
      <c r="A32" s="175">
        <v>45231</v>
      </c>
      <c r="B32" s="234">
        <f>SUMMARY!AG42</f>
        <v>72233308.458887279</v>
      </c>
      <c r="C32" s="235">
        <f>SUMMARY!AH42</f>
        <v>2.5399999999999999E-2</v>
      </c>
      <c r="D32" s="203">
        <f>SUMMARY!AI42</f>
        <v>1834726.0348557369</v>
      </c>
      <c r="E32" s="270">
        <f>SUMMARY!AJ42</f>
        <v>-119145.84134232579</v>
      </c>
      <c r="F32" s="270">
        <f>SUMMARY!AK42</f>
        <v>-2578005.1860431987</v>
      </c>
      <c r="G32" s="270">
        <f>SUMMARY!AL42</f>
        <v>-1810500.9555759567</v>
      </c>
      <c r="H32" s="299">
        <f>SUMMARY!AM42</f>
        <v>4.7989999999999998E-2</v>
      </c>
      <c r="I32" s="270">
        <f>SUMMARY!AN42</f>
        <v>-7240.4950715075129</v>
      </c>
      <c r="J32" s="270"/>
      <c r="K32" s="270"/>
      <c r="L32" s="270"/>
      <c r="M32" s="271"/>
    </row>
    <row r="33" spans="1:13" x14ac:dyDescent="0.3">
      <c r="A33" s="175">
        <v>45261</v>
      </c>
      <c r="B33" s="234">
        <f>SUMMARY!AG43</f>
        <v>113635830.1174086</v>
      </c>
      <c r="C33" s="235">
        <f>SUMMARY!AH43</f>
        <v>2.5399999999999999E-2</v>
      </c>
      <c r="D33" s="203">
        <f>SUMMARY!AI43</f>
        <v>2886350.0849821786</v>
      </c>
      <c r="E33" s="270">
        <f>SUMMARY!AJ43</f>
        <v>-1094752.0768242641</v>
      </c>
      <c r="F33" s="270">
        <f>SUMMARY!AK43</f>
        <v>-3672757.2628674628</v>
      </c>
      <c r="G33" s="270">
        <f>SUMMARY!AL43</f>
        <v>-2246836.5622609369</v>
      </c>
      <c r="H33" s="299">
        <f>SUMMARY!AM43</f>
        <v>4.7989999999999998E-2</v>
      </c>
      <c r="I33" s="270">
        <f>SUMMARY!AN43</f>
        <v>-8985.4738852418632</v>
      </c>
      <c r="J33" s="270"/>
      <c r="K33" s="270"/>
      <c r="L33" s="270"/>
      <c r="M33" s="271"/>
    </row>
    <row r="34" spans="1:13" x14ac:dyDescent="0.3">
      <c r="A34" s="175">
        <v>45292</v>
      </c>
      <c r="B34" s="234">
        <f>SUMMARY!AG44</f>
        <v>137753094.0985454</v>
      </c>
      <c r="C34" s="235">
        <f>SUMMARY!AH44</f>
        <v>2.5399999999999999E-2</v>
      </c>
      <c r="D34" s="203">
        <f>SUMMARY!AI44</f>
        <v>3498928.590103053</v>
      </c>
      <c r="E34" s="270">
        <f>SUMMARY!AJ44</f>
        <v>-1636874.994856559</v>
      </c>
      <c r="F34" s="270">
        <f>SUMMARY!AK44</f>
        <v>-5309632.2577240216</v>
      </c>
      <c r="G34" s="270">
        <f>SUMMARY!AL44</f>
        <v>-3228719.9131766092</v>
      </c>
      <c r="H34" s="299">
        <f>SUMMARY!AM44</f>
        <v>4.7989999999999998E-2</v>
      </c>
      <c r="I34" s="270">
        <f>SUMMARY!AN44</f>
        <v>-12912.189052778789</v>
      </c>
      <c r="J34" s="270"/>
      <c r="K34" s="270"/>
      <c r="L34" s="270"/>
      <c r="M34" s="271"/>
    </row>
    <row r="35" spans="1:13" x14ac:dyDescent="0.3">
      <c r="A35" s="175">
        <v>45323</v>
      </c>
      <c r="B35" s="234">
        <f>SUMMARY!AG45</f>
        <v>119194658.66519555</v>
      </c>
      <c r="C35" s="235">
        <f>SUMMARY!AH45</f>
        <v>2.5399999999999999E-2</v>
      </c>
      <c r="D35" s="203">
        <f>SUMMARY!AI45</f>
        <v>3027544.3300959668</v>
      </c>
      <c r="E35" s="270">
        <f>SUMMARY!AJ45</f>
        <v>-1103708.285973106</v>
      </c>
      <c r="F35" s="270">
        <f>SUMMARY!AK45</f>
        <v>-6413340.5436971281</v>
      </c>
      <c r="G35" s="270">
        <f>SUMMARY!AL45</f>
        <v>-4213822.5734708328</v>
      </c>
      <c r="H35" s="299">
        <f>SUMMARY!AM45</f>
        <v>4.7989999999999998E-2</v>
      </c>
      <c r="I35" s="270">
        <f>SUMMARY!AN45</f>
        <v>-16851.778775072104</v>
      </c>
      <c r="J35" s="270"/>
      <c r="K35" s="270"/>
      <c r="L35" s="270"/>
      <c r="M35" s="271"/>
    </row>
    <row r="36" spans="1:13" x14ac:dyDescent="0.3">
      <c r="A36" s="175">
        <v>45352</v>
      </c>
      <c r="B36" s="234">
        <f>SUMMARY!AG46</f>
        <v>95397643.718969241</v>
      </c>
      <c r="C36" s="235">
        <f>SUMMARY!AH46</f>
        <v>2.5399999999999999E-2</v>
      </c>
      <c r="D36" s="203">
        <f>SUMMARY!AI46</f>
        <v>2423100.1504618186</v>
      </c>
      <c r="E36" s="270">
        <f>SUMMARY!AJ46</f>
        <v>-441303.06468664389</v>
      </c>
      <c r="F36" s="270">
        <f>SUMMARY!AK46</f>
        <v>-6854643.608383772</v>
      </c>
      <c r="G36" s="270">
        <f>SUMMARY!AL46</f>
        <v>-4769176.9034654796</v>
      </c>
      <c r="H36" s="299">
        <f>SUMMARY!AM46</f>
        <v>4.7989999999999998E-2</v>
      </c>
      <c r="I36" s="270">
        <f>SUMMARY!AN46</f>
        <v>-19072.733299775697</v>
      </c>
      <c r="J36" s="270"/>
      <c r="K36" s="270"/>
      <c r="L36" s="270"/>
      <c r="M36" s="271"/>
    </row>
    <row r="37" spans="1:13" x14ac:dyDescent="0.3">
      <c r="A37" s="175">
        <v>45383</v>
      </c>
      <c r="B37" s="234">
        <f>SUMMARY!AG47</f>
        <v>53352080.993645065</v>
      </c>
      <c r="C37" s="235">
        <f>SUMMARY!AH47</f>
        <v>2.5399999999999999E-2</v>
      </c>
      <c r="D37" s="203">
        <f>SUMMARY!AI47</f>
        <v>1355142.8572385847</v>
      </c>
      <c r="E37" s="270">
        <f>SUMMARY!AJ47</f>
        <v>689107.10029428219</v>
      </c>
      <c r="F37" s="270">
        <f>SUMMARY!AK47</f>
        <v>-6165536.5080894902</v>
      </c>
      <c r="G37" s="270">
        <f>SUMMARY!AL47</f>
        <v>-4680103.742866314</v>
      </c>
      <c r="H37" s="299">
        <f>SUMMARY!AM47</f>
        <v>4.7989999999999998E-2</v>
      </c>
      <c r="I37" s="270">
        <f>SUMMARY!AN47</f>
        <v>-18716.514885012868</v>
      </c>
      <c r="J37" s="270"/>
      <c r="K37" s="270"/>
      <c r="L37" s="270"/>
      <c r="M37" s="271"/>
    </row>
    <row r="38" spans="1:13" x14ac:dyDescent="0.3">
      <c r="A38" s="175">
        <v>45413</v>
      </c>
      <c r="B38" s="234">
        <f>SUMMARY!AG48</f>
        <v>29953344.407687768</v>
      </c>
      <c r="C38" s="235">
        <f>SUMMARY!AH48</f>
        <v>2.5399999999999999E-2</v>
      </c>
      <c r="D38" s="203">
        <f>SUMMARY!AI48</f>
        <v>760814.94795526925</v>
      </c>
      <c r="E38" s="270">
        <f>SUMMARY!AJ48</f>
        <v>1353507.2905714335</v>
      </c>
      <c r="F38" s="270">
        <f>SUMMARY!AK48</f>
        <v>-4812029.2175180567</v>
      </c>
      <c r="G38" s="270">
        <f>SUMMARY!AL48</f>
        <v>-3945886.0000696331</v>
      </c>
      <c r="H38" s="299">
        <f>SUMMARY!AM48</f>
        <v>4.7989999999999998E-2</v>
      </c>
      <c r="I38" s="270">
        <f>SUMMARY!AN48</f>
        <v>-15780.25576194514</v>
      </c>
      <c r="J38" s="270"/>
      <c r="K38" s="270"/>
      <c r="L38" s="270"/>
      <c r="M38" s="271"/>
    </row>
    <row r="39" spans="1:13" x14ac:dyDescent="0.3">
      <c r="A39" s="175">
        <v>45444</v>
      </c>
      <c r="B39" s="234">
        <f>SUMMARY!AG49</f>
        <v>20760803.046001889</v>
      </c>
      <c r="C39" s="235">
        <f>SUMMARY!AH49</f>
        <v>2.5399999999999999E-2</v>
      </c>
      <c r="D39" s="203">
        <f>SUMMARY!AI49</f>
        <v>527324.39736844797</v>
      </c>
      <c r="E39" s="270">
        <f>SUMMARY!AJ49</f>
        <v>1660227.8955706414</v>
      </c>
      <c r="F39" s="270">
        <f>SUMMARY!AK49</f>
        <v>-3151801.3219474154</v>
      </c>
      <c r="G39" s="270">
        <f>SUMMARY!AL49</f>
        <v>-2862598.8874108638</v>
      </c>
      <c r="H39" s="299">
        <f>SUMMARY!AM49</f>
        <v>4.7989999999999998E-2</v>
      </c>
      <c r="I39" s="270">
        <f>SUMMARY!AN49</f>
        <v>-11448.010050570612</v>
      </c>
      <c r="J39" s="270"/>
      <c r="K39" s="270"/>
      <c r="L39" s="270"/>
      <c r="M39" s="271"/>
    </row>
    <row r="40" spans="1:13" x14ac:dyDescent="0.3">
      <c r="A40" s="175">
        <v>45474</v>
      </c>
      <c r="B40" s="234">
        <f>SUMMARY!AG50</f>
        <v>20484261.900279835</v>
      </c>
      <c r="C40" s="235">
        <f>SUMMARY!AH50</f>
        <v>2.5399999999999999E-2</v>
      </c>
      <c r="D40" s="203">
        <f>SUMMARY!AI50</f>
        <v>520300.25226710777</v>
      </c>
      <c r="E40" s="270">
        <f>SUMMARY!AJ50</f>
        <v>1022100.1113994024</v>
      </c>
      <c r="F40" s="270">
        <f>SUMMARY!AK50</f>
        <v>-2129701.210548013</v>
      </c>
      <c r="G40" s="270">
        <f>SUMMARY!AL50</f>
        <v>-1898436.0853054815</v>
      </c>
      <c r="H40" s="299">
        <f>SUMMARY!AM50</f>
        <v>4.7989999999999998E-2</v>
      </c>
      <c r="I40" s="270">
        <f>SUMMARY!AN50</f>
        <v>-7592.1623111508379</v>
      </c>
      <c r="J40" s="270"/>
      <c r="K40" s="270"/>
      <c r="L40" s="270"/>
      <c r="M40" s="271"/>
    </row>
    <row r="41" spans="1:13" x14ac:dyDescent="0.3">
      <c r="A41" s="175">
        <v>45505</v>
      </c>
      <c r="B41" s="234">
        <f>SUMMARY!AG51</f>
        <v>19847471.801727988</v>
      </c>
      <c r="C41" s="235">
        <f>SUMMARY!AH51</f>
        <v>2.5399999999999999E-2</v>
      </c>
      <c r="D41" s="203">
        <f>SUMMARY!AI51</f>
        <v>504125.78376389085</v>
      </c>
      <c r="E41" s="270">
        <f>SUMMARY!AJ51</f>
        <v>1061493.1922593741</v>
      </c>
      <c r="F41" s="270">
        <f>SUMMARY!AK51</f>
        <v>-1068208.0182886389</v>
      </c>
      <c r="G41" s="270">
        <f>SUMMARY!AL51</f>
        <v>-1149488.4723053344</v>
      </c>
      <c r="H41" s="299">
        <f>SUMMARY!AM51</f>
        <v>4.7989999999999998E-2</v>
      </c>
      <c r="I41" s="270">
        <f>SUMMARY!AN51</f>
        <v>-4596.9959821610828</v>
      </c>
      <c r="J41" s="270"/>
      <c r="K41" s="270"/>
      <c r="L41" s="270"/>
      <c r="M41" s="271"/>
    </row>
    <row r="42" spans="1:13" x14ac:dyDescent="0.3">
      <c r="A42" s="175">
        <v>45536</v>
      </c>
      <c r="B42" s="234">
        <f>SUMMARY!AG52</f>
        <v>19963288.081320465</v>
      </c>
      <c r="C42" s="235">
        <f>SUMMARY!AH52</f>
        <v>2.5399999999999999E-2</v>
      </c>
      <c r="D42" s="203">
        <f>SUMMARY!AI52</f>
        <v>507067.51726553979</v>
      </c>
      <c r="E42" s="270">
        <f>SUMMARY!AJ52</f>
        <v>1088558.9796892467</v>
      </c>
      <c r="F42" s="270">
        <f>SUMMARY!AK52</f>
        <v>20350.961400607834</v>
      </c>
      <c r="G42" s="270">
        <f>SUMMARY!AL52</f>
        <v>-376652.21909840277</v>
      </c>
      <c r="H42" s="299">
        <f>SUMMARY!AM52</f>
        <v>4.7989999999999998E-2</v>
      </c>
      <c r="I42" s="270">
        <f>SUMMARY!AN52</f>
        <v>-1506.2949995443623</v>
      </c>
      <c r="J42" s="270"/>
      <c r="K42" s="270"/>
      <c r="L42" s="270"/>
      <c r="M42" s="271"/>
    </row>
    <row r="43" spans="1:13" x14ac:dyDescent="0.3">
      <c r="E43" s="269"/>
      <c r="F43" s="269"/>
      <c r="G43" s="269"/>
      <c r="H43" s="269"/>
      <c r="I43" s="269"/>
      <c r="J43" s="269"/>
      <c r="K43" s="269"/>
      <c r="L43" s="269"/>
    </row>
  </sheetData>
  <pageMargins left="0.7" right="0.7" top="0.75" bottom="0.75" header="0.3" footer="0.3"/>
  <pageSetup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C354"/>
  <sheetViews>
    <sheetView topLeftCell="AC1" zoomScaleNormal="100" workbookViewId="0">
      <pane ySplit="13" topLeftCell="A37" activePane="bottomLeft" state="frozen"/>
      <selection pane="bottomLeft" activeCell="AG49" sqref="AG49"/>
    </sheetView>
  </sheetViews>
  <sheetFormatPr defaultRowHeight="15.6" outlineLevelRow="1" x14ac:dyDescent="0.3"/>
  <cols>
    <col min="1" max="1" width="16.59765625" style="4" customWidth="1"/>
    <col min="2" max="2" width="9.3984375" style="4" bestFit="1" customWidth="1"/>
    <col min="3" max="5" width="18.09765625" style="58" customWidth="1"/>
    <col min="6" max="6" width="4.59765625" style="4" customWidth="1"/>
    <col min="7" max="7" width="18.09765625" style="49" customWidth="1"/>
    <col min="8" max="10" width="20.59765625" style="49" customWidth="1"/>
    <col min="11" max="12" width="18.09765625" style="49" customWidth="1"/>
    <col min="13" max="15" width="1.59765625" customWidth="1"/>
    <col min="16" max="16" width="19.3984375" customWidth="1"/>
    <col min="17" max="17" width="4.59765625" customWidth="1"/>
    <col min="18" max="23" width="16.59765625" customWidth="1"/>
    <col min="24" max="24" width="4.59765625" customWidth="1"/>
    <col min="25" max="25" width="16.59765625" customWidth="1"/>
    <col min="26" max="26" width="12.5" customWidth="1"/>
    <col min="27" max="28" width="16.59765625" customWidth="1"/>
    <col min="29" max="30" width="12.59765625" customWidth="1"/>
    <col min="31" max="32" width="11.59765625" customWidth="1"/>
    <col min="33" max="33" width="16.19921875" bestFit="1" customWidth="1"/>
    <col min="34" max="34" width="11.59765625" style="47" customWidth="1"/>
    <col min="35" max="35" width="12.59765625" customWidth="1"/>
    <col min="36" max="36" width="15.8984375" bestFit="1" customWidth="1"/>
    <col min="37" max="38" width="16.3984375" bestFit="1" customWidth="1"/>
    <col min="39" max="39" width="14.59765625" style="229" customWidth="1"/>
    <col min="40" max="40" width="13" bestFit="1" customWidth="1"/>
    <col min="41" max="41" width="13.09765625" bestFit="1" customWidth="1"/>
    <col min="42" max="42" width="14.3984375" bestFit="1" customWidth="1"/>
    <col min="43" max="341" width="12.59765625" customWidth="1"/>
  </cols>
  <sheetData>
    <row r="1" spans="1:341" ht="18" thickBot="1" x14ac:dyDescent="0.35">
      <c r="A1" s="313" t="s">
        <v>39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5"/>
      <c r="Q1" s="5"/>
    </row>
    <row r="2" spans="1:341" ht="17.399999999999999" hidden="1" outlineLevel="1" thickBot="1" x14ac:dyDescent="0.35">
      <c r="C2" s="324" t="s">
        <v>101</v>
      </c>
      <c r="D2" s="325"/>
      <c r="E2" s="326"/>
      <c r="G2" s="114"/>
      <c r="H2" s="324" t="s">
        <v>156</v>
      </c>
      <c r="I2" s="325"/>
      <c r="J2" s="325"/>
      <c r="K2" s="325"/>
      <c r="L2" s="326"/>
      <c r="R2" s="6"/>
      <c r="S2" s="7"/>
      <c r="T2" s="7" t="s">
        <v>3</v>
      </c>
      <c r="U2" s="7" t="s">
        <v>4</v>
      </c>
      <c r="V2" s="7"/>
      <c r="X2" s="7"/>
      <c r="Y2" s="35"/>
      <c r="Z2" s="20"/>
      <c r="AA2" s="20"/>
      <c r="AB2" s="20"/>
      <c r="AC2" s="20"/>
      <c r="AD2" s="20"/>
    </row>
    <row r="3" spans="1:341" ht="31.8" hidden="1" outlineLevel="1" thickBot="1" x14ac:dyDescent="0.35">
      <c r="B3" s="60" t="s">
        <v>78</v>
      </c>
      <c r="C3" s="56" t="s">
        <v>34</v>
      </c>
      <c r="D3" s="56" t="s">
        <v>35</v>
      </c>
      <c r="E3" s="56" t="s">
        <v>36</v>
      </c>
      <c r="H3" s="113" t="s">
        <v>83</v>
      </c>
      <c r="I3" s="113" t="s">
        <v>84</v>
      </c>
      <c r="J3" s="113" t="s">
        <v>85</v>
      </c>
      <c r="K3" s="113" t="s">
        <v>12</v>
      </c>
      <c r="L3" s="113" t="s">
        <v>87</v>
      </c>
      <c r="M3" s="32"/>
      <c r="N3" s="32"/>
      <c r="R3" s="6"/>
      <c r="S3" s="8" t="s">
        <v>6</v>
      </c>
      <c r="T3" s="8" t="s">
        <v>7</v>
      </c>
      <c r="U3" s="8" t="s">
        <v>7</v>
      </c>
      <c r="V3" s="8" t="s">
        <v>8</v>
      </c>
      <c r="W3" s="8" t="s">
        <v>9</v>
      </c>
      <c r="Y3" s="35"/>
      <c r="Z3" s="20"/>
      <c r="AA3" s="35"/>
      <c r="AB3" s="35"/>
      <c r="AC3" s="20"/>
      <c r="AD3" s="35"/>
    </row>
    <row r="4" spans="1:341" ht="16.8" hidden="1" outlineLevel="1" x14ac:dyDescent="0.3">
      <c r="A4" s="29" t="s">
        <v>33</v>
      </c>
      <c r="B4" s="23" t="s">
        <v>109</v>
      </c>
      <c r="C4" s="49">
        <f>REBATES!C4</f>
        <v>35862643.447961807</v>
      </c>
      <c r="D4" s="49">
        <f>REBATES!D4</f>
        <v>16230574.341770263</v>
      </c>
      <c r="E4" s="49">
        <f t="shared" ref="E4:E7" si="0">C4-D4</f>
        <v>19632069.106191546</v>
      </c>
      <c r="F4" s="23"/>
      <c r="H4" s="49">
        <f>'OBRP - 5 Years'!D4</f>
        <v>245404.44</v>
      </c>
      <c r="I4" s="49">
        <f>'OBRP - 7 Years'!D4</f>
        <v>17916350.07</v>
      </c>
      <c r="J4" s="49">
        <f>'OBRP - 10 Years'!D4</f>
        <v>6755892.9800000004</v>
      </c>
      <c r="K4" s="55">
        <f t="shared" ref="K4:K9" si="1">SUM(H4:J4)</f>
        <v>24917647.490000002</v>
      </c>
      <c r="L4" s="49">
        <f>+'OBRP - 5 Years'!F4+'OBRP - 7 Years'!F4+'OBRP - 10 Years'!F4</f>
        <v>2727066.8411666667</v>
      </c>
      <c r="M4" s="27"/>
      <c r="N4" s="27"/>
      <c r="R4" s="6"/>
      <c r="S4" s="6"/>
      <c r="T4" s="6"/>
      <c r="U4" s="6"/>
      <c r="V4" s="6"/>
      <c r="W4" s="6"/>
      <c r="Y4" s="20"/>
      <c r="Z4" s="20"/>
      <c r="AA4" s="20"/>
      <c r="AB4" s="20"/>
      <c r="AC4" s="20"/>
      <c r="AD4" s="20"/>
    </row>
    <row r="5" spans="1:341" ht="16.8" hidden="1" outlineLevel="1" x14ac:dyDescent="0.3">
      <c r="A5" s="30"/>
      <c r="B5" s="23">
        <v>2023</v>
      </c>
      <c r="C5" s="49">
        <f>REBATES!C5</f>
        <v>38183915.693978973</v>
      </c>
      <c r="D5" s="49">
        <f>REBATES!D5</f>
        <v>8074194.7186786318</v>
      </c>
      <c r="E5" s="49">
        <f t="shared" si="0"/>
        <v>30109720.975300342</v>
      </c>
      <c r="F5" s="23"/>
      <c r="H5" s="49">
        <f>'OBRP - 5 Years'!D5</f>
        <v>277577.25</v>
      </c>
      <c r="I5" s="49">
        <f>'OBRP - 7 Years'!D5</f>
        <v>3479424.13</v>
      </c>
      <c r="J5" s="49">
        <f>'OBRP - 10 Years'!D5</f>
        <v>1115303.3999999999</v>
      </c>
      <c r="K5" s="55">
        <f t="shared" si="1"/>
        <v>4872304.7799999993</v>
      </c>
      <c r="L5" s="49">
        <f>+'OBRP - 5 Years'!F5+'OBRP - 7 Years'!F5+'OBRP - 10 Years'!F5</f>
        <v>7075936.5193993244</v>
      </c>
      <c r="M5" s="27"/>
      <c r="N5" s="27"/>
      <c r="R5" s="39" t="str">
        <f>WACC!A14</f>
        <v>Long-Term Debt</v>
      </c>
      <c r="S5" s="41">
        <f>WACC!E14</f>
        <v>0.46</v>
      </c>
      <c r="T5" s="41">
        <f>WACC!F14</f>
        <v>3.8328170000000002E-2</v>
      </c>
      <c r="U5" s="41">
        <f>S5*T5</f>
        <v>1.7630958200000001E-2</v>
      </c>
      <c r="V5" s="41">
        <f>U5*(1-$Z$7)</f>
        <v>1.267489584998E-2</v>
      </c>
      <c r="W5" s="41">
        <f>U5</f>
        <v>1.7630958200000001E-2</v>
      </c>
      <c r="Y5" s="38" t="s">
        <v>60</v>
      </c>
      <c r="Z5" s="44">
        <f>21%*(1-Z6)</f>
        <v>0.19109999999999999</v>
      </c>
      <c r="AC5" s="37"/>
      <c r="AD5" s="36"/>
    </row>
    <row r="6" spans="1:341" hidden="1" outlineLevel="1" x14ac:dyDescent="0.3">
      <c r="A6" s="30"/>
      <c r="B6" s="23">
        <v>2024</v>
      </c>
      <c r="C6" s="49">
        <f>REBATES!C6</f>
        <v>40718570.486982912</v>
      </c>
      <c r="D6" s="49">
        <f>REBATES!D6</f>
        <v>0</v>
      </c>
      <c r="E6" s="49">
        <f t="shared" si="0"/>
        <v>40718570.486982912</v>
      </c>
      <c r="F6" s="23"/>
      <c r="H6" s="49">
        <f>'OBRP - 5 Years'!D6</f>
        <v>0</v>
      </c>
      <c r="I6" s="49">
        <f>'OBRP - 7 Years'!D6</f>
        <v>0</v>
      </c>
      <c r="J6" s="49">
        <f>'OBRP - 10 Years'!D6</f>
        <v>0</v>
      </c>
      <c r="K6" s="55">
        <f t="shared" si="1"/>
        <v>0</v>
      </c>
      <c r="L6" s="49">
        <f>+'OBRP - 5 Years'!F6+'OBRP - 7 Years'!F6+'OBRP - 10 Years'!F6</f>
        <v>12477849.448309295</v>
      </c>
      <c r="M6" s="27"/>
      <c r="N6" s="27"/>
      <c r="R6" s="38" t="str">
        <f>WACC!A16</f>
        <v>Common Equity</v>
      </c>
      <c r="S6" s="42">
        <f>WACC!E16</f>
        <v>0.54</v>
      </c>
      <c r="T6" s="41">
        <f>WACC!F16</f>
        <v>9.6000000000000002E-2</v>
      </c>
      <c r="U6" s="42">
        <f>S6*T6</f>
        <v>5.1840000000000004E-2</v>
      </c>
      <c r="V6" s="42">
        <f>U6</f>
        <v>5.1840000000000004E-2</v>
      </c>
      <c r="W6" s="42">
        <f>U6/(1-$Z$7)</f>
        <v>7.2110168312699965E-2</v>
      </c>
      <c r="Y6" s="38" t="s">
        <v>61</v>
      </c>
      <c r="Z6" s="43">
        <v>0.09</v>
      </c>
    </row>
    <row r="7" spans="1:341" hidden="1" outlineLevel="1" x14ac:dyDescent="0.3">
      <c r="A7" s="30"/>
      <c r="B7" s="23">
        <v>2025</v>
      </c>
      <c r="C7" s="55">
        <f>REBATES!C7</f>
        <v>7584938.8033714406</v>
      </c>
      <c r="D7" s="55">
        <f>REBATES!D7</f>
        <v>0</v>
      </c>
      <c r="E7" s="55">
        <f t="shared" si="0"/>
        <v>7584938.8033714406</v>
      </c>
      <c r="F7" s="112"/>
      <c r="H7" s="55">
        <f>'OBRP - 5 Years'!D7</f>
        <v>0</v>
      </c>
      <c r="I7" s="55">
        <f>'OBRP - 7 Years'!D7</f>
        <v>0</v>
      </c>
      <c r="J7" s="55">
        <f>'OBRP - 10 Years'!D7</f>
        <v>0</v>
      </c>
      <c r="K7" s="55">
        <f t="shared" si="1"/>
        <v>0</v>
      </c>
      <c r="L7" s="49">
        <f>+'OBRP - 5 Years'!F7+'OBRP - 7 Years'!F7+'OBRP - 10 Years'!F7</f>
        <v>15402937.686937172</v>
      </c>
      <c r="M7" s="27"/>
      <c r="N7" s="27"/>
      <c r="R7" s="38" t="str">
        <f>WACC!A18</f>
        <v>Total</v>
      </c>
      <c r="S7" s="40">
        <f>SUM(S5:S6)</f>
        <v>1</v>
      </c>
      <c r="T7" s="38"/>
      <c r="U7" s="40">
        <f>SUM(U5:U6)</f>
        <v>6.9470958200000002E-2</v>
      </c>
      <c r="V7" s="40">
        <f>SUM(V5:V6)</f>
        <v>6.4514895849980006E-2</v>
      </c>
      <c r="W7" s="40">
        <f>SUM(W5:W6)</f>
        <v>8.974112651269997E-2</v>
      </c>
      <c r="Y7" s="38" t="s">
        <v>62</v>
      </c>
      <c r="Z7" s="40">
        <f>SUM(Z5:Z6)</f>
        <v>0.28110000000000002</v>
      </c>
    </row>
    <row r="8" spans="1:341" ht="16.8" hidden="1" outlineLevel="1" x14ac:dyDescent="0.3">
      <c r="A8" s="30"/>
      <c r="B8" s="23">
        <v>2026</v>
      </c>
      <c r="C8" s="55">
        <f>REBATES!C8</f>
        <v>3496152.7970432737</v>
      </c>
      <c r="D8" s="55">
        <f>REBATES!D8</f>
        <v>0</v>
      </c>
      <c r="E8" s="55">
        <f t="shared" ref="E8:E9" si="2">C8-D8</f>
        <v>3496152.7970432737</v>
      </c>
      <c r="F8" s="23"/>
      <c r="H8" s="55">
        <f>'OBRP - 5 Years'!D8</f>
        <v>0</v>
      </c>
      <c r="I8" s="55">
        <f>'OBRP - 7 Years'!D8</f>
        <v>0</v>
      </c>
      <c r="J8" s="55">
        <f>'OBRP - 10 Years'!D8</f>
        <v>0</v>
      </c>
      <c r="K8" s="55">
        <f t="shared" si="1"/>
        <v>0</v>
      </c>
      <c r="L8" s="49">
        <f>+'OBRP - 5 Years'!F8+'OBRP - 7 Years'!F8+'OBRP - 10 Years'!F8</f>
        <v>16563926.393371876</v>
      </c>
      <c r="M8" s="27"/>
      <c r="N8" s="27"/>
      <c r="R8" s="38"/>
      <c r="S8" s="8" t="s">
        <v>6</v>
      </c>
      <c r="T8" s="8" t="s">
        <v>7</v>
      </c>
      <c r="U8" s="8" t="s">
        <v>7</v>
      </c>
      <c r="V8" s="8" t="s">
        <v>8</v>
      </c>
      <c r="W8" s="8" t="s">
        <v>9</v>
      </c>
      <c r="Y8" s="38"/>
      <c r="Z8" s="40"/>
    </row>
    <row r="9" spans="1:341" hidden="1" outlineLevel="1" x14ac:dyDescent="0.3">
      <c r="A9" s="30"/>
      <c r="B9" s="23">
        <v>2027</v>
      </c>
      <c r="C9" s="57">
        <f>REBATES!C9</f>
        <v>228618.28199751736</v>
      </c>
      <c r="D9" s="57">
        <f>REBATES!D9</f>
        <v>0</v>
      </c>
      <c r="E9" s="57">
        <f t="shared" si="2"/>
        <v>228618.28199751736</v>
      </c>
      <c r="F9" s="23"/>
      <c r="H9" s="57">
        <f>'OBRP - 5 Years'!D9</f>
        <v>0</v>
      </c>
      <c r="I9" s="57">
        <f>'OBRP - 7 Years'!D9</f>
        <v>0</v>
      </c>
      <c r="J9" s="57">
        <f>'OBRP - 10 Years'!D9</f>
        <v>0</v>
      </c>
      <c r="K9" s="57">
        <f t="shared" si="1"/>
        <v>0</v>
      </c>
      <c r="L9" s="57">
        <f>+'OBRP - 5 Years'!F9+'OBRP - 7 Years'!F9+'OBRP - 10 Years'!F9</f>
        <v>15899907.62158745</v>
      </c>
      <c r="M9" s="27"/>
      <c r="N9" s="27"/>
      <c r="R9" s="38" t="str">
        <f>R5</f>
        <v>Long-Term Debt</v>
      </c>
      <c r="S9" s="41">
        <f>WACC!E23</f>
        <v>0.46</v>
      </c>
      <c r="T9" s="41">
        <f>WACC!F23</f>
        <v>3.5999999999999997E-2</v>
      </c>
      <c r="U9" s="41">
        <f>S9*T9</f>
        <v>1.6559999999999998E-2</v>
      </c>
      <c r="V9" s="41">
        <f>U9*(1-$Z$7)</f>
        <v>1.1904983999999999E-2</v>
      </c>
      <c r="W9" s="41">
        <f>U9</f>
        <v>1.6559999999999998E-2</v>
      </c>
      <c r="Y9" s="38"/>
      <c r="Z9" s="40"/>
    </row>
    <row r="10" spans="1:341" ht="16.2" hidden="1" outlineLevel="1" thickBot="1" x14ac:dyDescent="0.35">
      <c r="A10" s="31" t="s">
        <v>32</v>
      </c>
      <c r="B10" s="23"/>
      <c r="C10" s="49">
        <f>SUM(C4:C9)</f>
        <v>126074839.51133592</v>
      </c>
      <c r="D10" s="49">
        <f t="shared" ref="D10:E10" si="3">SUM(D4:D9)</f>
        <v>24304769.060448896</v>
      </c>
      <c r="E10" s="49">
        <f t="shared" si="3"/>
        <v>101770070.45088704</v>
      </c>
      <c r="F10" s="23"/>
      <c r="H10" s="49">
        <f>SUM(H4:H9)</f>
        <v>522981.69</v>
      </c>
      <c r="I10" s="49">
        <f>SUM(I4:I9)</f>
        <v>21395774.199999999</v>
      </c>
      <c r="J10" s="49">
        <f t="shared" ref="J10:L10" si="4">SUM(J4:J9)</f>
        <v>7871196.3800000008</v>
      </c>
      <c r="K10" s="49">
        <f t="shared" si="4"/>
        <v>29789952.270000003</v>
      </c>
      <c r="L10" s="49">
        <f t="shared" si="4"/>
        <v>70147624.510771796</v>
      </c>
      <c r="M10" s="27"/>
      <c r="N10" s="27"/>
      <c r="R10" s="38" t="str">
        <f t="shared" ref="R10:R11" si="5">R6</f>
        <v>Common Equity</v>
      </c>
      <c r="S10" s="42">
        <f>WACC!E27</f>
        <v>0.54</v>
      </c>
      <c r="T10" s="41">
        <f>WACC!F27</f>
        <v>9.6000000000000002E-2</v>
      </c>
      <c r="U10" s="42">
        <f>S10*T10</f>
        <v>5.1840000000000004E-2</v>
      </c>
      <c r="V10" s="42">
        <f>U10</f>
        <v>5.1840000000000004E-2</v>
      </c>
      <c r="W10" s="42">
        <f>U10/(1-$Z$7)</f>
        <v>7.2110168312699965E-2</v>
      </c>
      <c r="Z10" s="33">
        <f>$U$6/(1-$Z$7)*$Z$7</f>
        <v>2.0270168312699961E-2</v>
      </c>
    </row>
    <row r="11" spans="1:341" ht="16.2" hidden="1" outlineLevel="1" thickBot="1" x14ac:dyDescent="0.35">
      <c r="C11" s="49"/>
      <c r="D11" s="49"/>
      <c r="E11" s="49"/>
      <c r="M11" s="27"/>
      <c r="N11" s="27"/>
      <c r="R11" s="38" t="str">
        <f t="shared" si="5"/>
        <v>Total</v>
      </c>
      <c r="S11" s="40">
        <f>SUM(S9:S10)</f>
        <v>1</v>
      </c>
      <c r="T11" s="38"/>
      <c r="U11" s="40">
        <f>SUM(U9:U10)</f>
        <v>6.8400000000000002E-2</v>
      </c>
      <c r="V11" s="40">
        <f>SUM(V9:V10)</f>
        <v>6.3744984000000005E-2</v>
      </c>
      <c r="W11" s="40">
        <f>SUM(W9:W10)</f>
        <v>8.8670168312699971E-2</v>
      </c>
    </row>
    <row r="12" spans="1:341" ht="16.5" customHeight="1" collapsed="1" thickBot="1" x14ac:dyDescent="0.35">
      <c r="C12" s="319" t="s">
        <v>43</v>
      </c>
      <c r="D12" s="319" t="s">
        <v>44</v>
      </c>
      <c r="E12" s="319" t="s">
        <v>59</v>
      </c>
      <c r="G12" s="319" t="s">
        <v>101</v>
      </c>
      <c r="H12" s="319" t="s">
        <v>104</v>
      </c>
      <c r="I12" s="319" t="s">
        <v>105</v>
      </c>
      <c r="J12" s="319" t="s">
        <v>106</v>
      </c>
      <c r="K12" s="321"/>
      <c r="L12" s="321"/>
      <c r="M12" s="28"/>
      <c r="N12" s="28"/>
      <c r="P12" s="316" t="s">
        <v>40</v>
      </c>
      <c r="Q12" s="28"/>
      <c r="R12" s="327" t="s">
        <v>52</v>
      </c>
      <c r="S12" s="329" t="s">
        <v>53</v>
      </c>
      <c r="T12" s="331" t="s">
        <v>54</v>
      </c>
      <c r="U12" s="333" t="s">
        <v>55</v>
      </c>
      <c r="V12" s="334"/>
      <c r="W12" s="316" t="s">
        <v>56</v>
      </c>
      <c r="X12" s="322"/>
      <c r="Y12" s="312"/>
      <c r="Z12" s="318"/>
      <c r="AA12" s="316" t="s">
        <v>57</v>
      </c>
      <c r="AB12" s="316" t="s">
        <v>58</v>
      </c>
      <c r="AC12" s="310"/>
      <c r="AD12" s="25"/>
      <c r="AE12" s="25"/>
      <c r="AF12" s="166"/>
      <c r="AG12" s="166"/>
      <c r="AH12" s="170"/>
      <c r="AI12" s="25"/>
      <c r="AJ12" s="25"/>
      <c r="AK12" s="25"/>
      <c r="AL12" s="25"/>
      <c r="AM12" s="230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</row>
    <row r="13" spans="1:341" s="1" customFormat="1" ht="91.5" customHeight="1" thickBot="1" x14ac:dyDescent="0.3">
      <c r="A13" s="3"/>
      <c r="B13" s="3"/>
      <c r="C13" s="320"/>
      <c r="D13" s="320"/>
      <c r="E13" s="320"/>
      <c r="F13" s="3"/>
      <c r="G13" s="320"/>
      <c r="H13" s="320"/>
      <c r="I13" s="320"/>
      <c r="J13" s="320"/>
      <c r="K13" s="321"/>
      <c r="L13" s="321"/>
      <c r="M13" s="28"/>
      <c r="N13" s="28"/>
      <c r="P13" s="317"/>
      <c r="Q13" s="28"/>
      <c r="R13" s="328"/>
      <c r="S13" s="330"/>
      <c r="T13" s="332"/>
      <c r="U13" s="34" t="s">
        <v>53</v>
      </c>
      <c r="V13" s="34" t="s">
        <v>54</v>
      </c>
      <c r="W13" s="317"/>
      <c r="X13" s="323"/>
      <c r="Y13" s="312"/>
      <c r="Z13" s="318"/>
      <c r="AA13" s="317"/>
      <c r="AB13" s="317"/>
      <c r="AC13" s="311"/>
      <c r="AD13" s="2" t="s">
        <v>63</v>
      </c>
      <c r="AE13" s="2" t="s">
        <v>64</v>
      </c>
      <c r="AF13" s="2"/>
      <c r="AG13" s="167" t="s">
        <v>160</v>
      </c>
      <c r="AH13" s="171" t="s">
        <v>161</v>
      </c>
      <c r="AI13" s="167" t="s">
        <v>66</v>
      </c>
      <c r="AJ13" s="167" t="s">
        <v>157</v>
      </c>
      <c r="AK13" s="167" t="s">
        <v>158</v>
      </c>
      <c r="AL13" s="167" t="s">
        <v>67</v>
      </c>
      <c r="AM13" s="231" t="s">
        <v>159</v>
      </c>
      <c r="AN13" s="167" t="s">
        <v>68</v>
      </c>
      <c r="AO13" s="167" t="s">
        <v>162</v>
      </c>
      <c r="AP13" s="167" t="s">
        <v>163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</row>
    <row r="14" spans="1:341" s="258" customFormat="1" x14ac:dyDescent="0.3">
      <c r="A14" s="115" t="s">
        <v>24</v>
      </c>
      <c r="B14" s="116" t="s">
        <v>155</v>
      </c>
      <c r="C14" s="272">
        <f>REBATES!CM14</f>
        <v>559616.12560966052</v>
      </c>
      <c r="D14" s="272">
        <f>REBATES!CN14</f>
        <v>-11897.250724200674</v>
      </c>
      <c r="E14" s="272">
        <f>REBATES!CO14</f>
        <v>547718.8748854599</v>
      </c>
      <c r="F14" s="116"/>
      <c r="G14" s="59">
        <f>REBATES!CK14</f>
        <v>4702.65651772824</v>
      </c>
      <c r="H14" s="59">
        <f>'OBRP - 5 Years'!CJ14</f>
        <v>0</v>
      </c>
      <c r="I14" s="59">
        <f>'OBRP - 7 Years'!CB14</f>
        <v>0</v>
      </c>
      <c r="J14" s="59">
        <f>'OBRP - 10 Years'!CG14</f>
        <v>0</v>
      </c>
      <c r="K14" s="59"/>
      <c r="L14" s="59"/>
      <c r="P14" s="59">
        <f>G14</f>
        <v>4702.65651772824</v>
      </c>
      <c r="R14" s="59">
        <f t="shared" ref="R14:R18" si="6">E14*(($U$5)/12)</f>
        <v>804.73404903804783</v>
      </c>
      <c r="S14" s="59">
        <f t="shared" ref="S14:S19" si="7">E14*($Z$10/12)</f>
        <v>925.19614849757693</v>
      </c>
      <c r="T14" s="59">
        <f t="shared" ref="T14:T18" si="8">E14*($U$6/12)</f>
        <v>2366.1455395051867</v>
      </c>
      <c r="U14" s="59">
        <f>+'OBRP - 5 Years'!Q14+'OBRP - 7 Years'!Q14+'OBRP - 10 Years'!Q14</f>
        <v>0</v>
      </c>
      <c r="V14" s="59">
        <f>'OBRP - 5 Years'!R14+'OBRP - 7 Years'!R14+'OBRP - 10 Years'!R14</f>
        <v>0</v>
      </c>
      <c r="W14" s="110">
        <f>SUM(R14:V14)</f>
        <v>4096.0757370408119</v>
      </c>
      <c r="Y14" s="59"/>
      <c r="Z14" s="110"/>
      <c r="AA14" s="59">
        <v>436651.02690081153</v>
      </c>
      <c r="AB14" s="59">
        <f t="shared" ref="AB14:AB45" si="9">P14+SUM(W14:AA14)</f>
        <v>445449.7591555806</v>
      </c>
      <c r="AD14" s="52">
        <f t="shared" ref="AD14:AD45" si="10">(R14+T14)/E14*12</f>
        <v>6.9470958200000002E-2</v>
      </c>
      <c r="AE14" s="52">
        <f t="shared" ref="AE14:AE45" si="11">(R14+S14+T14)/E14*12</f>
        <v>8.974112651269997E-2</v>
      </c>
      <c r="AF14" s="204">
        <v>44378</v>
      </c>
      <c r="AG14" s="273">
        <v>20879463.34</v>
      </c>
      <c r="AH14" s="274">
        <v>0.02</v>
      </c>
      <c r="AI14" s="275">
        <f>AH14*AG14</f>
        <v>417589.26679999998</v>
      </c>
      <c r="AJ14" s="173">
        <f>AB14-AI14</f>
        <v>27860.492355580616</v>
      </c>
      <c r="AK14" s="276">
        <f>AJ14</f>
        <v>27860.492355580616</v>
      </c>
      <c r="AL14" s="174">
        <f>((0+AK14)/2)*(1-0.2811)</f>
        <v>10014.453977213452</v>
      </c>
      <c r="AM14" s="277">
        <v>1.6000000000000001E-3</v>
      </c>
      <c r="AN14" s="174">
        <f>AL14*(AM14/12)</f>
        <v>1.335260530295127</v>
      </c>
    </row>
    <row r="15" spans="1:341" s="258" customFormat="1" x14ac:dyDescent="0.3">
      <c r="A15" s="115" t="s">
        <v>25</v>
      </c>
      <c r="B15" s="116" t="s">
        <v>155</v>
      </c>
      <c r="C15" s="272">
        <f>REBATES!CM15</f>
        <v>954568.94065448968</v>
      </c>
      <c r="D15" s="272">
        <f>REBATES!CN15</f>
        <v>-32291.042435847688</v>
      </c>
      <c r="E15" s="272">
        <f>REBATES!CO15</f>
        <v>922277.89821864199</v>
      </c>
      <c r="F15" s="116"/>
      <c r="G15" s="59">
        <f>REBATES!CK15</f>
        <v>8061.1058585900673</v>
      </c>
      <c r="H15" s="59">
        <f>'OBRP - 5 Years'!CJ15</f>
        <v>0</v>
      </c>
      <c r="I15" s="59">
        <f>'OBRP - 7 Years'!CB15</f>
        <v>3153.0819047619048</v>
      </c>
      <c r="J15" s="59">
        <f>'OBRP - 10 Years'!CG15</f>
        <v>113.54166666666667</v>
      </c>
      <c r="K15" s="59"/>
      <c r="L15" s="59"/>
      <c r="P15" s="59">
        <f t="shared" ref="P15:P78" si="12">G15</f>
        <v>8061.1058585900673</v>
      </c>
      <c r="R15" s="59">
        <f t="shared" si="6"/>
        <v>1355.0535893563942</v>
      </c>
      <c r="S15" s="59">
        <f t="shared" si="7"/>
        <v>1557.8940189979196</v>
      </c>
      <c r="T15" s="59">
        <f t="shared" si="8"/>
        <v>3984.2405203045332</v>
      </c>
      <c r="U15" s="59">
        <f>+'OBRP - 5 Years'!Q15+'OBRP - 7 Years'!Q15+'OBRP - 10 Years'!Q15</f>
        <v>469.72885351197669</v>
      </c>
      <c r="V15" s="59">
        <f>'OBRP - 5 Years'!R15+'OBRP - 7 Years'!R15+'OBRP - 10 Years'!R15</f>
        <v>1609.8787658916015</v>
      </c>
      <c r="W15" s="110">
        <f t="shared" ref="W15:W78" si="13">SUM(R15:V15)</f>
        <v>8976.7957480624245</v>
      </c>
      <c r="Y15" s="59"/>
      <c r="Z15" s="110"/>
      <c r="AA15" s="278">
        <v>-461.14090341929113</v>
      </c>
      <c r="AB15" s="59">
        <f t="shared" si="9"/>
        <v>16576.760703233202</v>
      </c>
      <c r="AD15" s="52">
        <f t="shared" si="10"/>
        <v>6.9470958200000002E-2</v>
      </c>
      <c r="AE15" s="52">
        <f t="shared" si="11"/>
        <v>8.9741126512699956E-2</v>
      </c>
      <c r="AF15" s="204">
        <v>44409</v>
      </c>
      <c r="AG15" s="273">
        <v>19700493.300000001</v>
      </c>
      <c r="AH15" s="274">
        <v>0.02</v>
      </c>
      <c r="AI15" s="275">
        <f t="shared" ref="AI15:AI28" si="14">AH15*AG15</f>
        <v>394009.86600000004</v>
      </c>
      <c r="AJ15" s="173">
        <f t="shared" ref="AJ15:AJ28" si="15">AB15-AI15</f>
        <v>-377433.10529676685</v>
      </c>
      <c r="AK15" s="174">
        <f>AK14+AJ15</f>
        <v>-349572.61294118623</v>
      </c>
      <c r="AL15" s="174">
        <f>((AK14+AK15)/2)*(1-0.2811)</f>
        <v>-115639.42174449594</v>
      </c>
      <c r="AM15" s="277">
        <v>1.6000000000000001E-3</v>
      </c>
      <c r="AN15" s="174">
        <f t="shared" ref="AN15:AN28" si="16">AL15*(AM15/12)</f>
        <v>-15.418589565932793</v>
      </c>
    </row>
    <row r="16" spans="1:341" s="258" customFormat="1" x14ac:dyDescent="0.3">
      <c r="A16" s="115" t="s">
        <v>26</v>
      </c>
      <c r="B16" s="116" t="s">
        <v>155</v>
      </c>
      <c r="C16" s="272">
        <f>REBATES!CM16</f>
        <v>1697477.2863915281</v>
      </c>
      <c r="D16" s="272">
        <f>REBATES!CN16</f>
        <v>-68650.192261711345</v>
      </c>
      <c r="E16" s="272">
        <f>REBATES!CO16</f>
        <v>1628827.0941298166</v>
      </c>
      <c r="F16" s="116"/>
      <c r="G16" s="59">
        <f>REBATES!CK16</f>
        <v>14371.773519057533</v>
      </c>
      <c r="H16" s="59">
        <f>'OBRP - 5 Years'!CJ16</f>
        <v>0</v>
      </c>
      <c r="I16" s="59">
        <f>'OBRP - 7 Years'!CB16</f>
        <v>7130.0509523809524</v>
      </c>
      <c r="J16" s="59">
        <f>'OBRP - 10 Years'!CG16</f>
        <v>855.00833333333333</v>
      </c>
      <c r="K16" s="59"/>
      <c r="L16" s="59"/>
      <c r="P16" s="59">
        <f t="shared" si="12"/>
        <v>14371.773519057533</v>
      </c>
      <c r="R16" s="59">
        <f t="shared" si="6"/>
        <v>2393.148534302522</v>
      </c>
      <c r="S16" s="59">
        <f t="shared" si="7"/>
        <v>2751.3832791914469</v>
      </c>
      <c r="T16" s="59">
        <f t="shared" si="8"/>
        <v>7036.5330466408077</v>
      </c>
      <c r="U16" s="59">
        <f>+'OBRP - 5 Years'!Q16+'OBRP - 7 Years'!Q16+'OBRP - 10 Years'!Q16</f>
        <v>1174.1920499747951</v>
      </c>
      <c r="V16" s="59">
        <f>'OBRP - 5 Years'!R16+'OBRP - 7 Years'!R16+'OBRP - 10 Years'!R16</f>
        <v>4024.2510848547554</v>
      </c>
      <c r="W16" s="110">
        <f t="shared" si="13"/>
        <v>17379.507994964326</v>
      </c>
      <c r="Y16" s="59"/>
      <c r="Z16" s="110"/>
      <c r="AA16" s="59">
        <v>234302.04074390407</v>
      </c>
      <c r="AB16" s="59">
        <f t="shared" si="9"/>
        <v>266053.32225792593</v>
      </c>
      <c r="AD16" s="52">
        <f t="shared" si="10"/>
        <v>6.9470958200000002E-2</v>
      </c>
      <c r="AE16" s="52">
        <f t="shared" si="11"/>
        <v>8.9741126512699956E-2</v>
      </c>
      <c r="AF16" s="204">
        <v>44440</v>
      </c>
      <c r="AG16" s="273">
        <v>19255310.630000003</v>
      </c>
      <c r="AH16" s="274">
        <v>0.02</v>
      </c>
      <c r="AI16" s="275">
        <f t="shared" si="14"/>
        <v>385106.21260000009</v>
      </c>
      <c r="AJ16" s="173">
        <f t="shared" si="15"/>
        <v>-119052.89034207416</v>
      </c>
      <c r="AK16" s="174">
        <f t="shared" ref="AK16" si="17">AK15+AJ16</f>
        <v>-468625.50328326039</v>
      </c>
      <c r="AL16" s="174">
        <f t="shared" ref="AL16:AL28" si="18">((AK15+AK16)/2)*(1-0.2811)</f>
        <v>-294101.31287687732</v>
      </c>
      <c r="AM16" s="277">
        <v>1.6999999999999999E-3</v>
      </c>
      <c r="AN16" s="174">
        <f t="shared" si="16"/>
        <v>-41.664352657557615</v>
      </c>
      <c r="AO16" s="228">
        <f>SUM(AN14:AN16)</f>
        <v>-55.747681693195283</v>
      </c>
      <c r="AP16" s="228">
        <f>AK16+AO16</f>
        <v>-468681.25096495356</v>
      </c>
    </row>
    <row r="17" spans="1:42" s="258" customFormat="1" x14ac:dyDescent="0.3">
      <c r="A17" s="115" t="s">
        <v>27</v>
      </c>
      <c r="B17" s="116" t="s">
        <v>155</v>
      </c>
      <c r="C17" s="272">
        <f>REBATES!CM17</f>
        <v>2021004.0788757147</v>
      </c>
      <c r="D17" s="272">
        <f>REBATES!CN17</f>
        <v>-112192.95202145405</v>
      </c>
      <c r="E17" s="272">
        <f>REBATES!CO17</f>
        <v>1908811.1268542607</v>
      </c>
      <c r="F17" s="116"/>
      <c r="G17" s="59">
        <f>REBATES!CK17</f>
        <v>17211.257266983954</v>
      </c>
      <c r="H17" s="59">
        <f>'OBRP - 5 Years'!CJ17</f>
        <v>0</v>
      </c>
      <c r="I17" s="59">
        <f>'OBRP - 7 Years'!CB17</f>
        <v>13834.169047619049</v>
      </c>
      <c r="J17" s="59">
        <f>'OBRP - 10 Years'!CG17</f>
        <v>3019.25</v>
      </c>
      <c r="K17" s="59"/>
      <c r="L17" s="59"/>
      <c r="P17" s="59">
        <f t="shared" si="12"/>
        <v>17211.257266983954</v>
      </c>
      <c r="R17" s="59">
        <f t="shared" si="6"/>
        <v>2804.5140991051976</v>
      </c>
      <c r="S17" s="59">
        <f t="shared" si="7"/>
        <v>3224.3269015408614</v>
      </c>
      <c r="T17" s="59">
        <f t="shared" si="8"/>
        <v>8246.0640680104061</v>
      </c>
      <c r="U17" s="59">
        <f>+'OBRP - 5 Years'!Q17+'OBRP - 7 Years'!Q17+'OBRP - 10 Years'!Q17</f>
        <v>2532.5868558546676</v>
      </c>
      <c r="V17" s="59">
        <f>'OBRP - 5 Years'!R17+'OBRP - 7 Years'!R17+'OBRP - 10 Years'!R17</f>
        <v>8679.8112816219582</v>
      </c>
      <c r="W17" s="110">
        <f t="shared" si="13"/>
        <v>25487.303206133092</v>
      </c>
      <c r="Y17" s="59"/>
      <c r="Z17" s="110"/>
      <c r="AA17" s="59">
        <v>260788.47024882946</v>
      </c>
      <c r="AB17" s="59">
        <f t="shared" si="9"/>
        <v>303487.0307219465</v>
      </c>
      <c r="AD17" s="52">
        <f t="shared" si="10"/>
        <v>6.9470958200000002E-2</v>
      </c>
      <c r="AE17" s="52">
        <f t="shared" si="11"/>
        <v>8.974112651269997E-2</v>
      </c>
      <c r="AF17" s="204">
        <v>44470</v>
      </c>
      <c r="AG17" s="273">
        <v>24609888.789999999</v>
      </c>
      <c r="AH17" s="274">
        <v>0.02</v>
      </c>
      <c r="AI17" s="275">
        <f t="shared" si="14"/>
        <v>492197.7758</v>
      </c>
      <c r="AJ17" s="173">
        <f t="shared" si="15"/>
        <v>-188710.7450780535</v>
      </c>
      <c r="AK17" s="174">
        <f>AP16+AJ17</f>
        <v>-657391.99604300712</v>
      </c>
      <c r="AL17" s="174">
        <f t="shared" si="18"/>
        <v>-404746.99013282685</v>
      </c>
      <c r="AM17" s="277">
        <v>1.9E-3</v>
      </c>
      <c r="AN17" s="174">
        <f t="shared" si="16"/>
        <v>-64.08494010436425</v>
      </c>
      <c r="AP17" s="228"/>
    </row>
    <row r="18" spans="1:42" s="258" customFormat="1" x14ac:dyDescent="0.3">
      <c r="A18" s="115" t="s">
        <v>28</v>
      </c>
      <c r="B18" s="116" t="s">
        <v>155</v>
      </c>
      <c r="C18" s="272">
        <f>REBATES!CM18</f>
        <v>2507791.0480043958</v>
      </c>
      <c r="D18" s="272">
        <f>REBATES!CN18</f>
        <v>-166450.54466320007</v>
      </c>
      <c r="E18" s="272">
        <f>REBATES!CO18</f>
        <v>2341340.5033411956</v>
      </c>
      <c r="F18" s="116"/>
      <c r="G18" s="59">
        <f>REBATES!CK18</f>
        <v>21446.536480392901</v>
      </c>
      <c r="H18" s="59">
        <f>'OBRP - 5 Years'!CJ18</f>
        <v>0</v>
      </c>
      <c r="I18" s="59">
        <f>'OBRP - 7 Years'!CB18</f>
        <v>22553.892500000002</v>
      </c>
      <c r="J18" s="59">
        <f>'OBRP - 10 Years'!CG18</f>
        <v>7511.8044166666668</v>
      </c>
      <c r="K18" s="59"/>
      <c r="L18" s="59"/>
      <c r="P18" s="59">
        <f t="shared" si="12"/>
        <v>21446.536480392901</v>
      </c>
      <c r="R18" s="59">
        <f t="shared" si="6"/>
        <v>3440.0063788646316</v>
      </c>
      <c r="S18" s="59">
        <f t="shared" si="7"/>
        <v>3954.9471733389732</v>
      </c>
      <c r="T18" s="59">
        <f t="shared" si="8"/>
        <v>10114.590974433966</v>
      </c>
      <c r="U18" s="59">
        <f>+'OBRP - 5 Years'!Q18+'OBRP - 7 Years'!Q18+'OBRP - 10 Years'!Q18</f>
        <v>4644.1068093769936</v>
      </c>
      <c r="V18" s="59">
        <f>'OBRP - 5 Years'!R18+'OBRP - 7 Years'!R18+'OBRP - 10 Years'!R18</f>
        <v>15916.520526789376</v>
      </c>
      <c r="W18" s="110">
        <f t="shared" si="13"/>
        <v>38070.171862803938</v>
      </c>
      <c r="Y18" s="59"/>
      <c r="Z18" s="110"/>
      <c r="AA18" s="59">
        <v>372095.51439092628</v>
      </c>
      <c r="AB18" s="59">
        <f t="shared" si="9"/>
        <v>431612.22273412312</v>
      </c>
      <c r="AD18" s="52">
        <f t="shared" si="10"/>
        <v>6.9470958200000002E-2</v>
      </c>
      <c r="AE18" s="52">
        <f t="shared" si="11"/>
        <v>8.974112651269997E-2</v>
      </c>
      <c r="AF18" s="204">
        <v>44501</v>
      </c>
      <c r="AG18" s="279">
        <v>71068270.569999993</v>
      </c>
      <c r="AH18" s="274">
        <v>0.02</v>
      </c>
      <c r="AI18" s="275">
        <f t="shared" si="14"/>
        <v>1421365.4113999999</v>
      </c>
      <c r="AJ18" s="173">
        <f t="shared" si="15"/>
        <v>-989753.18866587675</v>
      </c>
      <c r="AK18" s="174">
        <f>AK17+AJ18</f>
        <v>-1647145.184708884</v>
      </c>
      <c r="AL18" s="174">
        <f t="shared" si="18"/>
        <v>-828365.88962126721</v>
      </c>
      <c r="AM18" s="280">
        <f>AM17</f>
        <v>1.9E-3</v>
      </c>
      <c r="AN18" s="174">
        <f t="shared" si="16"/>
        <v>-131.15793252336729</v>
      </c>
    </row>
    <row r="19" spans="1:42" s="258" customFormat="1" x14ac:dyDescent="0.3">
      <c r="A19" s="115" t="s">
        <v>29</v>
      </c>
      <c r="B19" s="116" t="s">
        <v>155</v>
      </c>
      <c r="C19" s="272">
        <f>REBATES!CM19</f>
        <v>3248117.7578338291</v>
      </c>
      <c r="D19" s="272">
        <f>REBATES!CN19</f>
        <v>-236903.18046325893</v>
      </c>
      <c r="E19" s="272">
        <f>REBATES!CO19</f>
        <v>3011214.57737057</v>
      </c>
      <c r="F19" s="116"/>
      <c r="G19" s="59">
        <f>REBATES!CK19</f>
        <v>27847.992331735979</v>
      </c>
      <c r="H19" s="59">
        <f>'OBRP - 5 Years'!CJ19</f>
        <v>0</v>
      </c>
      <c r="I19" s="59">
        <f>'OBRP - 7 Years'!CB19</f>
        <v>38152.088095238098</v>
      </c>
      <c r="J19" s="59">
        <f>'OBRP - 10 Years'!CG19</f>
        <v>12113.144</v>
      </c>
      <c r="K19" s="59"/>
      <c r="L19" s="59"/>
      <c r="P19" s="59">
        <f t="shared" si="12"/>
        <v>27847.992331735979</v>
      </c>
      <c r="R19" s="59">
        <f>E19*(($U$9)/12)</f>
        <v>4155.4761167713868</v>
      </c>
      <c r="S19" s="59">
        <f t="shared" si="7"/>
        <v>5086.4855257464278</v>
      </c>
      <c r="T19" s="59">
        <f>E19*($U$10/12)</f>
        <v>13008.446974240862</v>
      </c>
      <c r="U19" s="59">
        <f>+'OBRP - 5 Years'!Q19+'OBRP - 7 Years'!Q19+'OBRP - 10 Years'!Q19</f>
        <v>7722.014722979442</v>
      </c>
      <c r="V19" s="59">
        <f>'OBRP - 5 Years'!R19+'OBRP - 7 Years'!R19+'OBRP - 10 Years'!R19</f>
        <v>26057.297547000002</v>
      </c>
      <c r="W19" s="110">
        <f t="shared" si="13"/>
        <v>56029.72088673812</v>
      </c>
      <c r="Y19" s="59"/>
      <c r="Z19" s="281"/>
      <c r="AA19" s="59">
        <f>268715.127838831+1511.9-1512</f>
        <v>268715.02783883101</v>
      </c>
      <c r="AB19" s="59">
        <f t="shared" si="9"/>
        <v>352592.74105730507</v>
      </c>
      <c r="AD19" s="52">
        <f t="shared" si="10"/>
        <v>6.8400000000000002E-2</v>
      </c>
      <c r="AE19" s="52">
        <f t="shared" si="11"/>
        <v>8.8670168312699957E-2</v>
      </c>
      <c r="AF19" s="204">
        <v>44531</v>
      </c>
      <c r="AG19" s="110">
        <v>93649322.75999999</v>
      </c>
      <c r="AH19" s="274">
        <v>0.02</v>
      </c>
      <c r="AI19" s="275">
        <f t="shared" si="14"/>
        <v>1872986.4551999997</v>
      </c>
      <c r="AJ19" s="173">
        <f t="shared" si="15"/>
        <v>-1520393.7141426946</v>
      </c>
      <c r="AK19" s="174">
        <f t="shared" ref="AK19:AK28" si="19">AK18+AJ19</f>
        <v>-3167538.8988515786</v>
      </c>
      <c r="AL19" s="174">
        <f t="shared" si="18"/>
        <v>-1730638.1938358084</v>
      </c>
      <c r="AM19" s="280">
        <v>3.0000000000000001E-3</v>
      </c>
      <c r="AN19" s="174">
        <f t="shared" si="16"/>
        <v>-432.65954845895214</v>
      </c>
    </row>
    <row r="20" spans="1:42" s="258" customFormat="1" x14ac:dyDescent="0.3">
      <c r="A20" s="115" t="s">
        <v>18</v>
      </c>
      <c r="B20" s="116" t="s">
        <v>166</v>
      </c>
      <c r="C20" s="272">
        <f>REBATES!CM20</f>
        <v>4422567.4281471726</v>
      </c>
      <c r="D20" s="272">
        <f>REBATES!CN20</f>
        <v>-332916.26043748407</v>
      </c>
      <c r="E20" s="272">
        <f>REBATES!CO20</f>
        <v>4089651.1677096887</v>
      </c>
      <c r="F20" s="116"/>
      <c r="G20" s="59">
        <f>REBATES!CK20</f>
        <v>37951.334034635802</v>
      </c>
      <c r="H20" s="59">
        <f>'OBRP - 5 Years'!CJ20</f>
        <v>0</v>
      </c>
      <c r="I20" s="59">
        <f>'OBRP - 7 Years'!CB20</f>
        <v>54195.389166666668</v>
      </c>
      <c r="J20" s="59">
        <f>'OBRP - 10 Years'!CG20</f>
        <v>17069.448166666669</v>
      </c>
      <c r="K20" s="59"/>
      <c r="L20" s="59"/>
      <c r="P20" s="59">
        <f t="shared" si="12"/>
        <v>37951.334034635802</v>
      </c>
      <c r="R20" s="59">
        <f t="shared" ref="R20:R83" si="20">E20*(($U$9)/12)</f>
        <v>5643.7186114393699</v>
      </c>
      <c r="S20" s="59">
        <f t="shared" ref="S20:S83" si="21">E20*($Z$10/12)</f>
        <v>6908.1597924754433</v>
      </c>
      <c r="T20" s="59">
        <f t="shared" ref="T20:T83" si="22">E20*($U$10/12)</f>
        <v>17667.293044505856</v>
      </c>
      <c r="U20" s="59">
        <f>+'OBRP - 5 Years'!Q20+'OBRP - 7 Years'!Q20+'OBRP - 10 Years'!Q20</f>
        <v>10908.119778168426</v>
      </c>
      <c r="V20" s="59">
        <f>'OBRP - 5 Years'!R20+'OBRP - 7 Years'!R20+'OBRP - 10 Years'!R20</f>
        <v>36808.544523000004</v>
      </c>
      <c r="W20" s="110">
        <f t="shared" si="13"/>
        <v>77935.835749589096</v>
      </c>
      <c r="Y20" s="59"/>
      <c r="Z20" s="281"/>
      <c r="AA20" s="59">
        <f>201468.825313379+637.84-638</f>
        <v>201468.665313379</v>
      </c>
      <c r="AB20" s="59">
        <f t="shared" si="9"/>
        <v>317355.83509760391</v>
      </c>
      <c r="AD20" s="52">
        <f t="shared" si="10"/>
        <v>6.8400000000000002E-2</v>
      </c>
      <c r="AE20" s="52">
        <f t="shared" si="11"/>
        <v>8.8670168312699957E-2</v>
      </c>
      <c r="AF20" s="204">
        <v>44562</v>
      </c>
      <c r="AG20" s="110">
        <v>147123031.81999999</v>
      </c>
      <c r="AH20" s="274">
        <v>0.02</v>
      </c>
      <c r="AI20" s="275">
        <f t="shared" si="14"/>
        <v>2942460.6363999997</v>
      </c>
      <c r="AJ20" s="173">
        <f t="shared" si="15"/>
        <v>-2625104.8013023958</v>
      </c>
      <c r="AK20" s="174">
        <f>AK19+AJ20</f>
        <v>-5792643.7001539748</v>
      </c>
      <c r="AL20" s="174">
        <f t="shared" si="18"/>
        <v>-3220737.6352125462</v>
      </c>
      <c r="AM20" s="280">
        <v>3.3E-3</v>
      </c>
      <c r="AN20" s="174">
        <f t="shared" si="16"/>
        <v>-885.70284968345027</v>
      </c>
    </row>
    <row r="21" spans="1:42" s="258" customFormat="1" x14ac:dyDescent="0.3">
      <c r="A21" s="115" t="s">
        <v>19</v>
      </c>
      <c r="B21" s="116" t="s">
        <v>166</v>
      </c>
      <c r="C21" s="272">
        <f>REBATES!CM21</f>
        <v>5415948.5235148743</v>
      </c>
      <c r="D21" s="272">
        <f>REBATES!CN21</f>
        <v>-450855.12119444011</v>
      </c>
      <c r="E21" s="272">
        <f>REBATES!CO21</f>
        <v>4965093.4023204343</v>
      </c>
      <c r="F21" s="116"/>
      <c r="G21" s="59">
        <f>REBATES!CK21</f>
        <v>46617.99310524368</v>
      </c>
      <c r="H21" s="59">
        <f>'OBRP - 5 Years'!CJ21</f>
        <v>1013.5</v>
      </c>
      <c r="I21" s="59">
        <f>'OBRP - 7 Years'!CB21</f>
        <v>66004.104047619054</v>
      </c>
      <c r="J21" s="59">
        <f>'OBRP - 10 Years'!CG21</f>
        <v>21987.756000000001</v>
      </c>
      <c r="K21" s="59"/>
      <c r="L21" s="59"/>
      <c r="P21" s="59">
        <f t="shared" si="12"/>
        <v>46617.99310524368</v>
      </c>
      <c r="R21" s="59">
        <f t="shared" si="20"/>
        <v>6851.8288952021994</v>
      </c>
      <c r="S21" s="59">
        <f t="shared" si="21"/>
        <v>8386.9399127759425</v>
      </c>
      <c r="T21" s="59">
        <f t="shared" si="22"/>
        <v>21449.203498024275</v>
      </c>
      <c r="U21" s="59">
        <f>+'OBRP - 5 Years'!Q21+'OBRP - 7 Years'!Q21+'OBRP - 10 Years'!Q21</f>
        <v>13487.915771564334</v>
      </c>
      <c r="V21" s="59">
        <f>'OBRP - 5 Years'!R21+'OBRP - 7 Years'!R21+'OBRP - 10 Years'!R21</f>
        <v>45513.851909999998</v>
      </c>
      <c r="W21" s="110">
        <f t="shared" si="13"/>
        <v>95689.739987566747</v>
      </c>
      <c r="Y21" s="59"/>
      <c r="Z21" s="281"/>
      <c r="AA21" s="282">
        <v>269397.07098728744</v>
      </c>
      <c r="AB21" s="59">
        <f t="shared" si="9"/>
        <v>411704.80408009782</v>
      </c>
      <c r="AD21" s="52">
        <f t="shared" si="10"/>
        <v>6.8399999999999989E-2</v>
      </c>
      <c r="AE21" s="52">
        <f t="shared" si="11"/>
        <v>8.8670168312699957E-2</v>
      </c>
      <c r="AF21" s="204">
        <v>44593</v>
      </c>
      <c r="AG21" s="283">
        <v>100868551.86</v>
      </c>
      <c r="AH21" s="274">
        <v>0.02</v>
      </c>
      <c r="AI21" s="275">
        <f t="shared" si="14"/>
        <v>2017371.0372000001</v>
      </c>
      <c r="AJ21" s="173">
        <f t="shared" si="15"/>
        <v>-1605666.2331199022</v>
      </c>
      <c r="AK21" s="174">
        <f t="shared" si="19"/>
        <v>-7398309.933273877</v>
      </c>
      <c r="AL21" s="174">
        <f t="shared" si="18"/>
        <v>-4741488.2835356407</v>
      </c>
      <c r="AM21" s="280">
        <v>2.3999999999999998E-3</v>
      </c>
      <c r="AN21" s="174">
        <f t="shared" si="16"/>
        <v>-948.297656707128</v>
      </c>
    </row>
    <row r="22" spans="1:42" s="258" customFormat="1" x14ac:dyDescent="0.3">
      <c r="A22" s="115" t="s">
        <v>20</v>
      </c>
      <c r="B22" s="116" t="s">
        <v>166</v>
      </c>
      <c r="C22" s="272">
        <f>REBATES!CM22</f>
        <v>6251773.1868425086</v>
      </c>
      <c r="D22" s="272">
        <f>REBATES!CN22</f>
        <v>-587554.41620777873</v>
      </c>
      <c r="E22" s="272">
        <f>REBATES!CO22</f>
        <v>5664218.7706347294</v>
      </c>
      <c r="F22" s="116"/>
      <c r="G22" s="59">
        <f>REBATES!CK22</f>
        <v>54033.477613082992</v>
      </c>
      <c r="H22" s="59">
        <f>'OBRP - 5 Years'!CJ22</f>
        <v>1013.5</v>
      </c>
      <c r="I22" s="59">
        <f>'OBRP - 7 Years'!CB22</f>
        <v>78688.736904761914</v>
      </c>
      <c r="J22" s="59">
        <f>'OBRP - 10 Years'!CG22</f>
        <v>24753.623500000002</v>
      </c>
      <c r="K22" s="59"/>
      <c r="L22" s="59"/>
      <c r="P22" s="59">
        <f t="shared" si="12"/>
        <v>54033.477613082992</v>
      </c>
      <c r="R22" s="59">
        <f t="shared" si="20"/>
        <v>7816.621903475926</v>
      </c>
      <c r="S22" s="59">
        <f t="shared" si="21"/>
        <v>9567.8889867267008</v>
      </c>
      <c r="T22" s="59">
        <f t="shared" si="22"/>
        <v>24469.425089142031</v>
      </c>
      <c r="U22" s="59">
        <f>+'OBRP - 5 Years'!Q22+'OBRP - 7 Years'!Q22+'OBRP - 10 Years'!Q22</f>
        <v>15621.174399526391</v>
      </c>
      <c r="V22" s="59">
        <f>'OBRP - 5 Years'!R22+'OBRP - 7 Years'!R22+'OBRP - 10 Years'!R22</f>
        <v>52712.356031999996</v>
      </c>
      <c r="W22" s="110">
        <f t="shared" si="13"/>
        <v>110187.46641087104</v>
      </c>
      <c r="Y22" s="59"/>
      <c r="Z22" s="281"/>
      <c r="AA22" s="59">
        <f>283839.648024057+636-636</f>
        <v>283839.64802405698</v>
      </c>
      <c r="AB22" s="59">
        <f t="shared" si="9"/>
        <v>448060.59204801102</v>
      </c>
      <c r="AD22" s="52">
        <f t="shared" si="10"/>
        <v>6.8400000000000002E-2</v>
      </c>
      <c r="AE22" s="52">
        <f t="shared" si="11"/>
        <v>8.8670168312699943E-2</v>
      </c>
      <c r="AF22" s="204">
        <v>44621</v>
      </c>
      <c r="AG22" s="284">
        <v>83216099.770000011</v>
      </c>
      <c r="AH22" s="274">
        <v>0.02</v>
      </c>
      <c r="AI22" s="275">
        <f t="shared" si="14"/>
        <v>1664321.9954000004</v>
      </c>
      <c r="AJ22" s="173">
        <f t="shared" si="15"/>
        <v>-1216261.4033519893</v>
      </c>
      <c r="AK22" s="174">
        <f t="shared" si="19"/>
        <v>-8614571.3366258666</v>
      </c>
      <c r="AL22" s="174">
        <f t="shared" si="18"/>
        <v>-5755830.1724654632</v>
      </c>
      <c r="AM22" s="280">
        <v>2.8999999999999998E-3</v>
      </c>
      <c r="AN22" s="174">
        <f t="shared" si="16"/>
        <v>-1390.9922916791534</v>
      </c>
    </row>
    <row r="23" spans="1:42" s="258" customFormat="1" x14ac:dyDescent="0.3">
      <c r="A23" s="115" t="s">
        <v>21</v>
      </c>
      <c r="B23" s="116" t="s">
        <v>166</v>
      </c>
      <c r="C23" s="272">
        <f>REBATES!CM23</f>
        <v>7422734.0840496421</v>
      </c>
      <c r="D23" s="272">
        <f>REBATES!CN23</f>
        <v>-750296.67986698018</v>
      </c>
      <c r="E23" s="272">
        <f>REBATES!CO23</f>
        <v>6672437.4041826623</v>
      </c>
      <c r="F23" s="116"/>
      <c r="G23" s="59">
        <f>REBATES!CK23</f>
        <v>64327.547989723469</v>
      </c>
      <c r="H23" s="59">
        <f>'OBRP - 5 Years'!CJ23</f>
        <v>1013.5</v>
      </c>
      <c r="I23" s="59">
        <f>'OBRP - 7 Years'!CB23</f>
        <v>90858.962023809538</v>
      </c>
      <c r="J23" s="59">
        <f>'OBRP - 10 Years'!CG23</f>
        <v>28349.729750000002</v>
      </c>
      <c r="K23" s="59"/>
      <c r="L23" s="59"/>
      <c r="P23" s="59">
        <f t="shared" si="12"/>
        <v>64327.547989723469</v>
      </c>
      <c r="R23" s="59">
        <f t="shared" si="20"/>
        <v>9207.9636177720731</v>
      </c>
      <c r="S23" s="59">
        <f t="shared" si="21"/>
        <v>11270.952436561449</v>
      </c>
      <c r="T23" s="59">
        <f t="shared" si="22"/>
        <v>28824.929586069102</v>
      </c>
      <c r="U23" s="59">
        <f>+'OBRP - 5 Years'!Q23+'OBRP - 7 Years'!Q23+'OBRP - 10 Years'!Q23</f>
        <v>17858.061644757046</v>
      </c>
      <c r="V23" s="59">
        <f>'OBRP - 5 Years'!R23+'OBRP - 7 Years'!R23+'OBRP - 10 Years'!R23</f>
        <v>60260.546319000008</v>
      </c>
      <c r="W23" s="110">
        <f t="shared" si="13"/>
        <v>127422.45360415967</v>
      </c>
      <c r="Y23" s="59"/>
      <c r="Z23" s="281"/>
      <c r="AA23" s="59">
        <f>258900.604803143+636.6-636.6</f>
        <v>258900.60480314301</v>
      </c>
      <c r="AB23" s="59">
        <f t="shared" si="9"/>
        <v>450650.60639702616</v>
      </c>
      <c r="AD23" s="52">
        <f t="shared" si="10"/>
        <v>6.8399999999999989E-2</v>
      </c>
      <c r="AE23" s="52">
        <f t="shared" si="11"/>
        <v>8.8670168312699957E-2</v>
      </c>
      <c r="AF23" s="204">
        <v>44652</v>
      </c>
      <c r="AG23" s="284">
        <v>53000850.400000006</v>
      </c>
      <c r="AH23" s="274">
        <v>0.02</v>
      </c>
      <c r="AI23" s="275">
        <f t="shared" si="14"/>
        <v>1060017.0080000001</v>
      </c>
      <c r="AJ23" s="173">
        <f t="shared" si="15"/>
        <v>-609366.40160297393</v>
      </c>
      <c r="AK23" s="174">
        <f t="shared" si="19"/>
        <v>-9223937.7382288408</v>
      </c>
      <c r="AL23" s="174">
        <f t="shared" si="18"/>
        <v>-6412052.0869565252</v>
      </c>
      <c r="AM23" s="280">
        <f t="shared" ref="AM23:AM52" si="23">AM22</f>
        <v>2.8999999999999998E-3</v>
      </c>
      <c r="AN23" s="174">
        <f t="shared" si="16"/>
        <v>-1549.5792543478267</v>
      </c>
    </row>
    <row r="24" spans="1:42" s="258" customFormat="1" x14ac:dyDescent="0.3">
      <c r="A24" s="115" t="s">
        <v>22</v>
      </c>
      <c r="B24" s="116" t="s">
        <v>166</v>
      </c>
      <c r="C24" s="272">
        <f>REBATES!CM24</f>
        <v>8234982.9806675455</v>
      </c>
      <c r="D24" s="272">
        <f>REBATES!CN24</f>
        <v>-931674.66409099533</v>
      </c>
      <c r="E24" s="272">
        <f>REBATES!CO24</f>
        <v>7303308.3165765498</v>
      </c>
      <c r="F24" s="116"/>
      <c r="G24" s="59">
        <f>REBATES!CK24</f>
        <v>71693.736599871583</v>
      </c>
      <c r="H24" s="59">
        <f>'OBRP - 5 Years'!CJ24</f>
        <v>2508.1911666666665</v>
      </c>
      <c r="I24" s="59">
        <f>'OBRP - 7 Years'!CB24</f>
        <v>103921.96333333335</v>
      </c>
      <c r="J24" s="59">
        <f>'OBRP - 10 Years'!CG24</f>
        <v>31826.110500000003</v>
      </c>
      <c r="K24" s="59"/>
      <c r="L24" s="59"/>
      <c r="P24" s="59">
        <f t="shared" si="12"/>
        <v>71693.736599871583</v>
      </c>
      <c r="R24" s="59">
        <f t="shared" si="20"/>
        <v>10078.565476875638</v>
      </c>
      <c r="S24" s="59">
        <f t="shared" si="21"/>
        <v>12336.607401379006</v>
      </c>
      <c r="T24" s="59">
        <f t="shared" si="22"/>
        <v>31550.291927610695</v>
      </c>
      <c r="U24" s="59">
        <f>+'OBRP - 5 Years'!Q24+'OBRP - 7 Years'!Q24+'OBRP - 10 Years'!Q24</f>
        <v>20358.437108578775</v>
      </c>
      <c r="V24" s="59">
        <f>'OBRP - 5 Years'!R24+'OBRP - 7 Years'!R24+'OBRP - 10 Years'!R24</f>
        <v>68697.855723000001</v>
      </c>
      <c r="W24" s="110">
        <f t="shared" si="13"/>
        <v>143021.75763744413</v>
      </c>
      <c r="Y24" s="59"/>
      <c r="Z24" s="281"/>
      <c r="AA24" s="59">
        <v>242166.34678222617</v>
      </c>
      <c r="AB24" s="59">
        <f t="shared" si="9"/>
        <v>456881.8410195419</v>
      </c>
      <c r="AD24" s="52">
        <f t="shared" si="10"/>
        <v>6.8400000000000002E-2</v>
      </c>
      <c r="AE24" s="52">
        <f t="shared" si="11"/>
        <v>8.8670168312699957E-2</v>
      </c>
      <c r="AF24" s="204">
        <v>44682</v>
      </c>
      <c r="AG24" s="285">
        <v>30749004.590700004</v>
      </c>
      <c r="AH24" s="274">
        <v>0.02</v>
      </c>
      <c r="AI24" s="275">
        <f t="shared" si="14"/>
        <v>614980.09181400004</v>
      </c>
      <c r="AJ24" s="173">
        <f t="shared" si="15"/>
        <v>-158098.25079445814</v>
      </c>
      <c r="AK24" s="174">
        <f t="shared" si="19"/>
        <v>-9382035.989023298</v>
      </c>
      <c r="AL24" s="174">
        <f t="shared" si="18"/>
        <v>-6687917.2562607815</v>
      </c>
      <c r="AM24" s="280">
        <f t="shared" si="23"/>
        <v>2.8999999999999998E-3</v>
      </c>
      <c r="AN24" s="174">
        <f t="shared" si="16"/>
        <v>-1616.246670263022</v>
      </c>
    </row>
    <row r="25" spans="1:42" s="258" customFormat="1" x14ac:dyDescent="0.3">
      <c r="A25" s="115" t="s">
        <v>23</v>
      </c>
      <c r="B25" s="116" t="s">
        <v>166</v>
      </c>
      <c r="C25" s="272">
        <f>REBATES!CM25</f>
        <v>8957495.1923381556</v>
      </c>
      <c r="D25" s="272">
        <f>REBATES!CN25</f>
        <v>-1129937.1998152584</v>
      </c>
      <c r="E25" s="272">
        <f>REBATES!CO25</f>
        <v>7827557.9925228972</v>
      </c>
      <c r="F25" s="116"/>
      <c r="G25" s="59">
        <f>REBATES!CK25</f>
        <v>78367.736165169757</v>
      </c>
      <c r="H25" s="59">
        <f>'OBRP - 5 Years'!CJ25</f>
        <v>2508.1911666666665</v>
      </c>
      <c r="I25" s="59">
        <f>'OBRP - 7 Years'!CB25</f>
        <v>112511.01107142858</v>
      </c>
      <c r="J25" s="59">
        <f>'OBRP - 10 Years'!CG25</f>
        <v>34596.623333333337</v>
      </c>
      <c r="K25" s="59"/>
      <c r="L25" s="59"/>
      <c r="P25" s="59">
        <f t="shared" si="12"/>
        <v>78367.736165169757</v>
      </c>
      <c r="R25" s="59">
        <f t="shared" si="20"/>
        <v>10802.030029681597</v>
      </c>
      <c r="S25" s="59">
        <f t="shared" si="21"/>
        <v>13222.159832154912</v>
      </c>
      <c r="T25" s="59">
        <f t="shared" si="22"/>
        <v>33815.050527698913</v>
      </c>
      <c r="U25" s="59">
        <f>+'OBRP - 5 Years'!Q25+'OBRP - 7 Years'!Q25+'OBRP - 10 Years'!Q25</f>
        <v>21843.801394054026</v>
      </c>
      <c r="V25" s="59">
        <f>'OBRP - 5 Years'!R25+'OBRP - 7 Years'!R25+'OBRP - 10 Years'!R25</f>
        <v>73710.094179000007</v>
      </c>
      <c r="W25" s="110">
        <f t="shared" si="13"/>
        <v>153393.13596258947</v>
      </c>
      <c r="Y25" s="59"/>
      <c r="Z25" s="281"/>
      <c r="AA25" s="59">
        <v>219158.48216421925</v>
      </c>
      <c r="AB25" s="59">
        <f t="shared" si="9"/>
        <v>450919.35429197847</v>
      </c>
      <c r="AD25" s="52">
        <f t="shared" si="10"/>
        <v>6.8399999999999989E-2</v>
      </c>
      <c r="AE25" s="52">
        <f t="shared" si="11"/>
        <v>8.8670168312699943E-2</v>
      </c>
      <c r="AF25" s="204">
        <v>44713</v>
      </c>
      <c r="AG25" s="285">
        <v>23701026.357499991</v>
      </c>
      <c r="AH25" s="274">
        <v>0.02</v>
      </c>
      <c r="AI25" s="275">
        <f t="shared" si="14"/>
        <v>474020.52714999981</v>
      </c>
      <c r="AJ25" s="173">
        <f t="shared" si="15"/>
        <v>-23101.172858021338</v>
      </c>
      <c r="AK25" s="174">
        <f t="shared" si="19"/>
        <v>-9405137.1618813202</v>
      </c>
      <c r="AL25" s="174">
        <f t="shared" si="18"/>
        <v>-6753049.3890926652</v>
      </c>
      <c r="AM25" s="280">
        <f t="shared" si="23"/>
        <v>2.8999999999999998E-3</v>
      </c>
      <c r="AN25" s="174">
        <f t="shared" si="16"/>
        <v>-1631.9869356973938</v>
      </c>
    </row>
    <row r="26" spans="1:42" s="258" customFormat="1" x14ac:dyDescent="0.3">
      <c r="A26" s="115" t="s">
        <v>24</v>
      </c>
      <c r="B26" s="116" t="s">
        <v>166</v>
      </c>
      <c r="C26" s="272">
        <f>REBATES!CM26</f>
        <v>9550785.4435404539</v>
      </c>
      <c r="D26" s="272">
        <f>REBATES!CN26</f>
        <v>-1329259.791112229</v>
      </c>
      <c r="E26" s="272">
        <f>REBATES!CO26</f>
        <v>8221525.6524282247</v>
      </c>
      <c r="F26" s="116"/>
      <c r="G26" s="59">
        <f>REBATES!CK26</f>
        <v>84011.920932963607</v>
      </c>
      <c r="H26" s="59">
        <f>'OBRP - 5 Years'!CJ26</f>
        <v>2508.1911666666665</v>
      </c>
      <c r="I26" s="59">
        <f>'OBRP - 7 Years'!CB26</f>
        <v>126201.71559523811</v>
      </c>
      <c r="J26" s="59">
        <f>'OBRP - 10 Years'!CG26</f>
        <v>37326.47075</v>
      </c>
      <c r="K26" s="59"/>
      <c r="L26" s="59"/>
      <c r="P26" s="59">
        <f t="shared" si="12"/>
        <v>84011.920932963607</v>
      </c>
      <c r="R26" s="59">
        <f t="shared" si="20"/>
        <v>11345.705400350949</v>
      </c>
      <c r="S26" s="59">
        <f t="shared" si="21"/>
        <v>13887.642396825038</v>
      </c>
      <c r="T26" s="59">
        <f t="shared" si="22"/>
        <v>35516.990818489932</v>
      </c>
      <c r="U26" s="59">
        <f>+'OBRP - 5 Years'!Q26+'OBRP - 7 Years'!Q26+'OBRP - 10 Years'!Q26</f>
        <v>24044.441051337322</v>
      </c>
      <c r="V26" s="59">
        <f>'OBRP - 5 Years'!R26+'OBRP - 7 Years'!R26+'OBRP - 10 Years'!R26</f>
        <v>81135.969989999998</v>
      </c>
      <c r="W26" s="110">
        <f t="shared" si="13"/>
        <v>165930.74965700324</v>
      </c>
      <c r="Y26" s="59"/>
      <c r="AA26" s="59">
        <f>314971.067864738+212111</f>
        <v>527082.06786473794</v>
      </c>
      <c r="AB26" s="59">
        <f t="shared" si="9"/>
        <v>777024.73845470475</v>
      </c>
      <c r="AD26" s="52">
        <f t="shared" si="10"/>
        <v>6.8400000000000002E-2</v>
      </c>
      <c r="AE26" s="52">
        <f t="shared" si="11"/>
        <v>8.8670168312699957E-2</v>
      </c>
      <c r="AF26" s="204">
        <v>44743</v>
      </c>
      <c r="AG26" s="284">
        <v>21264613</v>
      </c>
      <c r="AH26" s="274">
        <v>0.02</v>
      </c>
      <c r="AI26" s="275">
        <f t="shared" si="14"/>
        <v>425292.26</v>
      </c>
      <c r="AJ26" s="173">
        <f t="shared" si="15"/>
        <v>351732.47845470475</v>
      </c>
      <c r="AK26" s="174">
        <f t="shared" si="19"/>
        <v>-9053404.6834266149</v>
      </c>
      <c r="AL26" s="174">
        <f t="shared" si="18"/>
        <v>-6634922.8662959374</v>
      </c>
      <c r="AM26" s="280">
        <v>2.3300000000000001E-2</v>
      </c>
      <c r="AN26" s="174">
        <f t="shared" si="16"/>
        <v>-12882.80856539128</v>
      </c>
    </row>
    <row r="27" spans="1:42" s="258" customFormat="1" x14ac:dyDescent="0.3">
      <c r="A27" s="115" t="s">
        <v>25</v>
      </c>
      <c r="B27" s="116" t="s">
        <v>166</v>
      </c>
      <c r="C27" s="272">
        <f>REBATES!CM27</f>
        <v>10671909.452332821</v>
      </c>
      <c r="D27" s="272">
        <f>REBATES!CN27</f>
        <v>-1544762.56609029</v>
      </c>
      <c r="E27" s="272">
        <f>REBATES!CO27</f>
        <v>9127146.8862425312</v>
      </c>
      <c r="F27" s="116"/>
      <c r="G27" s="59">
        <f>REBATES!CK27</f>
        <v>94139.113619731099</v>
      </c>
      <c r="H27" s="59">
        <f>'OBRP - 5 Years'!CJ27</f>
        <v>2508.1911666666665</v>
      </c>
      <c r="I27" s="59">
        <f>'OBRP - 7 Years'!CB27</f>
        <v>141311.94595238098</v>
      </c>
      <c r="J27" s="59">
        <f>'OBRP - 10 Years'!CG27</f>
        <v>41531.078750000001</v>
      </c>
      <c r="K27" s="59"/>
      <c r="L27" s="59"/>
      <c r="P27" s="59">
        <f t="shared" si="12"/>
        <v>94139.113619731099</v>
      </c>
      <c r="R27" s="59">
        <f t="shared" si="20"/>
        <v>12595.462703014693</v>
      </c>
      <c r="S27" s="59">
        <f t="shared" si="21"/>
        <v>15417.400299905956</v>
      </c>
      <c r="T27" s="59">
        <f t="shared" si="22"/>
        <v>39429.274548567737</v>
      </c>
      <c r="U27" s="59">
        <f>+'OBRP - 5 Years'!Q27+'OBRP - 7 Years'!Q27+'OBRP - 10 Years'!Q27</f>
        <v>26582.641662738963</v>
      </c>
      <c r="V27" s="59">
        <f>'OBRP - 5 Years'!R27+'OBRP - 7 Years'!R27+'OBRP - 10 Years'!R27</f>
        <v>89700.917214000001</v>
      </c>
      <c r="W27" s="110">
        <f t="shared" si="13"/>
        <v>183725.69642822735</v>
      </c>
      <c r="Y27" s="59"/>
      <c r="AA27" s="59">
        <f>275356.677587902+44930</f>
        <v>320286.677587902</v>
      </c>
      <c r="AB27" s="59">
        <f t="shared" si="9"/>
        <v>598151.48763586045</v>
      </c>
      <c r="AD27" s="52">
        <f t="shared" si="10"/>
        <v>6.8400000000000002E-2</v>
      </c>
      <c r="AE27" s="52">
        <f t="shared" si="11"/>
        <v>8.8670168312699957E-2</v>
      </c>
      <c r="AF27" s="204">
        <v>44774</v>
      </c>
      <c r="AG27" s="285">
        <v>18493795.935599994</v>
      </c>
      <c r="AH27" s="274">
        <v>0.02</v>
      </c>
      <c r="AI27" s="275">
        <f t="shared" si="14"/>
        <v>369875.9187119999</v>
      </c>
      <c r="AJ27" s="173">
        <f t="shared" si="15"/>
        <v>228275.56892386056</v>
      </c>
      <c r="AK27" s="174">
        <f t="shared" si="19"/>
        <v>-8825129.1145027541</v>
      </c>
      <c r="AL27" s="174">
        <f t="shared" si="18"/>
        <v>-6426438.9736657115</v>
      </c>
      <c r="AM27" s="280">
        <v>2.5999999999999999E-2</v>
      </c>
      <c r="AN27" s="174">
        <f t="shared" si="16"/>
        <v>-13923.951109609041</v>
      </c>
    </row>
    <row r="28" spans="1:42" s="258" customFormat="1" x14ac:dyDescent="0.3">
      <c r="A28" s="115" t="s">
        <v>26</v>
      </c>
      <c r="B28" s="116" t="s">
        <v>166</v>
      </c>
      <c r="C28" s="272">
        <f>REBATES!CM28</f>
        <v>12262572.964457452</v>
      </c>
      <c r="D28" s="272">
        <f>REBATES!CN28</f>
        <v>-1778344.3917778917</v>
      </c>
      <c r="E28" s="272">
        <f>REBATES!CO28</f>
        <v>10484228.572679561</v>
      </c>
      <c r="F28" s="116"/>
      <c r="G28" s="59">
        <f>REBATES!CK28</f>
        <v>108297.11887808709</v>
      </c>
      <c r="H28" s="59">
        <f>'OBRP - 5 Years'!CJ28</f>
        <v>2508.1911666666665</v>
      </c>
      <c r="I28" s="59">
        <f>'OBRP - 7 Years'!CB28</f>
        <v>159283.65559523812</v>
      </c>
      <c r="J28" s="59">
        <f>'OBRP - 10 Years'!CG28</f>
        <v>44075.808916666669</v>
      </c>
      <c r="K28" s="59"/>
      <c r="L28" s="59"/>
      <c r="P28" s="59">
        <f t="shared" si="12"/>
        <v>108297.11887808709</v>
      </c>
      <c r="R28" s="59">
        <f t="shared" si="20"/>
        <v>14468.235430297793</v>
      </c>
      <c r="S28" s="59">
        <f t="shared" si="21"/>
        <v>17709.756483086065</v>
      </c>
      <c r="T28" s="59">
        <f t="shared" si="22"/>
        <v>45291.867433975705</v>
      </c>
      <c r="U28" s="59">
        <f>+'OBRP - 5 Years'!Q28+'OBRP - 7 Years'!Q28+'OBRP - 10 Years'!Q28</f>
        <v>29308.370467429322</v>
      </c>
      <c r="V28" s="59">
        <f>'OBRP - 5 Years'!R28+'OBRP - 7 Years'!R28+'OBRP - 10 Years'!R28</f>
        <v>98898.662756349993</v>
      </c>
      <c r="W28" s="110">
        <f t="shared" si="13"/>
        <v>205676.89257113889</v>
      </c>
      <c r="Y28" s="59"/>
      <c r="AA28" s="59">
        <f>350107.87899728+145728</f>
        <v>495835.87899727997</v>
      </c>
      <c r="AB28" s="59">
        <f t="shared" si="9"/>
        <v>809809.89044650597</v>
      </c>
      <c r="AD28" s="52">
        <f t="shared" si="10"/>
        <v>6.8400000000000002E-2</v>
      </c>
      <c r="AE28" s="52">
        <f t="shared" si="11"/>
        <v>8.8670168312699971E-2</v>
      </c>
      <c r="AF28" s="204">
        <v>44805</v>
      </c>
      <c r="AG28" s="284">
        <v>19234270.239999998</v>
      </c>
      <c r="AH28" s="274">
        <v>0.02</v>
      </c>
      <c r="AI28" s="275">
        <f t="shared" si="14"/>
        <v>384685.40479999996</v>
      </c>
      <c r="AJ28" s="173">
        <f t="shared" si="15"/>
        <v>425124.48564650601</v>
      </c>
      <c r="AK28" s="174">
        <f t="shared" si="19"/>
        <v>-8400004.6288562473</v>
      </c>
      <c r="AL28" s="174">
        <f t="shared" si="18"/>
        <v>-6191574.324050392</v>
      </c>
      <c r="AM28" s="280">
        <v>3.3399999999999999E-2</v>
      </c>
      <c r="AN28" s="174">
        <f t="shared" si="16"/>
        <v>-17233.215201940257</v>
      </c>
      <c r="AO28" s="228">
        <f>SUM(AN17:AN28)</f>
        <v>-52690.682956405239</v>
      </c>
      <c r="AP28" s="228">
        <f>AK28+AO28</f>
        <v>-8452695.3118126523</v>
      </c>
    </row>
    <row r="29" spans="1:42" s="258" customFormat="1" x14ac:dyDescent="0.3">
      <c r="A29" s="115" t="s">
        <v>27</v>
      </c>
      <c r="B29" s="116" t="s">
        <v>166</v>
      </c>
      <c r="C29" s="272">
        <f>REBATES!CM29</f>
        <v>13221529.269449728</v>
      </c>
      <c r="D29" s="272">
        <f>REBATES!CN29</f>
        <v>-2026633.8777009095</v>
      </c>
      <c r="E29" s="272">
        <f>REBATES!CO29</f>
        <v>11194895.391748818</v>
      </c>
      <c r="F29" s="116"/>
      <c r="G29" s="59">
        <f>REBATES!CK29</f>
        <v>117265.63504506492</v>
      </c>
      <c r="H29" s="59">
        <f>'OBRP - 5 Years'!CJ29</f>
        <v>3040.252</v>
      </c>
      <c r="I29" s="59">
        <f>'OBRP - 7 Years'!CB29</f>
        <v>177031.98654761908</v>
      </c>
      <c r="J29" s="59">
        <f>'OBRP - 10 Years'!CG29</f>
        <v>47886.334333333332</v>
      </c>
      <c r="K29" s="59"/>
      <c r="L29" s="59"/>
      <c r="P29" s="59">
        <f t="shared" si="12"/>
        <v>117265.63504506492</v>
      </c>
      <c r="R29" s="59">
        <f t="shared" si="20"/>
        <v>15448.955640613367</v>
      </c>
      <c r="S29" s="59">
        <f t="shared" si="21"/>
        <v>18910.201152818143</v>
      </c>
      <c r="T29" s="59">
        <f t="shared" si="22"/>
        <v>48361.948092354891</v>
      </c>
      <c r="U29" s="59">
        <f>+'OBRP - 5 Years'!Q29+'OBRP - 7 Years'!Q29+'OBRP - 10 Years'!Q29</f>
        <v>32308.282540237444</v>
      </c>
      <c r="V29" s="59">
        <f>'OBRP - 5 Years'!R29+'OBRP - 7 Years'!R29+'OBRP - 10 Years'!R29</f>
        <v>109021.61697235001</v>
      </c>
      <c r="W29" s="110">
        <f t="shared" si="13"/>
        <v>224051.00439837383</v>
      </c>
      <c r="Y29" s="59"/>
      <c r="AA29" s="59">
        <v>331658.66996265901</v>
      </c>
      <c r="AB29" s="59">
        <f t="shared" si="9"/>
        <v>672975.30940609786</v>
      </c>
      <c r="AD29" s="52">
        <f t="shared" si="10"/>
        <v>6.8400000000000002E-2</v>
      </c>
      <c r="AE29" s="52">
        <f t="shared" si="11"/>
        <v>8.8670168312699943E-2</v>
      </c>
      <c r="AF29" s="204">
        <v>44835</v>
      </c>
      <c r="AG29" s="283">
        <v>36639189.810000002</v>
      </c>
      <c r="AH29" s="274">
        <v>1.15E-2</v>
      </c>
      <c r="AI29" s="275">
        <f t="shared" ref="AI29:AI40" si="24">AH29*AG29</f>
        <v>421350.68281500001</v>
      </c>
      <c r="AJ29" s="173">
        <f t="shared" ref="AJ29:AJ40" si="25">AB29-AI29</f>
        <v>251624.62659109785</v>
      </c>
      <c r="AK29" s="174">
        <f>AP28+AJ29</f>
        <v>-8201070.6852215547</v>
      </c>
      <c r="AL29" s="174">
        <f>((AP28+AK29)/2)*(1-0.2811)</f>
        <v>-5986196.1876339456</v>
      </c>
      <c r="AM29" s="280">
        <v>3.3700000000000001E-2</v>
      </c>
      <c r="AN29" s="174">
        <f t="shared" ref="AN29:AN40" si="26">AL29*(AM29/12)</f>
        <v>-16811.234293605332</v>
      </c>
    </row>
    <row r="30" spans="1:42" s="258" customFormat="1" x14ac:dyDescent="0.3">
      <c r="A30" s="115" t="s">
        <v>28</v>
      </c>
      <c r="B30" s="116" t="s">
        <v>166</v>
      </c>
      <c r="C30" s="272">
        <f>REBATES!CM30</f>
        <v>13869480.400833482</v>
      </c>
      <c r="D30" s="272">
        <f>REBATES!CN30</f>
        <v>-2279286.2449935917</v>
      </c>
      <c r="E30" s="272">
        <f>REBATES!CO30</f>
        <v>11590194.15583989</v>
      </c>
      <c r="F30" s="116"/>
      <c r="G30" s="59">
        <f>REBATES!CK30</f>
        <v>123696.02804026507</v>
      </c>
      <c r="H30" s="59">
        <f>'OBRP - 5 Years'!CJ30</f>
        <v>4090.0739999999996</v>
      </c>
      <c r="I30" s="59">
        <f>'OBRP - 7 Years'!CB30</f>
        <v>190426.02428571432</v>
      </c>
      <c r="J30" s="59">
        <f>'OBRP - 10 Years'!CG30</f>
        <v>51385.142666666667</v>
      </c>
      <c r="K30" s="59"/>
      <c r="L30" s="59"/>
      <c r="P30" s="59">
        <f t="shared" si="12"/>
        <v>123696.02804026507</v>
      </c>
      <c r="R30" s="59">
        <f t="shared" si="20"/>
        <v>15994.467935059049</v>
      </c>
      <c r="S30" s="59">
        <f t="shared" si="21"/>
        <v>19577.932192978835</v>
      </c>
      <c r="T30" s="59">
        <f t="shared" si="22"/>
        <v>50069.638753228326</v>
      </c>
      <c r="U30" s="59">
        <f>+'OBRP - 5 Years'!Q30+'OBRP - 7 Years'!Q30+'OBRP - 10 Years'!Q30</f>
        <v>34640.575335990063</v>
      </c>
      <c r="V30" s="59">
        <f>'OBRP - 5 Years'!R30+'OBRP - 7 Years'!R30+'OBRP - 10 Years'!R30</f>
        <v>116891.74536835001</v>
      </c>
      <c r="W30" s="110">
        <f t="shared" si="13"/>
        <v>237174.35958560629</v>
      </c>
      <c r="Y30" s="59"/>
      <c r="Z30" s="110"/>
      <c r="AA30" s="59">
        <v>306644.2705759817</v>
      </c>
      <c r="AB30" s="59">
        <f t="shared" si="9"/>
        <v>667514.65820185305</v>
      </c>
      <c r="AD30" s="52">
        <f t="shared" si="10"/>
        <v>6.8399999999999989E-2</v>
      </c>
      <c r="AE30" s="52">
        <f t="shared" si="11"/>
        <v>8.8670168312699957E-2</v>
      </c>
      <c r="AF30" s="204">
        <v>44866</v>
      </c>
      <c r="AG30" s="283">
        <v>64702291.770000011</v>
      </c>
      <c r="AH30" s="274">
        <v>1.15E-2</v>
      </c>
      <c r="AI30" s="275">
        <f t="shared" si="24"/>
        <v>744076.35535500012</v>
      </c>
      <c r="AJ30" s="173">
        <f t="shared" si="25"/>
        <v>-76561.697153147077</v>
      </c>
      <c r="AK30" s="174">
        <f t="shared" ref="AK30:AK40" si="27">AK29+AJ30</f>
        <v>-8277632.382374702</v>
      </c>
      <c r="AL30" s="174">
        <f t="shared" ref="AL30:AL40" si="28">((AK29+AK30)/2)*(1-0.2811)</f>
        <v>-5923269.8176474739</v>
      </c>
      <c r="AM30" s="280">
        <v>4.0770000000000001E-2</v>
      </c>
      <c r="AN30" s="174">
        <f t="shared" si="26"/>
        <v>-20124.309205457292</v>
      </c>
    </row>
    <row r="31" spans="1:42" s="258" customFormat="1" x14ac:dyDescent="0.3">
      <c r="A31" s="115" t="s">
        <v>29</v>
      </c>
      <c r="B31" s="116" t="s">
        <v>166</v>
      </c>
      <c r="C31" s="272">
        <f>REBATES!CM31</f>
        <v>15121276.591590516</v>
      </c>
      <c r="D31" s="272">
        <f>REBATES!CN31</f>
        <v>-2543186.6221094537</v>
      </c>
      <c r="E31" s="272">
        <f>REBATES!CO31</f>
        <v>12578089.969481062</v>
      </c>
      <c r="F31" s="116"/>
      <c r="G31" s="59">
        <f>REBATES!CK31</f>
        <v>135254.78618141887</v>
      </c>
      <c r="H31" s="59">
        <f>'OBRP - 5 Years'!CJ31</f>
        <v>4090.0739999999996</v>
      </c>
      <c r="I31" s="59">
        <f>'OBRP - 7 Years'!CB31</f>
        <v>213289.88178571433</v>
      </c>
      <c r="J31" s="59">
        <f>'OBRP - 10 Years'!CG31</f>
        <v>56299.108166666665</v>
      </c>
      <c r="K31" s="59"/>
      <c r="L31" s="59"/>
      <c r="P31" s="59">
        <f t="shared" si="12"/>
        <v>135254.78618141887</v>
      </c>
      <c r="R31" s="59">
        <f t="shared" si="20"/>
        <v>17357.764157883867</v>
      </c>
      <c r="S31" s="59">
        <f t="shared" si="21"/>
        <v>21246.666727805354</v>
      </c>
      <c r="T31" s="59">
        <f t="shared" si="22"/>
        <v>54337.348668158193</v>
      </c>
      <c r="U31" s="59">
        <f>+'OBRP - 5 Years'!Q31+'OBRP - 7 Years'!Q31+'OBRP - 10 Years'!Q31</f>
        <v>38442.132194146921</v>
      </c>
      <c r="V31" s="59">
        <f>'OBRP - 5 Years'!R31+'OBRP - 7 Years'!R31+'OBRP - 10 Years'!R31</f>
        <v>129719.78335435002</v>
      </c>
      <c r="W31" s="110">
        <f t="shared" si="13"/>
        <v>261103.69510234435</v>
      </c>
      <c r="Y31" s="59"/>
      <c r="Z31" s="110"/>
      <c r="AA31" s="59">
        <v>358510.88306154491</v>
      </c>
      <c r="AB31" s="59">
        <f t="shared" si="9"/>
        <v>754869.36434530816</v>
      </c>
      <c r="AD31" s="52">
        <f t="shared" si="10"/>
        <v>6.8400000000000002E-2</v>
      </c>
      <c r="AE31" s="52">
        <f t="shared" si="11"/>
        <v>8.8670168312699971E-2</v>
      </c>
      <c r="AF31" s="204">
        <v>44896</v>
      </c>
      <c r="AG31" s="283">
        <v>117237547.95</v>
      </c>
      <c r="AH31" s="274">
        <v>1.15E-2</v>
      </c>
      <c r="AI31" s="275">
        <f t="shared" si="24"/>
        <v>1348231.801425</v>
      </c>
      <c r="AJ31" s="173">
        <f t="shared" si="25"/>
        <v>-593362.43707969179</v>
      </c>
      <c r="AK31" s="174">
        <f t="shared" si="27"/>
        <v>-8870994.8194543943</v>
      </c>
      <c r="AL31" s="174">
        <f t="shared" si="28"/>
        <v>-6164074.0476974696</v>
      </c>
      <c r="AM31" s="280">
        <v>4.4679999999999997E-2</v>
      </c>
      <c r="AN31" s="174">
        <f t="shared" si="26"/>
        <v>-22950.902370926913</v>
      </c>
    </row>
    <row r="32" spans="1:42" s="258" customFormat="1" x14ac:dyDescent="0.3">
      <c r="A32" s="115" t="s">
        <v>18</v>
      </c>
      <c r="B32" s="116" t="s">
        <v>184</v>
      </c>
      <c r="C32" s="272">
        <f>REBATES!CM32</f>
        <v>16381261.129142722</v>
      </c>
      <c r="D32" s="272">
        <f>REBATES!CN32</f>
        <v>-2808348.8247330328</v>
      </c>
      <c r="E32" s="272">
        <f>REBATES!CO32</f>
        <v>13572912.30440969</v>
      </c>
      <c r="F32" s="116"/>
      <c r="G32" s="59">
        <f>REBATES!CK32</f>
        <v>146979.48638086108</v>
      </c>
      <c r="H32" s="59">
        <f>'OBRP - 5 Years'!CJ32</f>
        <v>5607.5863333333327</v>
      </c>
      <c r="I32" s="59">
        <f>'OBRP - 7 Years'!CB32</f>
        <v>226888.31952380956</v>
      </c>
      <c r="J32" s="59">
        <f>'OBRP - 10 Years'!CG32</f>
        <v>59504.176333333329</v>
      </c>
      <c r="K32" s="59"/>
      <c r="L32" s="59"/>
      <c r="P32" s="59">
        <f t="shared" si="12"/>
        <v>146979.48638086108</v>
      </c>
      <c r="R32" s="59">
        <f t="shared" si="20"/>
        <v>18730.618980085372</v>
      </c>
      <c r="S32" s="59">
        <f t="shared" si="21"/>
        <v>22927.101408658393</v>
      </c>
      <c r="T32" s="59">
        <f t="shared" si="22"/>
        <v>58634.981155049863</v>
      </c>
      <c r="U32" s="59">
        <f>+'OBRP - 5 Years'!Q32+'OBRP - 7 Years'!Q32+'OBRP - 10 Years'!Q32</f>
        <v>40689.199151687833</v>
      </c>
      <c r="V32" s="59">
        <f>'OBRP - 5 Years'!R32+'OBRP - 7 Years'!R32+'OBRP - 10 Years'!R32</f>
        <v>137302.32423535001</v>
      </c>
      <c r="W32" s="110">
        <f t="shared" si="13"/>
        <v>278284.22493083146</v>
      </c>
      <c r="Y32" s="59"/>
      <c r="Z32" s="110"/>
      <c r="AA32" s="59">
        <v>293215.81606693217</v>
      </c>
      <c r="AB32" s="59">
        <f t="shared" si="9"/>
        <v>718479.52737862477</v>
      </c>
      <c r="AD32" s="52">
        <f t="shared" si="10"/>
        <v>6.8400000000000002E-2</v>
      </c>
      <c r="AE32" s="52">
        <f t="shared" si="11"/>
        <v>8.8670168312699971E-2</v>
      </c>
      <c r="AF32" s="204">
        <v>44927</v>
      </c>
      <c r="AG32" s="283">
        <v>97910790.849999994</v>
      </c>
      <c r="AH32" s="274">
        <v>1.15E-2</v>
      </c>
      <c r="AI32" s="275">
        <f t="shared" si="24"/>
        <v>1125974.0947749999</v>
      </c>
      <c r="AJ32" s="173">
        <f t="shared" si="25"/>
        <v>-407494.56739637512</v>
      </c>
      <c r="AK32" s="174">
        <f t="shared" si="27"/>
        <v>-9278489.3868507687</v>
      </c>
      <c r="AL32" s="174">
        <f t="shared" si="28"/>
        <v>-6523832.0979563901</v>
      </c>
      <c r="AM32" s="280">
        <v>4.6199999999999998E-2</v>
      </c>
      <c r="AN32" s="174">
        <f t="shared" si="26"/>
        <v>-25116.753577132098</v>
      </c>
    </row>
    <row r="33" spans="1:42" s="258" customFormat="1" x14ac:dyDescent="0.3">
      <c r="A33" s="115" t="s">
        <v>19</v>
      </c>
      <c r="B33" s="116" t="s">
        <v>184</v>
      </c>
      <c r="C33" s="272">
        <f>REBATES!CM33</f>
        <v>17615814.560126621</v>
      </c>
      <c r="D33" s="272">
        <f>REBATES!CN33</f>
        <v>-3078519.9741514958</v>
      </c>
      <c r="E33" s="272">
        <f>REBATES!CO33</f>
        <v>14537294.585975125</v>
      </c>
      <c r="F33" s="116"/>
      <c r="G33" s="59">
        <f>REBATES!CK33</f>
        <v>158589.00669485066</v>
      </c>
      <c r="H33" s="59">
        <f>'OBRP - 5 Years'!CJ33</f>
        <v>7192.1894999999995</v>
      </c>
      <c r="I33" s="59">
        <f>'OBRP - 7 Years'!CB33</f>
        <v>240895.67892857146</v>
      </c>
      <c r="J33" s="59">
        <f>'OBRP - 10 Years'!CG33</f>
        <v>62974.350083333331</v>
      </c>
      <c r="K33" s="59"/>
      <c r="L33" s="59"/>
      <c r="P33" s="59">
        <f t="shared" si="12"/>
        <v>158589.00669485066</v>
      </c>
      <c r="R33" s="59">
        <f t="shared" si="20"/>
        <v>20061.466528645673</v>
      </c>
      <c r="S33" s="59">
        <f t="shared" si="21"/>
        <v>24556.117339084805</v>
      </c>
      <c r="T33" s="59">
        <f t="shared" si="22"/>
        <v>62801.112611412544</v>
      </c>
      <c r="U33" s="59">
        <f>+'OBRP - 5 Years'!Q33+'OBRP - 7 Years'!Q33+'OBRP - 10 Years'!Q33</f>
        <v>43068.404262150369</v>
      </c>
      <c r="V33" s="59">
        <f>'OBRP - 5 Years'!R33+'OBRP - 7 Years'!R33+'OBRP - 10 Years'!R33</f>
        <v>145330.75434235</v>
      </c>
      <c r="W33" s="110">
        <f t="shared" si="13"/>
        <v>295817.8550836434</v>
      </c>
      <c r="Y33" s="59"/>
      <c r="Z33" s="110"/>
      <c r="AA33" s="59">
        <v>349493.01232124964</v>
      </c>
      <c r="AB33" s="59">
        <f t="shared" si="9"/>
        <v>803899.87409974367</v>
      </c>
      <c r="AD33" s="52">
        <f t="shared" si="10"/>
        <v>6.8400000000000002E-2</v>
      </c>
      <c r="AE33" s="52">
        <f t="shared" si="11"/>
        <v>8.8670168312699957E-2</v>
      </c>
      <c r="AF33" s="204">
        <v>44958</v>
      </c>
      <c r="AG33" s="283">
        <v>93301486.239999995</v>
      </c>
      <c r="AH33" s="274">
        <v>1.15E-2</v>
      </c>
      <c r="AI33" s="275">
        <f t="shared" si="24"/>
        <v>1072967.09176</v>
      </c>
      <c r="AJ33" s="173">
        <f t="shared" si="25"/>
        <v>-269067.21766025631</v>
      </c>
      <c r="AK33" s="174">
        <f t="shared" si="27"/>
        <v>-9547556.6045110244</v>
      </c>
      <c r="AL33" s="174">
        <f t="shared" si="28"/>
        <v>-6767022.2315949965</v>
      </c>
      <c r="AM33" s="280">
        <v>4.7989999999999998E-2</v>
      </c>
      <c r="AN33" s="174">
        <f t="shared" si="26"/>
        <v>-27062.449741186989</v>
      </c>
    </row>
    <row r="34" spans="1:42" s="258" customFormat="1" x14ac:dyDescent="0.3">
      <c r="A34" s="115" t="s">
        <v>20</v>
      </c>
      <c r="B34" s="116" t="s">
        <v>184</v>
      </c>
      <c r="C34" s="272">
        <f>REBATES!CM34</f>
        <v>22687363.075023025</v>
      </c>
      <c r="D34" s="272">
        <f>REBATES!CN34</f>
        <v>-3439037.1622980335</v>
      </c>
      <c r="E34" s="272">
        <f>REBATES!CO34</f>
        <v>19248325.91272499</v>
      </c>
      <c r="F34" s="116"/>
      <c r="G34" s="59">
        <f>REBATES!CK34</f>
        <v>202539.74217040744</v>
      </c>
      <c r="H34" s="59">
        <f>'OBRP - 5 Years'!CJ34</f>
        <v>8716.3614999999991</v>
      </c>
      <c r="I34" s="59">
        <f>'OBRP - 7 Years'!CB34</f>
        <v>254711.59761904765</v>
      </c>
      <c r="J34" s="59">
        <f>'OBRP - 10 Years'!CG34</f>
        <v>65593.303166666665</v>
      </c>
      <c r="K34" s="59"/>
      <c r="L34" s="59"/>
      <c r="P34" s="59">
        <f t="shared" si="12"/>
        <v>202539.74217040744</v>
      </c>
      <c r="R34" s="59">
        <f t="shared" si="20"/>
        <v>26562.689759560486</v>
      </c>
      <c r="S34" s="59">
        <f t="shared" si="21"/>
        <v>32513.900499053303</v>
      </c>
      <c r="T34" s="59">
        <f t="shared" si="22"/>
        <v>83152.767942971957</v>
      </c>
      <c r="U34" s="59">
        <f>+'OBRP - 5 Years'!Q34+'OBRP - 7 Years'!Q34+'OBRP - 10 Years'!Q34</f>
        <v>45083.607943380252</v>
      </c>
      <c r="V34" s="59">
        <f>'OBRP - 5 Years'!R34+'OBRP - 7 Years'!R34+'OBRP - 10 Years'!R34</f>
        <v>152130.89184835003</v>
      </c>
      <c r="W34" s="110">
        <f t="shared" si="13"/>
        <v>339443.85799331602</v>
      </c>
      <c r="Y34" s="59"/>
      <c r="Z34" s="110"/>
      <c r="AA34" s="59">
        <v>498895.112933186</v>
      </c>
      <c r="AB34" s="59">
        <f t="shared" si="9"/>
        <v>1040878.7130969095</v>
      </c>
      <c r="AD34" s="52">
        <f t="shared" si="10"/>
        <v>6.8399999999999989E-2</v>
      </c>
      <c r="AE34" s="52">
        <f t="shared" si="11"/>
        <v>8.8670168312699943E-2</v>
      </c>
      <c r="AF34" s="204">
        <v>44986</v>
      </c>
      <c r="AG34" s="283">
        <v>90294440.979999989</v>
      </c>
      <c r="AH34" s="274">
        <v>1.15E-2</v>
      </c>
      <c r="AI34" s="275">
        <f t="shared" si="24"/>
        <v>1038386.0712699998</v>
      </c>
      <c r="AJ34" s="173">
        <f t="shared" si="25"/>
        <v>2492.6418269096175</v>
      </c>
      <c r="AK34" s="174">
        <f t="shared" si="27"/>
        <v>-9545063.9626841154</v>
      </c>
      <c r="AL34" s="174">
        <f t="shared" si="28"/>
        <v>-6862842.4628782924</v>
      </c>
      <c r="AM34" s="280">
        <f t="shared" si="23"/>
        <v>4.7989999999999998E-2</v>
      </c>
      <c r="AN34" s="174">
        <f t="shared" si="26"/>
        <v>-27445.650816127436</v>
      </c>
    </row>
    <row r="35" spans="1:42" s="258" customFormat="1" x14ac:dyDescent="0.3">
      <c r="A35" s="115" t="s">
        <v>21</v>
      </c>
      <c r="B35" s="116">
        <v>2023</v>
      </c>
      <c r="C35" s="272">
        <f>REBATES!CM35</f>
        <v>25449483.207302015</v>
      </c>
      <c r="D35" s="272">
        <f>REBATES!CN35</f>
        <v>-3833645.3910223013</v>
      </c>
      <c r="E35" s="272">
        <f>REBATES!CO35</f>
        <v>21615837.816279713</v>
      </c>
      <c r="F35" s="116"/>
      <c r="G35" s="59">
        <f>REBATES!CK35</f>
        <v>227452.8503590578</v>
      </c>
      <c r="H35" s="59">
        <f>'OBRP - 5 Years'!CJ35</f>
        <v>21873.681333333334</v>
      </c>
      <c r="I35" s="59">
        <f>'OBRP - 7 Years'!CB35</f>
        <v>262525.08559523814</v>
      </c>
      <c r="J35" s="59">
        <f>'OBRP - 10 Years'!CG35</f>
        <v>70741.784833333339</v>
      </c>
      <c r="K35" s="59"/>
      <c r="L35" s="59"/>
      <c r="P35" s="59">
        <f t="shared" si="12"/>
        <v>227452.8503590578</v>
      </c>
      <c r="R35" s="59">
        <f t="shared" si="20"/>
        <v>29829.856186466004</v>
      </c>
      <c r="S35" s="59">
        <f t="shared" si="21"/>
        <v>36513.055896334547</v>
      </c>
      <c r="T35" s="59">
        <f t="shared" si="22"/>
        <v>93380.419366328366</v>
      </c>
      <c r="U35" s="59">
        <f>+'OBRP - 5 Years'!Q35+'OBRP - 7 Years'!Q35+'OBRP - 10 Years'!Q35</f>
        <v>47969.48773205711</v>
      </c>
      <c r="V35" s="59">
        <f>'OBRP - 5 Years'!R35+'OBRP - 7 Years'!R35+'OBRP - 10 Years'!R35</f>
        <v>161869.05358930715</v>
      </c>
      <c r="W35" s="110">
        <f t="shared" si="13"/>
        <v>369561.87277049315</v>
      </c>
      <c r="Y35" s="59"/>
      <c r="Z35" s="110"/>
      <c r="AA35" s="59">
        <v>640774.23446778301</v>
      </c>
      <c r="AB35" s="59">
        <f t="shared" si="9"/>
        <v>1237788.9575973339</v>
      </c>
      <c r="AD35" s="52">
        <f t="shared" si="10"/>
        <v>6.8400000000000002E-2</v>
      </c>
      <c r="AE35" s="52">
        <f t="shared" si="11"/>
        <v>8.8670168312699971E-2</v>
      </c>
      <c r="AF35" s="204">
        <v>45017</v>
      </c>
      <c r="AG35" s="283">
        <v>52757923.475015663</v>
      </c>
      <c r="AH35" s="274">
        <v>1.15E-2</v>
      </c>
      <c r="AI35" s="275">
        <f t="shared" si="24"/>
        <v>606716.11996268015</v>
      </c>
      <c r="AJ35" s="173">
        <f t="shared" si="25"/>
        <v>631072.83763465378</v>
      </c>
      <c r="AK35" s="174">
        <f t="shared" si="27"/>
        <v>-8913991.1250494607</v>
      </c>
      <c r="AL35" s="174">
        <f t="shared" si="28"/>
        <v>-6635107.3512858329</v>
      </c>
      <c r="AM35" s="280">
        <f t="shared" si="23"/>
        <v>4.7989999999999998E-2</v>
      </c>
      <c r="AN35" s="174">
        <f t="shared" si="26"/>
        <v>-26534.90014901726</v>
      </c>
    </row>
    <row r="36" spans="1:42" s="258" customFormat="1" x14ac:dyDescent="0.3">
      <c r="A36" s="115" t="s">
        <v>22</v>
      </c>
      <c r="B36" s="116">
        <v>2023</v>
      </c>
      <c r="C36" s="272">
        <f>REBATES!CM36</f>
        <v>28422288.643594734</v>
      </c>
      <c r="D36" s="272">
        <f>REBATES!CN36</f>
        <v>-4275583.6790205883</v>
      </c>
      <c r="E36" s="272">
        <f>REBATES!CO36</f>
        <v>24146704.964574147</v>
      </c>
      <c r="F36" s="116"/>
      <c r="G36" s="59">
        <f>REBATES!CK36</f>
        <v>254345.77713764415</v>
      </c>
      <c r="H36" s="59">
        <f>'OBRP - 5 Years'!CJ36</f>
        <v>37773.798666666662</v>
      </c>
      <c r="I36" s="59">
        <f>'OBRP - 7 Years'!CB36</f>
        <v>275547.56559523812</v>
      </c>
      <c r="J36" s="59">
        <f>'OBRP - 10 Years'!CG36</f>
        <v>79280.525333333338</v>
      </c>
      <c r="K36" s="59"/>
      <c r="L36" s="59"/>
      <c r="P36" s="59">
        <f t="shared" si="12"/>
        <v>254345.77713764415</v>
      </c>
      <c r="R36" s="59">
        <f t="shared" si="20"/>
        <v>33322.452851112321</v>
      </c>
      <c r="S36" s="59">
        <f t="shared" si="21"/>
        <v>40788.147819085476</v>
      </c>
      <c r="T36" s="59">
        <f t="shared" si="22"/>
        <v>104313.76544696031</v>
      </c>
      <c r="U36" s="59">
        <f>+'OBRP - 5 Years'!Q36+'OBRP - 7 Years'!Q36+'OBRP - 10 Years'!Q36</f>
        <v>52496.394574193255</v>
      </c>
      <c r="V36" s="59">
        <f>'OBRP - 5 Years'!R36+'OBRP - 7 Years'!R36+'OBRP - 10 Years'!R36</f>
        <v>177144.72487261429</v>
      </c>
      <c r="W36" s="110">
        <f t="shared" si="13"/>
        <v>408065.48556396563</v>
      </c>
      <c r="Y36" s="59"/>
      <c r="Z36" s="110"/>
      <c r="AA36" s="59">
        <v>640774.23446778301</v>
      </c>
      <c r="AB36" s="59">
        <f t="shared" si="9"/>
        <v>1303185.4971693926</v>
      </c>
      <c r="AD36" s="52">
        <f t="shared" si="10"/>
        <v>6.8400000000000002E-2</v>
      </c>
      <c r="AE36" s="52">
        <f t="shared" si="11"/>
        <v>8.8670168312699957E-2</v>
      </c>
      <c r="AF36" s="204">
        <v>45047</v>
      </c>
      <c r="AG36" s="283">
        <v>30009735.949472312</v>
      </c>
      <c r="AH36" s="274">
        <v>1.15E-2</v>
      </c>
      <c r="AI36" s="275">
        <f t="shared" si="24"/>
        <v>345111.96341893158</v>
      </c>
      <c r="AJ36" s="173">
        <f t="shared" si="25"/>
        <v>958073.53375046107</v>
      </c>
      <c r="AK36" s="174">
        <f t="shared" si="27"/>
        <v>-7955917.5912989993</v>
      </c>
      <c r="AL36" s="174">
        <f t="shared" si="28"/>
        <v>-6063888.6880914541</v>
      </c>
      <c r="AM36" s="280">
        <f t="shared" si="23"/>
        <v>4.7989999999999998E-2</v>
      </c>
      <c r="AN36" s="174">
        <f t="shared" si="26"/>
        <v>-24250.501511792405</v>
      </c>
    </row>
    <row r="37" spans="1:42" s="258" customFormat="1" x14ac:dyDescent="0.3">
      <c r="A37" s="115" t="s">
        <v>23</v>
      </c>
      <c r="B37" s="116">
        <v>2023</v>
      </c>
      <c r="C37" s="272">
        <f>REBATES!CM37</f>
        <v>31503887.54097794</v>
      </c>
      <c r="D37" s="272">
        <f>REBATES!CN37</f>
        <v>-4769682.4166951943</v>
      </c>
      <c r="E37" s="272">
        <f>REBATES!CO37</f>
        <v>26734205.124282748</v>
      </c>
      <c r="F37" s="116"/>
      <c r="G37" s="59">
        <f>REBATES!CK37</f>
        <v>282378.92566302943</v>
      </c>
      <c r="H37" s="59">
        <f>'OBRP - 5 Years'!CJ37</f>
        <v>55367.881666666668</v>
      </c>
      <c r="I37" s="59">
        <f>'OBRP - 7 Years'!CB37</f>
        <v>291174.54166666669</v>
      </c>
      <c r="J37" s="59">
        <f>'OBRP - 10 Years'!CG37</f>
        <v>89554.716250000012</v>
      </c>
      <c r="K37" s="59"/>
      <c r="L37" s="59"/>
      <c r="P37" s="59">
        <f t="shared" si="12"/>
        <v>282378.92566302943</v>
      </c>
      <c r="R37" s="59">
        <f t="shared" si="20"/>
        <v>36893.203071510186</v>
      </c>
      <c r="S37" s="59">
        <f t="shared" si="21"/>
        <v>45158.903131288091</v>
      </c>
      <c r="T37" s="59">
        <f t="shared" si="22"/>
        <v>115491.76613690147</v>
      </c>
      <c r="U37" s="59">
        <f>+'OBRP - 5 Years'!Q37+'OBRP - 7 Years'!Q37+'OBRP - 10 Years'!Q37</f>
        <v>57842.84866232577</v>
      </c>
      <c r="V37" s="59">
        <f>'OBRP - 5 Years'!R37+'OBRP - 7 Years'!R37+'OBRP - 10 Years'!R37</f>
        <v>195185.89029298932</v>
      </c>
      <c r="W37" s="110">
        <f t="shared" si="13"/>
        <v>450572.61129501485</v>
      </c>
      <c r="Y37" s="59"/>
      <c r="Z37" s="110"/>
      <c r="AA37" s="59">
        <v>640774.23446778301</v>
      </c>
      <c r="AB37" s="59">
        <f t="shared" si="9"/>
        <v>1373725.7714258274</v>
      </c>
      <c r="AD37" s="52">
        <f t="shared" si="10"/>
        <v>6.8399999999999989E-2</v>
      </c>
      <c r="AE37" s="52">
        <f t="shared" si="11"/>
        <v>8.8670168312699971E-2</v>
      </c>
      <c r="AF37" s="204">
        <v>45078</v>
      </c>
      <c r="AG37" s="283">
        <v>20587990.577781532</v>
      </c>
      <c r="AH37" s="274">
        <v>1.15E-2</v>
      </c>
      <c r="AI37" s="275">
        <f t="shared" si="24"/>
        <v>236761.89164448762</v>
      </c>
      <c r="AJ37" s="173">
        <f t="shared" si="25"/>
        <v>1136963.8797813398</v>
      </c>
      <c r="AK37" s="174">
        <f t="shared" si="27"/>
        <v>-6818953.7115176599</v>
      </c>
      <c r="AL37" s="174">
        <f t="shared" si="28"/>
        <v>-5310827.4897974478</v>
      </c>
      <c r="AM37" s="280">
        <f t="shared" si="23"/>
        <v>4.7989999999999998E-2</v>
      </c>
      <c r="AN37" s="174">
        <f t="shared" si="26"/>
        <v>-21238.884269614959</v>
      </c>
    </row>
    <row r="38" spans="1:42" s="258" customFormat="1" x14ac:dyDescent="0.3">
      <c r="A38" s="115" t="s">
        <v>24</v>
      </c>
      <c r="B38" s="116">
        <v>2023</v>
      </c>
      <c r="C38" s="272">
        <f>REBATES!CM38</f>
        <v>35965003.125078373</v>
      </c>
      <c r="D38" s="272">
        <f>REBATES!CN38</f>
        <v>-5348760.4498131666</v>
      </c>
      <c r="E38" s="272">
        <f>REBATES!CO38</f>
        <v>30616242.675265208</v>
      </c>
      <c r="F38" s="116"/>
      <c r="G38" s="59">
        <f>REBATES!CK38</f>
        <v>322240.2240644031</v>
      </c>
      <c r="H38" s="59">
        <f>'OBRP - 5 Years'!CJ38</f>
        <v>72681.467833333329</v>
      </c>
      <c r="I38" s="59">
        <f>'OBRP - 7 Years'!CB38</f>
        <v>304798.54250000004</v>
      </c>
      <c r="J38" s="59">
        <f>'OBRP - 10 Years'!CG38</f>
        <v>99215.04733333335</v>
      </c>
      <c r="K38" s="59"/>
      <c r="L38" s="59"/>
      <c r="P38" s="59">
        <f t="shared" si="12"/>
        <v>322240.2240644031</v>
      </c>
      <c r="R38" s="59">
        <f t="shared" si="20"/>
        <v>42250.414891865985</v>
      </c>
      <c r="S38" s="59">
        <f t="shared" si="21"/>
        <v>51716.366010841091</v>
      </c>
      <c r="T38" s="59">
        <f t="shared" si="22"/>
        <v>132262.16835714571</v>
      </c>
      <c r="U38" s="59">
        <f>+'OBRP - 5 Years'!Q38+'OBRP - 7 Years'!Q38+'OBRP - 10 Years'!Q38</f>
        <v>62683.662003115598</v>
      </c>
      <c r="V38" s="59">
        <f>'OBRP - 5 Years'!R38+'OBRP - 7 Years'!R38+'OBRP - 10 Years'!R38</f>
        <v>211520.81299328932</v>
      </c>
      <c r="W38" s="110">
        <f t="shared" si="13"/>
        <v>500433.42425625771</v>
      </c>
      <c r="Y38" s="59"/>
      <c r="Z38" s="110"/>
      <c r="AA38" s="59">
        <v>654830.35470072494</v>
      </c>
      <c r="AB38" s="59">
        <f t="shared" si="9"/>
        <v>1477504.003021386</v>
      </c>
      <c r="AD38" s="52">
        <f t="shared" si="10"/>
        <v>6.8400000000000002E-2</v>
      </c>
      <c r="AE38" s="52">
        <f t="shared" si="11"/>
        <v>8.8670168312699957E-2</v>
      </c>
      <c r="AF38" s="204">
        <v>45108</v>
      </c>
      <c r="AG38" s="283">
        <v>20308808.844235044</v>
      </c>
      <c r="AH38" s="274">
        <v>1.15E-2</v>
      </c>
      <c r="AI38" s="275">
        <f t="shared" si="24"/>
        <v>233551.30170870299</v>
      </c>
      <c r="AJ38" s="173">
        <f t="shared" si="25"/>
        <v>1243952.7013126831</v>
      </c>
      <c r="AK38" s="174">
        <f t="shared" si="27"/>
        <v>-5575001.0102049764</v>
      </c>
      <c r="AL38" s="174">
        <f t="shared" si="28"/>
        <v>-4455007.024723202</v>
      </c>
      <c r="AM38" s="280">
        <f t="shared" si="23"/>
        <v>4.7989999999999998E-2</v>
      </c>
      <c r="AN38" s="174">
        <f t="shared" si="26"/>
        <v>-17816.315593038871</v>
      </c>
    </row>
    <row r="39" spans="1:42" s="258" customFormat="1" x14ac:dyDescent="0.3">
      <c r="A39" s="115" t="s">
        <v>25</v>
      </c>
      <c r="B39" s="116">
        <v>2023</v>
      </c>
      <c r="C39" s="272">
        <f>REBATES!CM39</f>
        <v>38724018.484869078</v>
      </c>
      <c r="D39" s="272">
        <f>REBATES!CN39</f>
        <v>-5964877.4022852331</v>
      </c>
      <c r="E39" s="272">
        <f>REBATES!CO39</f>
        <v>32759141.082583845</v>
      </c>
      <c r="F39" s="116"/>
      <c r="G39" s="59">
        <f>REBATES!CK39</f>
        <v>348133.12813041243</v>
      </c>
      <c r="H39" s="59">
        <f>'OBRP - 5 Years'!CJ39</f>
        <v>88079.47099999999</v>
      </c>
      <c r="I39" s="59">
        <f>'OBRP - 7 Years'!CB39</f>
        <v>312972.94297619053</v>
      </c>
      <c r="J39" s="59">
        <f>'OBRP - 10 Years'!CG39</f>
        <v>105210.55875000001</v>
      </c>
      <c r="K39" s="59"/>
      <c r="L39" s="59"/>
      <c r="P39" s="59">
        <f t="shared" si="12"/>
        <v>348133.12813041243</v>
      </c>
      <c r="R39" s="59">
        <f t="shared" si="20"/>
        <v>45207.614693965705</v>
      </c>
      <c r="S39" s="59">
        <f t="shared" si="21"/>
        <v>55336.108626954876</v>
      </c>
      <c r="T39" s="59">
        <f t="shared" si="22"/>
        <v>141519.48947676222</v>
      </c>
      <c r="U39" s="59">
        <f>+'OBRP - 5 Years'!Q39+'OBRP - 7 Years'!Q39+'OBRP - 10 Years'!Q39</f>
        <v>65764.268513404095</v>
      </c>
      <c r="V39" s="59">
        <f>'OBRP - 5 Years'!R39+'OBRP - 7 Years'!R39+'OBRP - 10 Years'!R39</f>
        <v>221916.06388874998</v>
      </c>
      <c r="W39" s="110">
        <f t="shared" si="13"/>
        <v>529743.54519983684</v>
      </c>
      <c r="Y39" s="59"/>
      <c r="Z39" s="110"/>
      <c r="AA39" s="59">
        <v>654830.35470072494</v>
      </c>
      <c r="AB39" s="59">
        <f t="shared" si="9"/>
        <v>1532707.0280309741</v>
      </c>
      <c r="AD39" s="52">
        <f t="shared" si="10"/>
        <v>6.8400000000000002E-2</v>
      </c>
      <c r="AE39" s="52">
        <f t="shared" si="11"/>
        <v>8.8670168312699957E-2</v>
      </c>
      <c r="AF39" s="204">
        <v>45139</v>
      </c>
      <c r="AG39" s="283">
        <v>19674749.269770946</v>
      </c>
      <c r="AH39" s="274">
        <v>1.15E-2</v>
      </c>
      <c r="AI39" s="275">
        <f t="shared" si="24"/>
        <v>226259.61660236589</v>
      </c>
      <c r="AJ39" s="173">
        <f t="shared" si="25"/>
        <v>1306447.4114286082</v>
      </c>
      <c r="AK39" s="174">
        <f t="shared" si="27"/>
        <v>-4268553.5987763684</v>
      </c>
      <c r="AL39" s="174">
        <f t="shared" si="28"/>
        <v>-3538265.7041983441</v>
      </c>
      <c r="AM39" s="280">
        <f t="shared" si="23"/>
        <v>4.7989999999999998E-2</v>
      </c>
      <c r="AN39" s="174">
        <f t="shared" si="26"/>
        <v>-14150.114262039877</v>
      </c>
    </row>
    <row r="40" spans="1:42" s="258" customFormat="1" x14ac:dyDescent="0.3">
      <c r="A40" s="115" t="s">
        <v>26</v>
      </c>
      <c r="B40" s="116">
        <v>2023</v>
      </c>
      <c r="C40" s="272">
        <f>REBATES!CM40</f>
        <v>41305150.983363405</v>
      </c>
      <c r="D40" s="272">
        <f>REBATES!CN40</f>
        <v>-6603471.4045710014</v>
      </c>
      <c r="E40" s="272">
        <f>REBATES!CO40</f>
        <v>34701679.578792401</v>
      </c>
      <c r="F40" s="116"/>
      <c r="G40" s="59">
        <f>REBATES!CK40</f>
        <v>372748.80566507415</v>
      </c>
      <c r="H40" s="59">
        <f>'OBRP - 5 Years'!CJ40</f>
        <v>101245.68866666665</v>
      </c>
      <c r="I40" s="59">
        <f>'OBRP - 7 Years'!CB40</f>
        <v>318422.54333333339</v>
      </c>
      <c r="J40" s="59">
        <f>'OBRP - 10 Years'!CG40</f>
        <v>109214.41066666668</v>
      </c>
      <c r="K40" s="59"/>
      <c r="L40" s="59"/>
      <c r="P40" s="59">
        <f t="shared" si="12"/>
        <v>372748.80566507415</v>
      </c>
      <c r="R40" s="59">
        <f t="shared" si="20"/>
        <v>47888.317818733507</v>
      </c>
      <c r="S40" s="59">
        <f t="shared" si="21"/>
        <v>58617.407149625418</v>
      </c>
      <c r="T40" s="59">
        <f t="shared" si="22"/>
        <v>149911.25578038316</v>
      </c>
      <c r="U40" s="59">
        <f>+'OBRP - 5 Years'!Q40+'OBRP - 7 Years'!Q40+'OBRP - 10 Years'!Q40</f>
        <v>67790.135143252322</v>
      </c>
      <c r="V40" s="59">
        <f>'OBRP - 5 Years'!R40+'OBRP - 7 Years'!R40+'OBRP - 10 Years'!R40</f>
        <v>228752.18262954999</v>
      </c>
      <c r="W40" s="110">
        <f t="shared" si="13"/>
        <v>552959.29852154444</v>
      </c>
      <c r="Y40" s="59"/>
      <c r="Z40" s="110"/>
      <c r="AA40" s="59">
        <v>654830.35470072494</v>
      </c>
      <c r="AB40" s="59">
        <f t="shared" si="9"/>
        <v>1580538.4588873435</v>
      </c>
      <c r="AD40" s="52">
        <f t="shared" si="10"/>
        <v>6.8399999999999989E-2</v>
      </c>
      <c r="AE40" s="52">
        <f t="shared" si="11"/>
        <v>8.8670168312699957E-2</v>
      </c>
      <c r="AF40" s="204">
        <v>45170</v>
      </c>
      <c r="AG40" s="283">
        <v>19789446.18331366</v>
      </c>
      <c r="AH40" s="274">
        <v>1.15E-2</v>
      </c>
      <c r="AI40" s="275">
        <f t="shared" si="24"/>
        <v>227578.6311081071</v>
      </c>
      <c r="AJ40" s="173">
        <f t="shared" si="25"/>
        <v>1352959.8277792365</v>
      </c>
      <c r="AK40" s="174">
        <f t="shared" si="27"/>
        <v>-2915593.7709971322</v>
      </c>
      <c r="AL40" s="174">
        <f t="shared" si="28"/>
        <v>-2582341.7720650849</v>
      </c>
      <c r="AM40" s="280">
        <f t="shared" si="23"/>
        <v>4.7989999999999998E-2</v>
      </c>
      <c r="AN40" s="174">
        <f t="shared" si="26"/>
        <v>-10327.215136783618</v>
      </c>
      <c r="AO40" s="228">
        <f>SUM(AN29:AN40)</f>
        <v>-253829.23092672302</v>
      </c>
      <c r="AP40" s="228">
        <f>AK40+AO40</f>
        <v>-3169423.0019238554</v>
      </c>
    </row>
    <row r="41" spans="1:42" s="258" customFormat="1" x14ac:dyDescent="0.3">
      <c r="A41" s="115" t="s">
        <v>27</v>
      </c>
      <c r="B41" s="116">
        <v>2023</v>
      </c>
      <c r="C41" s="272">
        <f>REBATES!CM41</f>
        <v>44543829.863309108</v>
      </c>
      <c r="D41" s="272">
        <f>REBATES!CN41</f>
        <v>-7293632.6465822076</v>
      </c>
      <c r="E41" s="272">
        <f>REBATES!CO41</f>
        <v>37250197.216726899</v>
      </c>
      <c r="F41" s="116"/>
      <c r="G41" s="59">
        <f>REBATES!CK41</f>
        <v>403096.93747692939</v>
      </c>
      <c r="H41" s="59">
        <f>'OBRP - 5 Years'!CJ41</f>
        <v>115569.98699999999</v>
      </c>
      <c r="I41" s="59">
        <f>'OBRP - 7 Years'!CB41</f>
        <v>326596.94380952389</v>
      </c>
      <c r="J41" s="59">
        <f>'OBRP - 10 Years'!CG41</f>
        <v>115042.35591666668</v>
      </c>
      <c r="K41" s="59"/>
      <c r="L41" s="59"/>
      <c r="P41" s="59">
        <f t="shared" si="12"/>
        <v>403096.93747692939</v>
      </c>
      <c r="R41" s="59">
        <f t="shared" si="20"/>
        <v>51405.272159083121</v>
      </c>
      <c r="S41" s="59">
        <f t="shared" si="21"/>
        <v>62922.313938693485</v>
      </c>
      <c r="T41" s="59">
        <f t="shared" si="22"/>
        <v>160920.85197626019</v>
      </c>
      <c r="U41" s="59">
        <f>+'OBRP - 5 Years'!Q41+'OBRP - 7 Years'!Q41+'OBRP - 10 Years'!Q41</f>
        <v>70641.897291098925</v>
      </c>
      <c r="V41" s="59">
        <f>'OBRP - 5 Years'!R41+'OBRP - 7 Years'!R41+'OBRP - 10 Years'!R41</f>
        <v>238375.21722421073</v>
      </c>
      <c r="W41" s="110">
        <f t="shared" si="13"/>
        <v>584265.55258934642</v>
      </c>
      <c r="Y41" s="59"/>
      <c r="Z41" s="110"/>
      <c r="AA41" s="59">
        <v>654820.69911256793</v>
      </c>
      <c r="AB41" s="59">
        <f t="shared" si="9"/>
        <v>1642183.1891788435</v>
      </c>
      <c r="AD41" s="52">
        <f t="shared" si="10"/>
        <v>6.8399999999999989E-2</v>
      </c>
      <c r="AE41" s="52">
        <f t="shared" si="11"/>
        <v>8.8670168312699943E-2</v>
      </c>
      <c r="AF41" s="204">
        <v>45200</v>
      </c>
      <c r="AG41" s="266">
        <v>36677934.328970909</v>
      </c>
      <c r="AH41" s="286">
        <f>'NJNG-2A pg 1'!$F$35</f>
        <v>2.5399999999999999E-2</v>
      </c>
      <c r="AI41" s="275">
        <f t="shared" ref="AI41:AI52" si="29">AH41*AG41</f>
        <v>931619.53195586102</v>
      </c>
      <c r="AJ41" s="173">
        <f t="shared" ref="AJ41:AJ52" si="30">AB41-AI41</f>
        <v>710563.6572229825</v>
      </c>
      <c r="AK41" s="174">
        <f>AP40+AJ41</f>
        <v>-2458859.3447008729</v>
      </c>
      <c r="AL41" s="174">
        <f t="shared" ref="AL41:AL52" si="31">((AK40+AK41)/2)*(1-0.2811)</f>
        <v>-1931847.1724376478</v>
      </c>
      <c r="AM41" s="280">
        <f t="shared" si="23"/>
        <v>4.7989999999999998E-2</v>
      </c>
      <c r="AN41" s="174">
        <f t="shared" ref="AN41:AN52" si="32">AL41*(AM41/12)</f>
        <v>-7725.7788171068933</v>
      </c>
    </row>
    <row r="42" spans="1:42" s="258" customFormat="1" x14ac:dyDescent="0.3">
      <c r="A42" s="115" t="s">
        <v>28</v>
      </c>
      <c r="B42" s="116">
        <v>2023</v>
      </c>
      <c r="C42" s="272">
        <f>REBATES!CM42</f>
        <v>47971802.428082682</v>
      </c>
      <c r="D42" s="272">
        <f>REBATES!CN42</f>
        <v>-8047165.3037472973</v>
      </c>
      <c r="E42" s="272">
        <f>REBATES!CO42</f>
        <v>39924637.124335386</v>
      </c>
      <c r="F42" s="116"/>
      <c r="G42" s="59">
        <f>REBATES!CK42</f>
        <v>435290.79884037899</v>
      </c>
      <c r="H42" s="59">
        <f>'OBRP - 5 Years'!CJ42</f>
        <v>135578.84016666666</v>
      </c>
      <c r="I42" s="59">
        <f>'OBRP - 7 Years'!CB42</f>
        <v>340220.94464285724</v>
      </c>
      <c r="J42" s="59">
        <f>'OBRP - 10 Years'!CG42</f>
        <v>124686.05316666668</v>
      </c>
      <c r="K42" s="59"/>
      <c r="L42" s="59"/>
      <c r="P42" s="59">
        <f t="shared" si="12"/>
        <v>435290.79884037899</v>
      </c>
      <c r="R42" s="59">
        <f t="shared" si="20"/>
        <v>55095.999231582828</v>
      </c>
      <c r="S42" s="59">
        <f t="shared" si="21"/>
        <v>67439.926194478961</v>
      </c>
      <c r="T42" s="59">
        <f t="shared" si="22"/>
        <v>172474.43237712886</v>
      </c>
      <c r="U42" s="59">
        <f>+'OBRP - 5 Years'!Q42+'OBRP - 7 Years'!Q42+'OBRP - 10 Years'!Q42</f>
        <v>75543.401508527342</v>
      </c>
      <c r="V42" s="59">
        <f>'OBRP - 5 Years'!R42+'OBRP - 7 Years'!R42+'OBRP - 10 Years'!R42</f>
        <v>254914.93624874641</v>
      </c>
      <c r="W42" s="110">
        <f t="shared" si="13"/>
        <v>625468.6955604644</v>
      </c>
      <c r="Y42" s="59"/>
      <c r="Z42" s="110"/>
      <c r="AA42" s="59">
        <v>654820.69911256793</v>
      </c>
      <c r="AB42" s="59">
        <f t="shared" si="9"/>
        <v>1715580.1935134111</v>
      </c>
      <c r="AD42" s="52">
        <f t="shared" si="10"/>
        <v>6.8399999999999989E-2</v>
      </c>
      <c r="AE42" s="52">
        <f t="shared" si="11"/>
        <v>8.8670168312699957E-2</v>
      </c>
      <c r="AF42" s="204">
        <v>45231</v>
      </c>
      <c r="AG42" s="266">
        <v>72233308.458887279</v>
      </c>
      <c r="AH42" s="286">
        <f>'NJNG-2A pg 1'!$F$35</f>
        <v>2.5399999999999999E-2</v>
      </c>
      <c r="AI42" s="275">
        <f t="shared" si="29"/>
        <v>1834726.0348557369</v>
      </c>
      <c r="AJ42" s="173">
        <f t="shared" si="30"/>
        <v>-119145.84134232579</v>
      </c>
      <c r="AK42" s="174">
        <f t="shared" ref="AK42:AK52" si="33">AK41+AJ42</f>
        <v>-2578005.1860431987</v>
      </c>
      <c r="AL42" s="174">
        <f t="shared" si="31"/>
        <v>-1810500.9555759567</v>
      </c>
      <c r="AM42" s="280">
        <f t="shared" si="23"/>
        <v>4.7989999999999998E-2</v>
      </c>
      <c r="AN42" s="174">
        <f t="shared" si="32"/>
        <v>-7240.4950715075129</v>
      </c>
    </row>
    <row r="43" spans="1:42" s="258" customFormat="1" x14ac:dyDescent="0.3">
      <c r="A43" s="115" t="s">
        <v>29</v>
      </c>
      <c r="B43" s="116">
        <v>2023</v>
      </c>
      <c r="C43" s="272">
        <f>REBATES!CM43</f>
        <v>51344133.945555761</v>
      </c>
      <c r="D43" s="272">
        <f>REBATES!CN43</f>
        <v>-8849155.0623493809</v>
      </c>
      <c r="E43" s="272">
        <f>REBATES!CO43</f>
        <v>42494978.883206382</v>
      </c>
      <c r="F43" s="116"/>
      <c r="G43" s="59">
        <f>REBATES!CK43</f>
        <v>467287.62502788706</v>
      </c>
      <c r="H43" s="59">
        <f>'OBRP - 5 Years'!CJ43</f>
        <v>156698.81699999998</v>
      </c>
      <c r="I43" s="59">
        <f>'OBRP - 7 Years'!CB43</f>
        <v>356569.74571428582</v>
      </c>
      <c r="J43" s="59">
        <f>'OBRP - 10 Years'!CG43</f>
        <v>136321.40983333334</v>
      </c>
      <c r="K43" s="59"/>
      <c r="L43" s="59"/>
      <c r="P43" s="59">
        <f t="shared" si="12"/>
        <v>467287.62502788706</v>
      </c>
      <c r="R43" s="59">
        <f t="shared" si="20"/>
        <v>58643.070858824802</v>
      </c>
      <c r="S43" s="59">
        <f t="shared" si="21"/>
        <v>71781.697867268667</v>
      </c>
      <c r="T43" s="59">
        <f t="shared" si="22"/>
        <v>183578.30877545159</v>
      </c>
      <c r="U43" s="59">
        <f>+'OBRP - 5 Years'!Q43+'OBRP - 7 Years'!Q43+'OBRP - 10 Years'!Q43</f>
        <v>81264.911120689329</v>
      </c>
      <c r="V43" s="59">
        <f>'OBRP - 5 Years'!R43+'OBRP - 7 Years'!R43+'OBRP - 10 Years'!R43</f>
        <v>274221.69539522502</v>
      </c>
      <c r="W43" s="110">
        <f t="shared" si="13"/>
        <v>669489.6840174594</v>
      </c>
      <c r="Y43" s="59"/>
      <c r="Z43" s="110"/>
      <c r="AA43" s="59">
        <v>654820.69911256793</v>
      </c>
      <c r="AB43" s="59">
        <f t="shared" si="9"/>
        <v>1791598.0081579145</v>
      </c>
      <c r="AD43" s="52">
        <f t="shared" si="10"/>
        <v>6.8400000000000002E-2</v>
      </c>
      <c r="AE43" s="52">
        <f t="shared" si="11"/>
        <v>8.8670168312699971E-2</v>
      </c>
      <c r="AF43" s="204">
        <v>45261</v>
      </c>
      <c r="AG43" s="266">
        <v>113635830.1174086</v>
      </c>
      <c r="AH43" s="286">
        <f>'NJNG-2A pg 1'!$F$35</f>
        <v>2.5399999999999999E-2</v>
      </c>
      <c r="AI43" s="275">
        <f t="shared" si="29"/>
        <v>2886350.0849821786</v>
      </c>
      <c r="AJ43" s="173">
        <f t="shared" si="30"/>
        <v>-1094752.0768242641</v>
      </c>
      <c r="AK43" s="174">
        <f t="shared" si="33"/>
        <v>-3672757.2628674628</v>
      </c>
      <c r="AL43" s="174">
        <f t="shared" si="31"/>
        <v>-2246836.5622609369</v>
      </c>
      <c r="AM43" s="280">
        <f t="shared" si="23"/>
        <v>4.7989999999999998E-2</v>
      </c>
      <c r="AN43" s="174">
        <f t="shared" si="32"/>
        <v>-8985.4738852418632</v>
      </c>
    </row>
    <row r="44" spans="1:42" s="258" customFormat="1" x14ac:dyDescent="0.3">
      <c r="A44" s="115" t="s">
        <v>18</v>
      </c>
      <c r="B44" s="116">
        <v>2024</v>
      </c>
      <c r="C44" s="272">
        <f>REBATES!CM44</f>
        <v>54637438.727093369</v>
      </c>
      <c r="D44" s="272">
        <f>REBATES!CN44</f>
        <v>-9698135.6191897392</v>
      </c>
      <c r="E44" s="272">
        <f>REBATES!CO44</f>
        <v>44939303.10790363</v>
      </c>
      <c r="F44" s="116"/>
      <c r="G44" s="59">
        <f>REBATES!CK44</f>
        <v>498889.24188978196</v>
      </c>
      <c r="H44" s="59">
        <f>'OBRP - 5 Years'!CJ44</f>
        <v>176447.25333333333</v>
      </c>
      <c r="I44" s="59">
        <f>'OBRP - 7 Years'!CB44</f>
        <v>370193.74654761917</v>
      </c>
      <c r="J44" s="59">
        <f>'OBRP - 10 Years'!CG44</f>
        <v>146132.67316666667</v>
      </c>
      <c r="K44" s="59"/>
      <c r="L44" s="59"/>
      <c r="P44" s="59">
        <f t="shared" si="12"/>
        <v>498889.24188978196</v>
      </c>
      <c r="R44" s="59">
        <f t="shared" si="20"/>
        <v>62016.238288907007</v>
      </c>
      <c r="S44" s="59">
        <f t="shared" si="21"/>
        <v>75910.603154387252</v>
      </c>
      <c r="T44" s="59">
        <f t="shared" si="22"/>
        <v>194137.78942614369</v>
      </c>
      <c r="U44" s="59">
        <f>+'OBRP - 5 Years'!Q44+'OBRP - 7 Years'!Q44+'OBRP - 10 Years'!Q44</f>
        <v>86018.096970852755</v>
      </c>
      <c r="V44" s="59">
        <f>'OBRP - 5 Years'!R44+'OBRP - 7 Years'!R44+'OBRP - 10 Years'!R44</f>
        <v>290260.92640385358</v>
      </c>
      <c r="W44" s="110">
        <f t="shared" si="13"/>
        <v>708343.65424414421</v>
      </c>
      <c r="Y44" s="59"/>
      <c r="Z44" s="110"/>
      <c r="AA44" s="59">
        <v>654820.69911256793</v>
      </c>
      <c r="AB44" s="59">
        <f t="shared" si="9"/>
        <v>1862053.595246494</v>
      </c>
      <c r="AD44" s="52">
        <f t="shared" si="10"/>
        <v>6.8400000000000002E-2</v>
      </c>
      <c r="AE44" s="52">
        <f t="shared" si="11"/>
        <v>8.8670168312699957E-2</v>
      </c>
      <c r="AF44" s="204">
        <v>45292</v>
      </c>
      <c r="AG44" s="266">
        <v>137753094.0985454</v>
      </c>
      <c r="AH44" s="286">
        <f>'NJNG-2A pg 1'!$F$35</f>
        <v>2.5399999999999999E-2</v>
      </c>
      <c r="AI44" s="275">
        <f t="shared" si="29"/>
        <v>3498928.590103053</v>
      </c>
      <c r="AJ44" s="173">
        <f t="shared" si="30"/>
        <v>-1636874.994856559</v>
      </c>
      <c r="AK44" s="174">
        <f t="shared" si="33"/>
        <v>-5309632.2577240216</v>
      </c>
      <c r="AL44" s="174">
        <f t="shared" si="31"/>
        <v>-3228719.9131766092</v>
      </c>
      <c r="AM44" s="280">
        <f t="shared" si="23"/>
        <v>4.7989999999999998E-2</v>
      </c>
      <c r="AN44" s="174">
        <f t="shared" si="32"/>
        <v>-12912.189052778789</v>
      </c>
    </row>
    <row r="45" spans="1:42" s="258" customFormat="1" x14ac:dyDescent="0.3">
      <c r="A45" s="115" t="s">
        <v>19</v>
      </c>
      <c r="B45" s="116">
        <v>2024</v>
      </c>
      <c r="C45" s="272">
        <f>REBATES!CM45</f>
        <v>57892686.133715272</v>
      </c>
      <c r="D45" s="272">
        <f>REBATES!CN45</f>
        <v>-10594293.497680159</v>
      </c>
      <c r="E45" s="272">
        <f>REBATES!CO45</f>
        <v>47298392.636035115</v>
      </c>
      <c r="F45" s="116"/>
      <c r="G45" s="59">
        <f>REBATES!CK45</f>
        <v>530436.60868399777</v>
      </c>
      <c r="H45" s="59">
        <f>'OBRP - 5 Years'!CJ45</f>
        <v>193914.26966666666</v>
      </c>
      <c r="I45" s="59">
        <f>'OBRP - 7 Years'!CB45</f>
        <v>378368.14702380967</v>
      </c>
      <c r="J45" s="59">
        <f>'OBRP - 10 Years'!CG45</f>
        <v>152153.33991666668</v>
      </c>
      <c r="K45" s="59"/>
      <c r="L45" s="59"/>
      <c r="P45" s="59">
        <f t="shared" si="12"/>
        <v>530436.60868399777</v>
      </c>
      <c r="R45" s="59">
        <f t="shared" si="20"/>
        <v>65271.781837728457</v>
      </c>
      <c r="S45" s="59">
        <f t="shared" si="21"/>
        <v>79895.531637716675</v>
      </c>
      <c r="T45" s="59">
        <f t="shared" si="22"/>
        <v>204329.0561876717</v>
      </c>
      <c r="U45" s="59">
        <f>+'OBRP - 5 Years'!Q45+'OBRP - 7 Years'!Q45+'OBRP - 10 Years'!Q45</f>
        <v>88944.965480985396</v>
      </c>
      <c r="V45" s="59">
        <f>'OBRP - 5 Years'!R45+'OBRP - 7 Years'!R45+'OBRP - 10 Years'!R45</f>
        <v>300137.40118219284</v>
      </c>
      <c r="W45" s="110">
        <f t="shared" si="13"/>
        <v>738578.73632629518</v>
      </c>
      <c r="Y45" s="59"/>
      <c r="Z45" s="110"/>
      <c r="AA45" s="59">
        <v>654820.69911256793</v>
      </c>
      <c r="AB45" s="59">
        <f t="shared" si="9"/>
        <v>1923836.0441228608</v>
      </c>
      <c r="AD45" s="52">
        <f t="shared" si="10"/>
        <v>6.8400000000000002E-2</v>
      </c>
      <c r="AE45" s="52">
        <f t="shared" si="11"/>
        <v>8.8670168312699971E-2</v>
      </c>
      <c r="AF45" s="204">
        <v>45323</v>
      </c>
      <c r="AG45" s="266">
        <v>119194658.66519555</v>
      </c>
      <c r="AH45" s="286">
        <f>'NJNG-2A pg 1'!$F$35</f>
        <v>2.5399999999999999E-2</v>
      </c>
      <c r="AI45" s="275">
        <f t="shared" si="29"/>
        <v>3027544.3300959668</v>
      </c>
      <c r="AJ45" s="173">
        <f t="shared" si="30"/>
        <v>-1103708.285973106</v>
      </c>
      <c r="AK45" s="174">
        <f t="shared" si="33"/>
        <v>-6413340.5436971281</v>
      </c>
      <c r="AL45" s="174">
        <f t="shared" si="31"/>
        <v>-4213822.5734708328</v>
      </c>
      <c r="AM45" s="280">
        <f t="shared" si="23"/>
        <v>4.7989999999999998E-2</v>
      </c>
      <c r="AN45" s="174">
        <f t="shared" si="32"/>
        <v>-16851.778775072104</v>
      </c>
    </row>
    <row r="46" spans="1:42" s="258" customFormat="1" x14ac:dyDescent="0.3">
      <c r="A46" s="115" t="s">
        <v>20</v>
      </c>
      <c r="B46" s="116">
        <v>2024</v>
      </c>
      <c r="C46" s="272">
        <f>REBATES!CM46</f>
        <v>61133863.54475157</v>
      </c>
      <c r="D46" s="272">
        <f>REBATES!CN46</f>
        <v>-11447089.105038624</v>
      </c>
      <c r="E46" s="272">
        <f>REBATES!CO46</f>
        <v>49686774.439712942</v>
      </c>
      <c r="F46" s="116"/>
      <c r="G46" s="59">
        <f>REBATES!CK46</f>
        <v>562130.84414383222</v>
      </c>
      <c r="H46" s="59">
        <f>'OBRP - 5 Years'!CJ46</f>
        <v>210189.66566666667</v>
      </c>
      <c r="I46" s="59">
        <f>'OBRP - 7 Years'!CB46</f>
        <v>383817.74738095253</v>
      </c>
      <c r="J46" s="59">
        <f>'OBRP - 10 Years'!CG46</f>
        <v>156172.28508333335</v>
      </c>
      <c r="K46" s="59"/>
      <c r="L46" s="59"/>
      <c r="P46" s="59">
        <f t="shared" si="12"/>
        <v>562130.84414383222</v>
      </c>
      <c r="R46" s="59">
        <f t="shared" si="20"/>
        <v>68567.748726803853</v>
      </c>
      <c r="S46" s="59">
        <f t="shared" si="21"/>
        <v>83929.940067344971</v>
      </c>
      <c r="T46" s="59">
        <f t="shared" si="22"/>
        <v>214646.8655795599</v>
      </c>
      <c r="U46" s="59">
        <f>+'OBRP - 5 Years'!Q46+'OBRP - 7 Years'!Q46+'OBRP - 10 Years'!Q46</f>
        <v>90915.19866521965</v>
      </c>
      <c r="V46" s="59">
        <f>'OBRP - 5 Years'!R46+'OBRP - 7 Years'!R46+'OBRP - 10 Years'!R46</f>
        <v>306785.78947984643</v>
      </c>
      <c r="W46" s="110">
        <f t="shared" si="13"/>
        <v>764845.54251877475</v>
      </c>
      <c r="Y46" s="59"/>
      <c r="Z46" s="110"/>
      <c r="AA46" s="59">
        <v>654820.69911256793</v>
      </c>
      <c r="AB46" s="59">
        <f t="shared" ref="AB46:AB77" si="34">P46+SUM(W46:AA46)</f>
        <v>1981797.0857751747</v>
      </c>
      <c r="AD46" s="52">
        <f t="shared" ref="AD46:AD77" si="35">(R46+T46)/E46*12</f>
        <v>6.8399999999999989E-2</v>
      </c>
      <c r="AE46" s="52">
        <f t="shared" ref="AE46:AE77" si="36">(R46+S46+T46)/E46*12</f>
        <v>8.8670168312699957E-2</v>
      </c>
      <c r="AF46" s="204">
        <v>45352</v>
      </c>
      <c r="AG46" s="266">
        <v>95397643.718969241</v>
      </c>
      <c r="AH46" s="286">
        <f>'NJNG-2A pg 1'!$F$35</f>
        <v>2.5399999999999999E-2</v>
      </c>
      <c r="AI46" s="275">
        <f t="shared" si="29"/>
        <v>2423100.1504618186</v>
      </c>
      <c r="AJ46" s="173">
        <f t="shared" si="30"/>
        <v>-441303.06468664389</v>
      </c>
      <c r="AK46" s="174">
        <f t="shared" si="33"/>
        <v>-6854643.608383772</v>
      </c>
      <c r="AL46" s="174">
        <f t="shared" si="31"/>
        <v>-4769176.9034654796</v>
      </c>
      <c r="AM46" s="280">
        <f t="shared" si="23"/>
        <v>4.7989999999999998E-2</v>
      </c>
      <c r="AN46" s="174">
        <f t="shared" si="32"/>
        <v>-19072.733299775697</v>
      </c>
    </row>
    <row r="47" spans="1:42" s="258" customFormat="1" x14ac:dyDescent="0.3">
      <c r="A47" s="115" t="s">
        <v>21</v>
      </c>
      <c r="B47" s="116">
        <v>2024</v>
      </c>
      <c r="C47" s="272">
        <f>REBATES!CM47</f>
        <v>64408832.725998104</v>
      </c>
      <c r="D47" s="272">
        <f>REBATES!CN47</f>
        <v>-12311429.422037072</v>
      </c>
      <c r="E47" s="272">
        <f>REBATES!CO47</f>
        <v>52097403.303961031</v>
      </c>
      <c r="F47" s="116"/>
      <c r="G47" s="59">
        <f>REBATES!CK47</f>
        <v>594375.3821723226</v>
      </c>
      <c r="H47" s="59">
        <f>'OBRP - 5 Years'!CJ47</f>
        <v>228063.17733333333</v>
      </c>
      <c r="I47" s="59">
        <f>'OBRP - 7 Years'!CB47</f>
        <v>391992.14785714302</v>
      </c>
      <c r="J47" s="59">
        <f>'OBRP - 10 Years'!CG47</f>
        <v>162010.29241666669</v>
      </c>
      <c r="K47" s="59"/>
      <c r="L47" s="59"/>
      <c r="P47" s="59">
        <f t="shared" si="12"/>
        <v>594375.3821723226</v>
      </c>
      <c r="R47" s="59">
        <f t="shared" si="20"/>
        <v>71894.416559466219</v>
      </c>
      <c r="S47" s="59">
        <f t="shared" si="21"/>
        <v>88001.927802158432</v>
      </c>
      <c r="T47" s="59">
        <f t="shared" si="22"/>
        <v>225060.78227311166</v>
      </c>
      <c r="U47" s="59">
        <f>+'OBRP - 5 Years'!Q47+'OBRP - 7 Years'!Q47+'OBRP - 10 Years'!Q47</f>
        <v>93748.893199754311</v>
      </c>
      <c r="V47" s="59">
        <f>'OBRP - 5 Years'!R47+'OBRP - 7 Years'!R47+'OBRP - 10 Years'!R47</f>
        <v>316347.85641348572</v>
      </c>
      <c r="W47" s="110">
        <f t="shared" si="13"/>
        <v>795053.87624797632</v>
      </c>
      <c r="Y47" s="59"/>
      <c r="Z47" s="110"/>
      <c r="AA47" s="59">
        <v>654820.69911256793</v>
      </c>
      <c r="AB47" s="59">
        <f t="shared" si="34"/>
        <v>2044249.9575328669</v>
      </c>
      <c r="AD47" s="52">
        <f t="shared" si="35"/>
        <v>6.8400000000000002E-2</v>
      </c>
      <c r="AE47" s="52">
        <f t="shared" si="36"/>
        <v>8.8670168312699957E-2</v>
      </c>
      <c r="AF47" s="204">
        <v>45383</v>
      </c>
      <c r="AG47" s="266">
        <v>53352080.993645065</v>
      </c>
      <c r="AH47" s="286">
        <f>'NJNG-2A pg 1'!$F$35</f>
        <v>2.5399999999999999E-2</v>
      </c>
      <c r="AI47" s="275">
        <f t="shared" si="29"/>
        <v>1355142.8572385847</v>
      </c>
      <c r="AJ47" s="173">
        <f t="shared" si="30"/>
        <v>689107.10029428219</v>
      </c>
      <c r="AK47" s="174">
        <f t="shared" si="33"/>
        <v>-6165536.5080894902</v>
      </c>
      <c r="AL47" s="174">
        <f t="shared" si="31"/>
        <v>-4680103.742866314</v>
      </c>
      <c r="AM47" s="280">
        <f t="shared" si="23"/>
        <v>4.7989999999999998E-2</v>
      </c>
      <c r="AN47" s="174">
        <f t="shared" si="32"/>
        <v>-18716.514885012868</v>
      </c>
    </row>
    <row r="48" spans="1:42" s="258" customFormat="1" x14ac:dyDescent="0.3">
      <c r="A48" s="115" t="s">
        <v>22</v>
      </c>
      <c r="B48" s="116">
        <v>2024</v>
      </c>
      <c r="C48" s="272">
        <f>REBATES!CM48</f>
        <v>67673334.110395834</v>
      </c>
      <c r="D48" s="272">
        <f>REBATES!CN48</f>
        <v>-13182212.144816758</v>
      </c>
      <c r="E48" s="272">
        <f>REBATES!CO48</f>
        <v>54491121.965579078</v>
      </c>
      <c r="F48" s="116"/>
      <c r="G48" s="59">
        <f>REBATES!CK48</f>
        <v>626802.91802585241</v>
      </c>
      <c r="H48" s="59">
        <f>'OBRP - 5 Years'!CJ48</f>
        <v>248429.25983333332</v>
      </c>
      <c r="I48" s="59">
        <f>'OBRP - 7 Years'!CB48</f>
        <v>405616.14869047637</v>
      </c>
      <c r="J48" s="59">
        <f>'OBRP - 10 Years'!CG48</f>
        <v>171678.63158333336</v>
      </c>
      <c r="K48" s="59"/>
      <c r="L48" s="59"/>
      <c r="P48" s="59">
        <f t="shared" si="12"/>
        <v>626802.91802585241</v>
      </c>
      <c r="R48" s="59">
        <f t="shared" si="20"/>
        <v>75197.748312499127</v>
      </c>
      <c r="S48" s="59">
        <f t="shared" si="21"/>
        <v>92045.351149179143</v>
      </c>
      <c r="T48" s="59">
        <f t="shared" si="22"/>
        <v>235401.64689130161</v>
      </c>
      <c r="U48" s="59">
        <f>+'OBRP - 5 Years'!Q48+'OBRP - 7 Years'!Q48+'OBRP - 10 Years'!Q48</f>
        <v>98311.129846427357</v>
      </c>
      <c r="V48" s="59">
        <f>'OBRP - 5 Years'!R48+'OBRP - 7 Years'!R48+'OBRP - 10 Years'!R48</f>
        <v>331742.74518887501</v>
      </c>
      <c r="W48" s="110">
        <f t="shared" si="13"/>
        <v>832698.62138828228</v>
      </c>
      <c r="Y48" s="59"/>
      <c r="Z48" s="110"/>
      <c r="AA48" s="59">
        <v>654820.69911256793</v>
      </c>
      <c r="AB48" s="59">
        <f t="shared" si="34"/>
        <v>2114322.2385267029</v>
      </c>
      <c r="AD48" s="52">
        <f t="shared" si="35"/>
        <v>6.8400000000000002E-2</v>
      </c>
      <c r="AE48" s="52">
        <f t="shared" si="36"/>
        <v>8.8670168312699957E-2</v>
      </c>
      <c r="AF48" s="204">
        <v>45413</v>
      </c>
      <c r="AG48" s="266">
        <v>29953344.407687768</v>
      </c>
      <c r="AH48" s="286">
        <f>'NJNG-2A pg 1'!$F$35</f>
        <v>2.5399999999999999E-2</v>
      </c>
      <c r="AI48" s="275">
        <f t="shared" si="29"/>
        <v>760814.94795526925</v>
      </c>
      <c r="AJ48" s="173">
        <f t="shared" si="30"/>
        <v>1353507.2905714335</v>
      </c>
      <c r="AK48" s="174">
        <f t="shared" si="33"/>
        <v>-4812029.2175180567</v>
      </c>
      <c r="AL48" s="174">
        <f t="shared" si="31"/>
        <v>-3945886.0000696331</v>
      </c>
      <c r="AM48" s="280">
        <f t="shared" si="23"/>
        <v>4.7989999999999998E-2</v>
      </c>
      <c r="AN48" s="174">
        <f t="shared" si="32"/>
        <v>-15780.25576194514</v>
      </c>
    </row>
    <row r="49" spans="1:40" s="258" customFormat="1" x14ac:dyDescent="0.3">
      <c r="A49" s="115" t="s">
        <v>23</v>
      </c>
      <c r="B49" s="116">
        <v>2024</v>
      </c>
      <c r="C49" s="272">
        <f>REBATES!CM49</f>
        <v>70894732.631254092</v>
      </c>
      <c r="D49" s="272">
        <f>REBATES!CN49</f>
        <v>-14056005.156169174</v>
      </c>
      <c r="E49" s="272">
        <f>REBATES!CO49</f>
        <v>56838727.475084916</v>
      </c>
      <c r="F49" s="116"/>
      <c r="G49" s="59">
        <f>REBATES!CK49</f>
        <v>659140.74524336599</v>
      </c>
      <c r="H49" s="59">
        <f>'OBRP - 5 Years'!CJ49</f>
        <v>269903.04249999998</v>
      </c>
      <c r="I49" s="59">
        <f>'OBRP - 7 Years'!CB49</f>
        <v>421964.94976190495</v>
      </c>
      <c r="J49" s="59">
        <f>'OBRP - 10 Years'!CG49</f>
        <v>183344.87275000004</v>
      </c>
      <c r="K49" s="59"/>
      <c r="L49" s="59"/>
      <c r="P49" s="59">
        <f t="shared" si="12"/>
        <v>659140.74524336599</v>
      </c>
      <c r="R49" s="59">
        <f t="shared" si="20"/>
        <v>78437.443915617187</v>
      </c>
      <c r="S49" s="59">
        <f t="shared" si="21"/>
        <v>96010.881049971242</v>
      </c>
      <c r="T49" s="59">
        <f t="shared" si="22"/>
        <v>245543.30269236685</v>
      </c>
      <c r="U49" s="59">
        <f>+'OBRP - 5 Years'!Q49+'OBRP - 7 Years'!Q49+'OBRP - 10 Years'!Q49</f>
        <v>103693.64048389286</v>
      </c>
      <c r="V49" s="59">
        <f>'OBRP - 5 Years'!R49+'OBRP - 7 Years'!R49+'OBRP - 10 Years'!R49</f>
        <v>349905.58044130716</v>
      </c>
      <c r="W49" s="110">
        <f t="shared" si="13"/>
        <v>873590.84858315531</v>
      </c>
      <c r="Y49" s="59"/>
      <c r="Z49" s="110"/>
      <c r="AA49" s="59">
        <v>654820.69911256793</v>
      </c>
      <c r="AB49" s="59">
        <f t="shared" si="34"/>
        <v>2187552.2929390892</v>
      </c>
      <c r="AD49" s="52">
        <f t="shared" si="35"/>
        <v>6.8400000000000016E-2</v>
      </c>
      <c r="AE49" s="52">
        <f t="shared" si="36"/>
        <v>8.8670168312699957E-2</v>
      </c>
      <c r="AF49" s="204">
        <v>45444</v>
      </c>
      <c r="AG49" s="266">
        <v>20760803.046001889</v>
      </c>
      <c r="AH49" s="286">
        <f>'NJNG-2A pg 1'!$F$35</f>
        <v>2.5399999999999999E-2</v>
      </c>
      <c r="AI49" s="275">
        <f t="shared" si="29"/>
        <v>527324.39736844797</v>
      </c>
      <c r="AJ49" s="173">
        <f t="shared" si="30"/>
        <v>1660227.8955706414</v>
      </c>
      <c r="AK49" s="174">
        <f t="shared" si="33"/>
        <v>-3151801.3219474154</v>
      </c>
      <c r="AL49" s="174">
        <f t="shared" si="31"/>
        <v>-2862598.8874108638</v>
      </c>
      <c r="AM49" s="280">
        <f t="shared" si="23"/>
        <v>4.7989999999999998E-2</v>
      </c>
      <c r="AN49" s="174">
        <f t="shared" si="32"/>
        <v>-11448.010050570612</v>
      </c>
    </row>
    <row r="50" spans="1:40" s="258" customFormat="1" x14ac:dyDescent="0.3">
      <c r="A50" s="115" t="s">
        <v>24</v>
      </c>
      <c r="B50" s="116">
        <v>2024</v>
      </c>
      <c r="C50" s="272">
        <f>REBATES!CM50</f>
        <v>71673497.098011717</v>
      </c>
      <c r="D50" s="272">
        <f>REBATES!CN50</f>
        <v>-14848317.439192986</v>
      </c>
      <c r="E50" s="272">
        <f>REBATES!CO50</f>
        <v>56825179.658818729</v>
      </c>
      <c r="F50" s="116"/>
      <c r="G50" s="59">
        <f>REBATES!CK50</f>
        <v>671223.9823190046</v>
      </c>
      <c r="H50" s="59">
        <f>'OBRP - 5 Years'!CJ50</f>
        <v>278529.92166666663</v>
      </c>
      <c r="I50" s="59">
        <f>'OBRP - 7 Years'!CB50</f>
        <v>421964.94976190495</v>
      </c>
      <c r="J50" s="59">
        <f>'OBRP - 10 Years'!CG50</f>
        <v>183790.39975000004</v>
      </c>
      <c r="K50" s="59"/>
      <c r="L50" s="59"/>
      <c r="P50" s="59">
        <f t="shared" si="12"/>
        <v>671223.9823190046</v>
      </c>
      <c r="R50" s="59">
        <f t="shared" si="20"/>
        <v>78418.74792916984</v>
      </c>
      <c r="S50" s="59">
        <f t="shared" si="21"/>
        <v>95987.996340305806</v>
      </c>
      <c r="T50" s="59">
        <f t="shared" si="22"/>
        <v>245484.77612609693</v>
      </c>
      <c r="U50" s="59">
        <f>+'OBRP - 5 Years'!Q50+'OBRP - 7 Years'!Q50+'OBRP - 10 Years'!Q50</f>
        <v>103164.57341334374</v>
      </c>
      <c r="V50" s="59">
        <f>'OBRP - 5 Years'!R50+'OBRP - 7 Years'!R50+'OBRP - 10 Years'!R50</f>
        <v>348120.28753858927</v>
      </c>
      <c r="W50" s="110">
        <f t="shared" si="13"/>
        <v>871176.38134750561</v>
      </c>
      <c r="Y50" s="59"/>
      <c r="Z50" s="110"/>
      <c r="AA50" s="59">
        <v>0</v>
      </c>
      <c r="AB50" s="59">
        <f t="shared" si="34"/>
        <v>1542400.3636665102</v>
      </c>
      <c r="AD50" s="52">
        <f t="shared" si="35"/>
        <v>6.8400000000000002E-2</v>
      </c>
      <c r="AE50" s="52">
        <f t="shared" si="36"/>
        <v>8.8670168312699943E-2</v>
      </c>
      <c r="AF50" s="204">
        <v>45474</v>
      </c>
      <c r="AG50" s="266">
        <v>20484261.900279835</v>
      </c>
      <c r="AH50" s="286">
        <f>'NJNG-2A pg 1'!$F$35</f>
        <v>2.5399999999999999E-2</v>
      </c>
      <c r="AI50" s="275">
        <f t="shared" si="29"/>
        <v>520300.25226710777</v>
      </c>
      <c r="AJ50" s="173">
        <f t="shared" si="30"/>
        <v>1022100.1113994024</v>
      </c>
      <c r="AK50" s="174">
        <f t="shared" si="33"/>
        <v>-2129701.210548013</v>
      </c>
      <c r="AL50" s="174">
        <f t="shared" si="31"/>
        <v>-1898436.0853054815</v>
      </c>
      <c r="AM50" s="280">
        <f t="shared" si="23"/>
        <v>4.7989999999999998E-2</v>
      </c>
      <c r="AN50" s="174">
        <f t="shared" si="32"/>
        <v>-7592.1623111508379</v>
      </c>
    </row>
    <row r="51" spans="1:40" s="258" customFormat="1" x14ac:dyDescent="0.3">
      <c r="A51" s="115" t="s">
        <v>25</v>
      </c>
      <c r="B51" s="116">
        <v>2024</v>
      </c>
      <c r="C51" s="272">
        <f>REBATES!CM51</f>
        <v>73224184.694593996</v>
      </c>
      <c r="D51" s="272">
        <f>REBATES!CN51</f>
        <v>-15615081.862193653</v>
      </c>
      <c r="E51" s="272">
        <f>REBATES!CO51</f>
        <v>57609102.832400344</v>
      </c>
      <c r="F51" s="116"/>
      <c r="G51" s="59">
        <f>REBATES!CK51</f>
        <v>689895.50819212478</v>
      </c>
      <c r="H51" s="59">
        <f>'OBRP - 5 Years'!CJ51</f>
        <v>289779.86216666666</v>
      </c>
      <c r="I51" s="59">
        <f>'OBRP - 7 Years'!CB51</f>
        <v>421964.94976190495</v>
      </c>
      <c r="J51" s="59">
        <f>'OBRP - 10 Years'!CG51</f>
        <v>184227.26083333336</v>
      </c>
      <c r="K51" s="59"/>
      <c r="L51" s="59"/>
      <c r="P51" s="59">
        <f t="shared" si="12"/>
        <v>689895.50819212478</v>
      </c>
      <c r="R51" s="59">
        <f t="shared" si="20"/>
        <v>79500.561908712465</v>
      </c>
      <c r="S51" s="59">
        <f t="shared" si="21"/>
        <v>97312.184229699589</v>
      </c>
      <c r="T51" s="59">
        <f t="shared" si="22"/>
        <v>248871.32423596949</v>
      </c>
      <c r="U51" s="59">
        <f>+'OBRP - 5 Years'!Q51+'OBRP - 7 Years'!Q51+'OBRP - 10 Years'!Q51</f>
        <v>102879.85810091218</v>
      </c>
      <c r="V51" s="59">
        <f>'OBRP - 5 Years'!R51+'OBRP - 7 Years'!R51+'OBRP - 10 Years'!R51</f>
        <v>347159.53935584641</v>
      </c>
      <c r="W51" s="110">
        <f t="shared" si="13"/>
        <v>875723.46783114015</v>
      </c>
      <c r="Y51" s="59"/>
      <c r="Z51" s="110"/>
      <c r="AA51" s="59">
        <v>0</v>
      </c>
      <c r="AB51" s="59">
        <f t="shared" si="34"/>
        <v>1565618.9760232649</v>
      </c>
      <c r="AD51" s="52">
        <f t="shared" si="35"/>
        <v>6.8400000000000002E-2</v>
      </c>
      <c r="AE51" s="52">
        <f t="shared" si="36"/>
        <v>8.8670168312699943E-2</v>
      </c>
      <c r="AF51" s="204">
        <v>45505</v>
      </c>
      <c r="AG51" s="266">
        <v>19847471.801727988</v>
      </c>
      <c r="AH51" s="286">
        <f>'NJNG-2A pg 1'!$F$35</f>
        <v>2.5399999999999999E-2</v>
      </c>
      <c r="AI51" s="275">
        <f t="shared" si="29"/>
        <v>504125.78376389085</v>
      </c>
      <c r="AJ51" s="173">
        <f t="shared" si="30"/>
        <v>1061493.1922593741</v>
      </c>
      <c r="AK51" s="174">
        <f t="shared" si="33"/>
        <v>-1068208.0182886389</v>
      </c>
      <c r="AL51" s="174">
        <f t="shared" si="31"/>
        <v>-1149488.4723053344</v>
      </c>
      <c r="AM51" s="280">
        <f t="shared" si="23"/>
        <v>4.7989999999999998E-2</v>
      </c>
      <c r="AN51" s="174">
        <f t="shared" si="32"/>
        <v>-4596.9959821610828</v>
      </c>
    </row>
    <row r="52" spans="1:40" s="258" customFormat="1" x14ac:dyDescent="0.3">
      <c r="A52" s="115" t="s">
        <v>26</v>
      </c>
      <c r="B52" s="116">
        <v>2024</v>
      </c>
      <c r="C52" s="272">
        <f>REBATES!CM52</f>
        <v>75173080.651940897</v>
      </c>
      <c r="D52" s="272">
        <f>REBATES!CN52</f>
        <v>-16368751.435213018</v>
      </c>
      <c r="E52" s="272">
        <f>REBATES!CO52</f>
        <v>58804329.216727883</v>
      </c>
      <c r="F52" s="116"/>
      <c r="G52" s="59">
        <f>REBATES!CK52</f>
        <v>712070.22638993175</v>
      </c>
      <c r="H52" s="59">
        <f>'OBRP - 5 Years'!CJ52</f>
        <v>302071.84816666663</v>
      </c>
      <c r="I52" s="59">
        <f>'OBRP - 7 Years'!CB52</f>
        <v>421964.94976190495</v>
      </c>
      <c r="J52" s="59">
        <f>'OBRP - 10 Years'!CG52</f>
        <v>184526.04416666669</v>
      </c>
      <c r="K52" s="59"/>
      <c r="L52" s="59"/>
      <c r="P52" s="59">
        <f t="shared" si="12"/>
        <v>712070.22638993175</v>
      </c>
      <c r="R52" s="59">
        <f t="shared" si="20"/>
        <v>81149.974319084475</v>
      </c>
      <c r="S52" s="59">
        <f t="shared" si="21"/>
        <v>99331.137561541167</v>
      </c>
      <c r="T52" s="59">
        <f t="shared" si="22"/>
        <v>254034.70221626444</v>
      </c>
      <c r="U52" s="59">
        <f>+'OBRP - 5 Years'!Q52+'OBRP - 7 Years'!Q52+'OBRP - 10 Years'!Q52</f>
        <v>102651.49830006127</v>
      </c>
      <c r="V52" s="59">
        <f>'OBRP - 5 Years'!R52+'OBRP - 7 Years'!R52+'OBRP - 10 Years'!R52</f>
        <v>346388.95816790359</v>
      </c>
      <c r="W52" s="110">
        <f t="shared" si="13"/>
        <v>883556.27056485496</v>
      </c>
      <c r="Y52" s="59"/>
      <c r="Z52" s="110"/>
      <c r="AA52" s="59">
        <v>0</v>
      </c>
      <c r="AB52" s="59">
        <f t="shared" si="34"/>
        <v>1595626.4969547866</v>
      </c>
      <c r="AD52" s="52">
        <f t="shared" si="35"/>
        <v>6.8400000000000002E-2</v>
      </c>
      <c r="AE52" s="52">
        <f t="shared" si="36"/>
        <v>8.8670168312699957E-2</v>
      </c>
      <c r="AF52" s="204">
        <v>45536</v>
      </c>
      <c r="AG52" s="266">
        <v>19963288.081320465</v>
      </c>
      <c r="AH52" s="286">
        <f>'NJNG-2A pg 1'!$F$35</f>
        <v>2.5399999999999999E-2</v>
      </c>
      <c r="AI52" s="275">
        <f t="shared" si="29"/>
        <v>507067.51726553979</v>
      </c>
      <c r="AJ52" s="173">
        <f t="shared" si="30"/>
        <v>1088558.9796892467</v>
      </c>
      <c r="AK52" s="174">
        <f t="shared" si="33"/>
        <v>20350.961400607834</v>
      </c>
      <c r="AL52" s="174">
        <f t="shared" si="31"/>
        <v>-376652.21909840277</v>
      </c>
      <c r="AM52" s="280">
        <f t="shared" si="23"/>
        <v>4.7989999999999998E-2</v>
      </c>
      <c r="AN52" s="174">
        <f t="shared" si="32"/>
        <v>-1506.2949995443623</v>
      </c>
    </row>
    <row r="53" spans="1:40" s="258" customFormat="1" x14ac:dyDescent="0.3">
      <c r="A53" s="115" t="s">
        <v>27</v>
      </c>
      <c r="B53" s="116">
        <v>2024</v>
      </c>
      <c r="C53" s="272">
        <f>REBATES!CM53</f>
        <v>75206792.222362161</v>
      </c>
      <c r="D53" s="272">
        <f>REBATES!CN53</f>
        <v>-17052967.480026506</v>
      </c>
      <c r="E53" s="272">
        <f>REBATES!CO53</f>
        <v>58153824.742335655</v>
      </c>
      <c r="F53" s="116"/>
      <c r="G53" s="59">
        <f>REBATES!CK53</f>
        <v>718337.30031271488</v>
      </c>
      <c r="H53" s="59">
        <f>'OBRP - 5 Years'!CJ53</f>
        <v>313412.55466666661</v>
      </c>
      <c r="I53" s="59">
        <f>'OBRP - 7 Years'!CB53</f>
        <v>421964.94976190495</v>
      </c>
      <c r="J53" s="59">
        <f>'OBRP - 10 Years'!CG53</f>
        <v>184755.78858333334</v>
      </c>
      <c r="K53" s="59"/>
      <c r="L53" s="59"/>
      <c r="P53" s="59">
        <f t="shared" si="12"/>
        <v>718337.30031271488</v>
      </c>
      <c r="R53" s="59">
        <f t="shared" si="20"/>
        <v>80252.278144423195</v>
      </c>
      <c r="S53" s="59">
        <f t="shared" si="21"/>
        <v>98232.317962866597</v>
      </c>
      <c r="T53" s="59">
        <f t="shared" si="22"/>
        <v>251224.52288689004</v>
      </c>
      <c r="U53" s="59">
        <f>+'OBRP - 5 Years'!Q53+'OBRP - 7 Years'!Q53+'OBRP - 10 Years'!Q53</f>
        <v>102293.18663441909</v>
      </c>
      <c r="V53" s="59">
        <f>'OBRP - 5 Years'!R53+'OBRP - 7 Years'!R53+'OBRP - 10 Years'!R53</f>
        <v>345179.86520173569</v>
      </c>
      <c r="W53" s="110">
        <f t="shared" si="13"/>
        <v>877182.17083033454</v>
      </c>
      <c r="Y53" s="59"/>
      <c r="Z53" s="110"/>
      <c r="AA53" s="59"/>
      <c r="AB53" s="59">
        <f t="shared" si="34"/>
        <v>1595519.4711430494</v>
      </c>
      <c r="AD53" s="52">
        <f t="shared" si="35"/>
        <v>6.8400000000000002E-2</v>
      </c>
      <c r="AE53" s="52">
        <f t="shared" si="36"/>
        <v>8.8670168312699957E-2</v>
      </c>
      <c r="AF53" s="204"/>
      <c r="AG53" s="52"/>
      <c r="AH53" s="274"/>
      <c r="AM53" s="287"/>
    </row>
    <row r="54" spans="1:40" s="258" customFormat="1" x14ac:dyDescent="0.3">
      <c r="A54" s="115" t="s">
        <v>28</v>
      </c>
      <c r="B54" s="116">
        <v>2024</v>
      </c>
      <c r="C54" s="272">
        <f>REBATES!CM54</f>
        <v>75096799.540268898</v>
      </c>
      <c r="D54" s="272">
        <f>REBATES!CN54</f>
        <v>-17659619.782645099</v>
      </c>
      <c r="E54" s="272">
        <f>REBATES!CO54</f>
        <v>57437179.757623799</v>
      </c>
      <c r="F54" s="116"/>
      <c r="G54" s="59">
        <f>REBATES!CK54</f>
        <v>723449.43996161781</v>
      </c>
      <c r="H54" s="59">
        <f>'OBRP - 5 Years'!CJ54</f>
        <v>322821.30633333325</v>
      </c>
      <c r="I54" s="59">
        <f>'OBRP - 7 Years'!CB54</f>
        <v>421964.94976190495</v>
      </c>
      <c r="J54" s="59">
        <f>'OBRP - 10 Years'!CG54</f>
        <v>185054.57191666667</v>
      </c>
      <c r="K54" s="59"/>
      <c r="L54" s="59"/>
      <c r="P54" s="59">
        <f t="shared" si="12"/>
        <v>723449.43996161781</v>
      </c>
      <c r="R54" s="59">
        <f t="shared" si="20"/>
        <v>79263.308065520832</v>
      </c>
      <c r="S54" s="59">
        <f t="shared" si="21"/>
        <v>97021.775091153133</v>
      </c>
      <c r="T54" s="59">
        <f t="shared" si="22"/>
        <v>248128.61655293481</v>
      </c>
      <c r="U54" s="59">
        <f>+'OBRP - 5 Years'!Q54+'OBRP - 7 Years'!Q54+'OBRP - 10 Years'!Q54</f>
        <v>101736.66624446958</v>
      </c>
      <c r="V54" s="59">
        <f>'OBRP - 5 Years'!R54+'OBRP - 7 Years'!R54+'OBRP - 10 Years'!R54</f>
        <v>343301.93335206783</v>
      </c>
      <c r="W54" s="110">
        <f t="shared" si="13"/>
        <v>869452.29930614622</v>
      </c>
      <c r="Y54" s="59"/>
      <c r="Z54" s="110"/>
      <c r="AA54" s="59"/>
      <c r="AB54" s="59">
        <f t="shared" si="34"/>
        <v>1592901.7392677641</v>
      </c>
      <c r="AD54" s="52">
        <f t="shared" si="35"/>
        <v>6.8399999999999989E-2</v>
      </c>
      <c r="AE54" s="52">
        <f t="shared" si="36"/>
        <v>8.8670168312699957E-2</v>
      </c>
      <c r="AF54" s="204"/>
      <c r="AG54" s="52"/>
      <c r="AH54" s="274"/>
      <c r="AM54" s="287"/>
    </row>
    <row r="55" spans="1:40" s="258" customFormat="1" x14ac:dyDescent="0.3">
      <c r="A55" s="115" t="s">
        <v>29</v>
      </c>
      <c r="B55" s="116">
        <v>2024</v>
      </c>
      <c r="C55" s="272">
        <f>REBATES!CM55</f>
        <v>74842191.733744115</v>
      </c>
      <c r="D55" s="272">
        <f>REBATES!CN55</f>
        <v>-18186296.422383644</v>
      </c>
      <c r="E55" s="272">
        <f>REBATES!CO55</f>
        <v>56655895.311360471</v>
      </c>
      <c r="F55" s="116"/>
      <c r="G55" s="59">
        <f>REBATES!CK55</f>
        <v>727389.28562075086</v>
      </c>
      <c r="H55" s="59">
        <f>'OBRP - 5 Years'!CJ55</f>
        <v>331051.93183333328</v>
      </c>
      <c r="I55" s="59">
        <f>'OBRP - 7 Years'!CB55</f>
        <v>421964.94976190495</v>
      </c>
      <c r="J55" s="59">
        <f>'OBRP - 10 Years'!CG55</f>
        <v>185491.43299999999</v>
      </c>
      <c r="K55" s="59"/>
      <c r="L55" s="59"/>
      <c r="P55" s="59">
        <f t="shared" si="12"/>
        <v>727389.28562075086</v>
      </c>
      <c r="R55" s="59">
        <f t="shared" si="20"/>
        <v>78185.135529677442</v>
      </c>
      <c r="S55" s="59">
        <f t="shared" si="21"/>
        <v>95702.04448899877</v>
      </c>
      <c r="T55" s="59">
        <f t="shared" si="22"/>
        <v>244753.46774507724</v>
      </c>
      <c r="U55" s="59">
        <f>+'OBRP - 5 Years'!Q55+'OBRP - 7 Years'!Q55+'OBRP - 10 Years'!Q55</f>
        <v>101074.08941739678</v>
      </c>
      <c r="V55" s="59">
        <f>'OBRP - 5 Years'!R55+'OBRP - 7 Years'!R55+'OBRP - 10 Years'!R55</f>
        <v>341066.12286087498</v>
      </c>
      <c r="W55" s="110">
        <f t="shared" si="13"/>
        <v>860780.86004202522</v>
      </c>
      <c r="Y55" s="59"/>
      <c r="Z55" s="110"/>
      <c r="AA55" s="59"/>
      <c r="AB55" s="59">
        <f t="shared" si="34"/>
        <v>1588170.1456627762</v>
      </c>
      <c r="AD55" s="52">
        <f t="shared" si="35"/>
        <v>6.8400000000000002E-2</v>
      </c>
      <c r="AE55" s="52">
        <f t="shared" si="36"/>
        <v>8.8670168312699943E-2</v>
      </c>
      <c r="AF55" s="204"/>
      <c r="AG55" s="52"/>
      <c r="AH55" s="274"/>
      <c r="AM55" s="287"/>
    </row>
    <row r="56" spans="1:40" s="258" customFormat="1" x14ac:dyDescent="0.3">
      <c r="A56" s="115" t="s">
        <v>18</v>
      </c>
      <c r="B56" s="116">
        <v>2025</v>
      </c>
      <c r="C56" s="272">
        <f>REBATES!CM56</f>
        <v>74626678.316273421</v>
      </c>
      <c r="D56" s="272">
        <f>REBATES!CN56</f>
        <v>-18635023.226021159</v>
      </c>
      <c r="E56" s="272">
        <f>REBATES!CO56</f>
        <v>55991655.090252265</v>
      </c>
      <c r="F56" s="116"/>
      <c r="G56" s="59">
        <f>REBATES!CK56</f>
        <v>731690.76350436476</v>
      </c>
      <c r="H56" s="59">
        <f>'OBRP - 5 Years'!CJ56</f>
        <v>340356.57616666664</v>
      </c>
      <c r="I56" s="59">
        <f>'OBRP - 7 Years'!CB56</f>
        <v>421964.94976190495</v>
      </c>
      <c r="J56" s="59">
        <f>'OBRP - 10 Years'!CG56</f>
        <v>185997.33291666667</v>
      </c>
      <c r="K56" s="59"/>
      <c r="L56" s="59"/>
      <c r="P56" s="59">
        <f t="shared" si="12"/>
        <v>731690.76350436476</v>
      </c>
      <c r="R56" s="59">
        <f t="shared" si="20"/>
        <v>77268.484024548117</v>
      </c>
      <c r="S56" s="59">
        <f t="shared" si="21"/>
        <v>94580.022732171405</v>
      </c>
      <c r="T56" s="59">
        <f t="shared" si="22"/>
        <v>241883.94998988978</v>
      </c>
      <c r="U56" s="59">
        <f>+'OBRP - 5 Years'!Q56+'OBRP - 7 Years'!Q56+'OBRP - 10 Years'!Q56</f>
        <v>100517.78780872292</v>
      </c>
      <c r="V56" s="59">
        <f>'OBRP - 5 Years'!R56+'OBRP - 7 Years'!R56+'OBRP - 10 Years'!R56</f>
        <v>339188.92927045713</v>
      </c>
      <c r="W56" s="110">
        <f t="shared" si="13"/>
        <v>853439.17382578936</v>
      </c>
      <c r="Y56" s="59"/>
      <c r="Z56" s="110"/>
      <c r="AA56" s="59"/>
      <c r="AB56" s="59">
        <f t="shared" si="34"/>
        <v>1585129.9373301542</v>
      </c>
      <c r="AD56" s="52">
        <f t="shared" si="35"/>
        <v>6.8399999999999989E-2</v>
      </c>
      <c r="AE56" s="52">
        <f t="shared" si="36"/>
        <v>8.8670168312699957E-2</v>
      </c>
      <c r="AF56" s="204"/>
      <c r="AG56" s="52"/>
      <c r="AH56" s="274"/>
      <c r="AM56" s="287"/>
    </row>
    <row r="57" spans="1:40" s="258" customFormat="1" x14ac:dyDescent="0.3">
      <c r="A57" s="115" t="s">
        <v>19</v>
      </c>
      <c r="B57" s="116">
        <v>2025</v>
      </c>
      <c r="C57" s="272">
        <f>REBATES!CM57</f>
        <v>74589729.963309959</v>
      </c>
      <c r="D57" s="272">
        <f>REBATES!CN57</f>
        <v>-19009840.371721372</v>
      </c>
      <c r="E57" s="272">
        <f>REBATES!CO57</f>
        <v>55579889.591588587</v>
      </c>
      <c r="F57" s="116"/>
      <c r="G57" s="59">
        <f>REBATES!CK57</f>
        <v>737528.93502151524</v>
      </c>
      <c r="H57" s="59">
        <f>'OBRP - 5 Years'!CJ57</f>
        <v>352114.60766666662</v>
      </c>
      <c r="I57" s="59">
        <f>'OBRP - 7 Years'!CB57</f>
        <v>421964.94976190495</v>
      </c>
      <c r="J57" s="59">
        <f>'OBRP - 10 Years'!CG57</f>
        <v>186459.34933333335</v>
      </c>
      <c r="K57" s="59"/>
      <c r="L57" s="59"/>
      <c r="P57" s="59">
        <f t="shared" si="12"/>
        <v>737528.93502151524</v>
      </c>
      <c r="R57" s="59">
        <f t="shared" si="20"/>
        <v>76700.247636392247</v>
      </c>
      <c r="S57" s="59">
        <f t="shared" si="21"/>
        <v>93884.476401898442</v>
      </c>
      <c r="T57" s="59">
        <f t="shared" si="22"/>
        <v>240105.12303566269</v>
      </c>
      <c r="U57" s="59">
        <f>+'OBRP - 5 Years'!Q57+'OBRP - 7 Years'!Q57+'OBRP - 10 Years'!Q57</f>
        <v>100180.60192575533</v>
      </c>
      <c r="V57" s="59">
        <f>'OBRP - 5 Years'!R57+'OBRP - 7 Years'!R57+'OBRP - 10 Years'!R57</f>
        <v>338051.12350391428</v>
      </c>
      <c r="W57" s="110">
        <f t="shared" si="13"/>
        <v>848921.57250362297</v>
      </c>
      <c r="Y57" s="59"/>
      <c r="Z57" s="110"/>
      <c r="AA57" s="59"/>
      <c r="AB57" s="59">
        <f t="shared" si="34"/>
        <v>1586450.5075251381</v>
      </c>
      <c r="AD57" s="52">
        <f t="shared" si="35"/>
        <v>6.8400000000000002E-2</v>
      </c>
      <c r="AE57" s="52">
        <f t="shared" si="36"/>
        <v>8.8670168312699957E-2</v>
      </c>
      <c r="AF57" s="204"/>
      <c r="AG57" s="52"/>
      <c r="AH57" s="274"/>
      <c r="AM57" s="287"/>
    </row>
    <row r="58" spans="1:40" s="258" customFormat="1" x14ac:dyDescent="0.3">
      <c r="A58" s="115" t="s">
        <v>20</v>
      </c>
      <c r="B58" s="116">
        <v>2025</v>
      </c>
      <c r="C58" s="272">
        <f>REBATES!CM58</f>
        <v>74652114.864212349</v>
      </c>
      <c r="D58" s="272">
        <f>REBATES!CN58</f>
        <v>-19312570.920817133</v>
      </c>
      <c r="E58" s="272">
        <f>REBATES!CO58</f>
        <v>55339543.943395212</v>
      </c>
      <c r="F58" s="116"/>
      <c r="G58" s="59">
        <f>REBATES!CK58</f>
        <v>744250.90002927918</v>
      </c>
      <c r="H58" s="59">
        <f>'OBRP - 5 Years'!CJ58</f>
        <v>364970.26783333329</v>
      </c>
      <c r="I58" s="59">
        <f>'OBRP - 7 Years'!CB58</f>
        <v>421964.94976190495</v>
      </c>
      <c r="J58" s="59">
        <f>'OBRP - 10 Years'!CG58</f>
        <v>186773.22583333336</v>
      </c>
      <c r="K58" s="59"/>
      <c r="L58" s="59"/>
      <c r="P58" s="59">
        <f t="shared" si="12"/>
        <v>744250.90002927918</v>
      </c>
      <c r="R58" s="59">
        <f t="shared" si="20"/>
        <v>76368.570641885395</v>
      </c>
      <c r="S58" s="59">
        <f t="shared" si="21"/>
        <v>93478.489173389724</v>
      </c>
      <c r="T58" s="59">
        <f t="shared" si="22"/>
        <v>239066.82983546733</v>
      </c>
      <c r="U58" s="59">
        <f>+'OBRP - 5 Years'!Q58+'OBRP - 7 Years'!Q58+'OBRP - 10 Years'!Q58</f>
        <v>99902.387694362507</v>
      </c>
      <c r="V58" s="59">
        <f>'OBRP - 5 Years'!R58+'OBRP - 7 Years'!R58+'OBRP - 10 Years'!R58</f>
        <v>337112.31267937145</v>
      </c>
      <c r="W58" s="110">
        <f t="shared" si="13"/>
        <v>845928.59002447641</v>
      </c>
      <c r="Y58" s="59"/>
      <c r="Z58" s="110"/>
      <c r="AA58" s="59"/>
      <c r="AB58" s="59">
        <f t="shared" si="34"/>
        <v>1590179.4900537557</v>
      </c>
      <c r="AD58" s="52">
        <f t="shared" si="35"/>
        <v>6.8400000000000002E-2</v>
      </c>
      <c r="AE58" s="52">
        <f t="shared" si="36"/>
        <v>8.8670168312699971E-2</v>
      </c>
      <c r="AF58" s="204"/>
      <c r="AG58" s="52"/>
      <c r="AH58" s="274"/>
      <c r="AM58" s="287"/>
    </row>
    <row r="59" spans="1:40" s="258" customFormat="1" x14ac:dyDescent="0.3">
      <c r="A59" s="115" t="s">
        <v>21</v>
      </c>
      <c r="B59" s="116">
        <v>2025</v>
      </c>
      <c r="C59" s="272">
        <f>REBATES!CM59</f>
        <v>74648346.204066873</v>
      </c>
      <c r="D59" s="272">
        <f>REBATES!CN59</f>
        <v>-19540404.477033142</v>
      </c>
      <c r="E59" s="272">
        <f>REBATES!CO59</f>
        <v>55107941.727033734</v>
      </c>
      <c r="F59" s="116"/>
      <c r="G59" s="59">
        <f>REBATES!CK59</f>
        <v>750473.43986023555</v>
      </c>
      <c r="H59" s="59">
        <f>'OBRP - 5 Years'!CJ59</f>
        <v>376858.41416666663</v>
      </c>
      <c r="I59" s="59">
        <f>'OBRP - 7 Years'!CB59</f>
        <v>421964.94976190495</v>
      </c>
      <c r="J59" s="59">
        <f>'OBRP - 10 Years'!CG59</f>
        <v>187013.03241666668</v>
      </c>
      <c r="K59" s="59"/>
      <c r="L59" s="59"/>
      <c r="P59" s="59">
        <f t="shared" si="12"/>
        <v>750473.43986023555</v>
      </c>
      <c r="R59" s="59">
        <f t="shared" si="20"/>
        <v>76048.959583306554</v>
      </c>
      <c r="S59" s="59">
        <f t="shared" si="21"/>
        <v>93087.271181119591</v>
      </c>
      <c r="T59" s="59">
        <f t="shared" si="22"/>
        <v>238066.30826078574</v>
      </c>
      <c r="U59" s="59">
        <f>+'OBRP - 5 Years'!Q59+'OBRP - 7 Years'!Q59+'OBRP - 10 Years'!Q59</f>
        <v>99490.614721050515</v>
      </c>
      <c r="V59" s="59">
        <f>'OBRP - 5 Years'!R59+'OBRP - 7 Years'!R59+'OBRP - 10 Years'!R59</f>
        <v>335722.81896920357</v>
      </c>
      <c r="W59" s="110">
        <f t="shared" si="13"/>
        <v>842415.97271546605</v>
      </c>
      <c r="Y59" s="59"/>
      <c r="Z59" s="110"/>
      <c r="AA59" s="59"/>
      <c r="AB59" s="59">
        <f t="shared" si="34"/>
        <v>1592889.4125757017</v>
      </c>
      <c r="AD59" s="52">
        <f t="shared" si="35"/>
        <v>6.8400000000000002E-2</v>
      </c>
      <c r="AE59" s="52">
        <f t="shared" si="36"/>
        <v>8.8670168312699957E-2</v>
      </c>
      <c r="AF59" s="204"/>
      <c r="AG59" s="52"/>
      <c r="AH59" s="274"/>
      <c r="AM59" s="287"/>
    </row>
    <row r="60" spans="1:40" s="258" customFormat="1" x14ac:dyDescent="0.3">
      <c r="A60" s="115" t="s">
        <v>22</v>
      </c>
      <c r="B60" s="116">
        <v>2025</v>
      </c>
      <c r="C60" s="272">
        <f>REBATES!CM60</f>
        <v>74464420.963745639</v>
      </c>
      <c r="D60" s="272">
        <f>REBATES!CN60</f>
        <v>-19689128.85425071</v>
      </c>
      <c r="E60" s="272">
        <f>REBATES!CO60</f>
        <v>54775292.109494925</v>
      </c>
      <c r="F60" s="116"/>
      <c r="G60" s="59">
        <f>REBATES!CK60</f>
        <v>755234.34910005913</v>
      </c>
      <c r="H60" s="59">
        <f>'OBRP - 5 Years'!CJ60</f>
        <v>386017.63049999997</v>
      </c>
      <c r="I60" s="59">
        <f>'OBRP - 7 Years'!CB60</f>
        <v>421964.94976190495</v>
      </c>
      <c r="J60" s="59">
        <f>'OBRP - 10 Years'!CG60</f>
        <v>187269.61725000001</v>
      </c>
      <c r="K60" s="59"/>
      <c r="L60" s="59"/>
      <c r="P60" s="59">
        <f t="shared" si="12"/>
        <v>755234.34910005913</v>
      </c>
      <c r="R60" s="59">
        <f t="shared" si="20"/>
        <v>75589.903111102991</v>
      </c>
      <c r="S60" s="59">
        <f t="shared" si="21"/>
        <v>92525.365869730682</v>
      </c>
      <c r="T60" s="59">
        <f t="shared" si="22"/>
        <v>236629.26191301807</v>
      </c>
      <c r="U60" s="59">
        <f>+'OBRP - 5 Years'!Q60+'OBRP - 7 Years'!Q60+'OBRP - 10 Years'!Q60</f>
        <v>98789.758385648282</v>
      </c>
      <c r="V60" s="59">
        <f>'OBRP - 5 Years'!R60+'OBRP - 7 Years'!R60+'OBRP - 10 Years'!R60</f>
        <v>333357.83745538566</v>
      </c>
      <c r="W60" s="110">
        <f t="shared" si="13"/>
        <v>836892.12673488562</v>
      </c>
      <c r="Y60" s="59"/>
      <c r="Z60" s="110"/>
      <c r="AA60" s="59"/>
      <c r="AB60" s="59">
        <f t="shared" si="34"/>
        <v>1592126.4758349448</v>
      </c>
      <c r="AD60" s="52">
        <f t="shared" si="35"/>
        <v>6.8400000000000002E-2</v>
      </c>
      <c r="AE60" s="52">
        <f t="shared" si="36"/>
        <v>8.8670168312699957E-2</v>
      </c>
      <c r="AF60" s="204"/>
      <c r="AG60" s="52"/>
      <c r="AH60" s="274"/>
      <c r="AM60" s="287"/>
    </row>
    <row r="61" spans="1:40" s="258" customFormat="1" x14ac:dyDescent="0.3">
      <c r="A61" s="115" t="s">
        <v>23</v>
      </c>
      <c r="B61" s="116">
        <v>2025</v>
      </c>
      <c r="C61" s="272">
        <f>REBATES!CM61</f>
        <v>74188305.132183686</v>
      </c>
      <c r="D61" s="272">
        <f>REBATES!CN61</f>
        <v>-19757137.497794468</v>
      </c>
      <c r="E61" s="272">
        <f>REBATES!CO61</f>
        <v>54431167.634389222</v>
      </c>
      <c r="F61" s="116"/>
      <c r="G61" s="59">
        <f>REBATES!CK61</f>
        <v>759260.55512979126</v>
      </c>
      <c r="H61" s="59">
        <f>'OBRP - 5 Years'!CJ61</f>
        <v>394233.20049999998</v>
      </c>
      <c r="I61" s="59">
        <f>'OBRP - 7 Years'!CB61</f>
        <v>421964.94976190495</v>
      </c>
      <c r="J61" s="59">
        <f>'OBRP - 10 Years'!CG61</f>
        <v>187697.25866666669</v>
      </c>
      <c r="K61" s="59"/>
      <c r="L61" s="59"/>
      <c r="P61" s="59">
        <f t="shared" si="12"/>
        <v>759260.55512979126</v>
      </c>
      <c r="R61" s="59">
        <f t="shared" si="20"/>
        <v>75115.011335457122</v>
      </c>
      <c r="S61" s="59">
        <f t="shared" si="21"/>
        <v>91944.07745048801</v>
      </c>
      <c r="T61" s="59">
        <f t="shared" si="22"/>
        <v>235142.64418056144</v>
      </c>
      <c r="U61" s="59">
        <f>+'OBRP - 5 Years'!Q61+'OBRP - 7 Years'!Q61+'OBRP - 10 Years'!Q61</f>
        <v>98013.336211727859</v>
      </c>
      <c r="V61" s="59">
        <f>'OBRP - 5 Years'!R61+'OBRP - 7 Years'!R61+'OBRP - 10 Years'!R61</f>
        <v>330737.86529349285</v>
      </c>
      <c r="W61" s="110">
        <f t="shared" si="13"/>
        <v>830952.93447172735</v>
      </c>
      <c r="Y61" s="59"/>
      <c r="Z61" s="110"/>
      <c r="AA61" s="59"/>
      <c r="AB61" s="59">
        <f t="shared" si="34"/>
        <v>1590213.4896015185</v>
      </c>
      <c r="AD61" s="52">
        <f t="shared" si="35"/>
        <v>6.8400000000000002E-2</v>
      </c>
      <c r="AE61" s="52">
        <f t="shared" si="36"/>
        <v>8.8670168312699971E-2</v>
      </c>
      <c r="AF61" s="204"/>
      <c r="AG61" s="52"/>
      <c r="AH61" s="274"/>
      <c r="AM61" s="287"/>
    </row>
    <row r="62" spans="1:40" s="258" customFormat="1" x14ac:dyDescent="0.3">
      <c r="A62" s="115" t="s">
        <v>24</v>
      </c>
      <c r="B62" s="116">
        <v>2025</v>
      </c>
      <c r="C62" s="272">
        <f>REBATES!CM62</f>
        <v>73933025.931666613</v>
      </c>
      <c r="D62" s="272">
        <f>REBATES!CN62</f>
        <v>-19801894.636112172</v>
      </c>
      <c r="E62" s="272">
        <f>REBATES!CO62</f>
        <v>54131131.295554444</v>
      </c>
      <c r="F62" s="116"/>
      <c r="G62" s="59">
        <f>REBATES!CK62</f>
        <v>763495.69256351155</v>
      </c>
      <c r="H62" s="59">
        <f>'OBRP - 5 Years'!CJ62</f>
        <v>403210.77116666664</v>
      </c>
      <c r="I62" s="59">
        <f>'OBRP - 7 Years'!CB62</f>
        <v>421964.94976190495</v>
      </c>
      <c r="J62" s="59">
        <f>'OBRP - 10 Years'!CG62</f>
        <v>188210.42841666669</v>
      </c>
      <c r="K62" s="59"/>
      <c r="L62" s="59"/>
      <c r="P62" s="59">
        <f t="shared" si="12"/>
        <v>763495.69256351155</v>
      </c>
      <c r="R62" s="59">
        <f t="shared" si="20"/>
        <v>74700.961187865134</v>
      </c>
      <c r="S62" s="59">
        <f t="shared" si="21"/>
        <v>91437.26185981241</v>
      </c>
      <c r="T62" s="59">
        <f t="shared" si="22"/>
        <v>233846.48719679521</v>
      </c>
      <c r="U62" s="59">
        <f>+'OBRP - 5 Years'!Q62+'OBRP - 7 Years'!Q62+'OBRP - 10 Years'!Q62</f>
        <v>97315.448608296283</v>
      </c>
      <c r="V62" s="59">
        <f>'OBRP - 5 Years'!R62+'OBRP - 7 Years'!R62+'OBRP - 10 Years'!R62</f>
        <v>328382.90151922498</v>
      </c>
      <c r="W62" s="110">
        <f t="shared" si="13"/>
        <v>825683.06037199404</v>
      </c>
      <c r="Y62" s="59"/>
      <c r="Z62" s="110"/>
      <c r="AA62" s="59"/>
      <c r="AB62" s="59">
        <f t="shared" si="34"/>
        <v>1589178.7529355055</v>
      </c>
      <c r="AD62" s="52">
        <f t="shared" si="35"/>
        <v>6.8400000000000002E-2</v>
      </c>
      <c r="AE62" s="52">
        <f t="shared" si="36"/>
        <v>8.8670168312699957E-2</v>
      </c>
      <c r="AF62" s="204"/>
      <c r="AG62" s="52"/>
      <c r="AH62" s="274"/>
      <c r="AM62" s="287"/>
    </row>
    <row r="63" spans="1:40" s="258" customFormat="1" x14ac:dyDescent="0.3">
      <c r="A63" s="115" t="s">
        <v>25</v>
      </c>
      <c r="B63" s="116">
        <v>2025</v>
      </c>
      <c r="C63" s="272">
        <f>REBATES!CM63</f>
        <v>73810993.453286156</v>
      </c>
      <c r="D63" s="272">
        <f>REBATES!CN63</f>
        <v>-19807803.407516181</v>
      </c>
      <c r="E63" s="272">
        <f>REBATES!CO63</f>
        <v>54003190.045769975</v>
      </c>
      <c r="F63" s="116"/>
      <c r="G63" s="59">
        <f>REBATES!CK63</f>
        <v>768886.1397415204</v>
      </c>
      <c r="H63" s="59">
        <f>'OBRP - 5 Years'!CJ63</f>
        <v>413550.37033333333</v>
      </c>
      <c r="I63" s="59">
        <f>'OBRP - 7 Years'!CB63</f>
        <v>421964.94976190495</v>
      </c>
      <c r="J63" s="59">
        <f>'OBRP - 10 Years'!CG63</f>
        <v>188512.29291666669</v>
      </c>
      <c r="K63" s="59"/>
      <c r="L63" s="59"/>
      <c r="P63" s="59">
        <f t="shared" si="12"/>
        <v>768886.1397415204</v>
      </c>
      <c r="R63" s="59">
        <f t="shared" si="20"/>
        <v>74524.402263162556</v>
      </c>
      <c r="S63" s="59">
        <f t="shared" si="21"/>
        <v>91221.145970873375</v>
      </c>
      <c r="T63" s="59">
        <f t="shared" si="22"/>
        <v>233293.78099772628</v>
      </c>
      <c r="U63" s="59">
        <f>+'OBRP - 5 Years'!Q63+'OBRP - 7 Years'!Q63+'OBRP - 10 Years'!Q63</f>
        <v>96694.796454776515</v>
      </c>
      <c r="V63" s="59">
        <f>'OBRP - 5 Years'!R63+'OBRP - 7 Years'!R63+'OBRP - 10 Years'!R63</f>
        <v>326288.56235805707</v>
      </c>
      <c r="W63" s="110">
        <f t="shared" si="13"/>
        <v>822022.68804459576</v>
      </c>
      <c r="Y63" s="59"/>
      <c r="Z63" s="110"/>
      <c r="AA63" s="59"/>
      <c r="AB63" s="59">
        <f t="shared" si="34"/>
        <v>1590908.8277861162</v>
      </c>
      <c r="AD63" s="52">
        <f t="shared" si="35"/>
        <v>6.8400000000000002E-2</v>
      </c>
      <c r="AE63" s="52">
        <f t="shared" si="36"/>
        <v>8.8670168312699957E-2</v>
      </c>
      <c r="AF63" s="204"/>
      <c r="AG63" s="52"/>
      <c r="AH63" s="274"/>
      <c r="AM63" s="287"/>
    </row>
    <row r="64" spans="1:40" s="258" customFormat="1" x14ac:dyDescent="0.3">
      <c r="A64" s="115" t="s">
        <v>26</v>
      </c>
      <c r="B64" s="116">
        <v>2025</v>
      </c>
      <c r="C64" s="272">
        <f>REBATES!CM64</f>
        <v>73802744.604715616</v>
      </c>
      <c r="D64" s="272">
        <f>REBATES!CN64</f>
        <v>-19767549.939200051</v>
      </c>
      <c r="E64" s="272">
        <f>REBATES!CO64</f>
        <v>54035194.665515564</v>
      </c>
      <c r="F64" s="116"/>
      <c r="G64" s="59">
        <f>REBATES!CK64</f>
        <v>775278.04975136067</v>
      </c>
      <c r="H64" s="59">
        <f>'OBRP - 5 Years'!CJ64</f>
        <v>425330.7583333333</v>
      </c>
      <c r="I64" s="59">
        <f>'OBRP - 7 Years'!CB64</f>
        <v>421964.94976190495</v>
      </c>
      <c r="J64" s="59">
        <f>'OBRP - 10 Years'!CG64</f>
        <v>188693.41158333336</v>
      </c>
      <c r="K64" s="59"/>
      <c r="L64" s="59"/>
      <c r="P64" s="59">
        <f t="shared" si="12"/>
        <v>775278.04975136067</v>
      </c>
      <c r="R64" s="59">
        <f t="shared" si="20"/>
        <v>74568.568638411482</v>
      </c>
      <c r="S64" s="59">
        <f t="shared" si="21"/>
        <v>91275.207556625624</v>
      </c>
      <c r="T64" s="59">
        <f t="shared" si="22"/>
        <v>233432.04095502725</v>
      </c>
      <c r="U64" s="59">
        <f>+'OBRP - 5 Years'!Q64+'OBRP - 7 Years'!Q64+'OBRP - 10 Years'!Q64</f>
        <v>96175.488932265915</v>
      </c>
      <c r="V64" s="59">
        <f>'OBRP - 5 Years'!R64+'OBRP - 7 Years'!R64+'OBRP - 10 Years'!R64</f>
        <v>324536.20223988924</v>
      </c>
      <c r="W64" s="110">
        <f t="shared" si="13"/>
        <v>819987.5083222196</v>
      </c>
      <c r="Y64" s="59"/>
      <c r="Z64" s="110"/>
      <c r="AA64" s="59"/>
      <c r="AB64" s="59">
        <f t="shared" si="34"/>
        <v>1595265.5580735803</v>
      </c>
      <c r="AD64" s="52">
        <f t="shared" si="35"/>
        <v>6.8400000000000002E-2</v>
      </c>
      <c r="AE64" s="52">
        <f t="shared" si="36"/>
        <v>8.8670168312699971E-2</v>
      </c>
      <c r="AF64" s="204"/>
      <c r="AG64" s="52"/>
      <c r="AH64" s="274"/>
      <c r="AM64" s="287"/>
    </row>
    <row r="65" spans="1:39" s="258" customFormat="1" x14ac:dyDescent="0.3">
      <c r="A65" s="115" t="s">
        <v>27</v>
      </c>
      <c r="B65" s="116">
        <v>2025</v>
      </c>
      <c r="C65" s="272">
        <f>REBATES!CM65</f>
        <v>73510104.248028606</v>
      </c>
      <c r="D65" s="272">
        <f>REBATES!CN65</f>
        <v>-19719940.441210367</v>
      </c>
      <c r="E65" s="272">
        <f>REBATES!CO65</f>
        <v>53790163.806818239</v>
      </c>
      <c r="F65" s="116"/>
      <c r="G65" s="59">
        <f>REBATES!CK65</f>
        <v>779333.82868467446</v>
      </c>
      <c r="H65" s="59">
        <f>'OBRP - 5 Years'!CJ65</f>
        <v>432900.62716666661</v>
      </c>
      <c r="I65" s="59">
        <f>'OBRP - 7 Years'!CB65</f>
        <v>421964.94976190495</v>
      </c>
      <c r="J65" s="59">
        <f>'OBRP - 10 Years'!CG65</f>
        <v>188814.15741666668</v>
      </c>
      <c r="K65" s="59"/>
      <c r="L65" s="59"/>
      <c r="P65" s="59">
        <f t="shared" si="12"/>
        <v>779333.82868467446</v>
      </c>
      <c r="R65" s="59">
        <f t="shared" si="20"/>
        <v>74230.426053409174</v>
      </c>
      <c r="S65" s="59">
        <f t="shared" si="21"/>
        <v>90861.306160992273</v>
      </c>
      <c r="T65" s="59">
        <f t="shared" si="22"/>
        <v>232373.50764545481</v>
      </c>
      <c r="U65" s="59">
        <f>+'OBRP - 5 Years'!Q65+'OBRP - 7 Years'!Q65+'OBRP - 10 Years'!Q65</f>
        <v>95204.21323605247</v>
      </c>
      <c r="V65" s="59">
        <f>'OBRP - 5 Years'!R65+'OBRP - 7 Years'!R65+'OBRP - 10 Years'!R65</f>
        <v>321258.71304512135</v>
      </c>
      <c r="W65" s="110">
        <f t="shared" si="13"/>
        <v>813928.16614103015</v>
      </c>
      <c r="Y65" s="59"/>
      <c r="Z65" s="110"/>
      <c r="AA65" s="59"/>
      <c r="AB65" s="59">
        <f t="shared" si="34"/>
        <v>1593261.9948257045</v>
      </c>
      <c r="AD65" s="52">
        <f t="shared" si="35"/>
        <v>6.8400000000000002E-2</v>
      </c>
      <c r="AE65" s="52">
        <f t="shared" si="36"/>
        <v>8.8670168312699957E-2</v>
      </c>
      <c r="AF65" s="204"/>
      <c r="AG65" s="52"/>
      <c r="AH65" s="274"/>
      <c r="AM65" s="287"/>
    </row>
    <row r="66" spans="1:39" s="258" customFormat="1" x14ac:dyDescent="0.3">
      <c r="A66" s="115" t="s">
        <v>28</v>
      </c>
      <c r="B66" s="116">
        <v>2025</v>
      </c>
      <c r="C66" s="272">
        <f>REBATES!CM66</f>
        <v>73139153.099677861</v>
      </c>
      <c r="D66" s="272">
        <f>REBATES!CN66</f>
        <v>-19666642.797180027</v>
      </c>
      <c r="E66" s="272">
        <f>REBATES!CO66</f>
        <v>53472510.302497834</v>
      </c>
      <c r="F66" s="116"/>
      <c r="G66" s="59">
        <f>REBATES!CK66</f>
        <v>782765.61591437133</v>
      </c>
      <c r="H66" s="59">
        <f>'OBRP - 5 Years'!CJ66</f>
        <v>439280.49083333329</v>
      </c>
      <c r="I66" s="59">
        <f>'OBRP - 7 Years'!CB66</f>
        <v>421964.94976190495</v>
      </c>
      <c r="J66" s="59">
        <f>'OBRP - 10 Years'!CG66</f>
        <v>188995.27608333336</v>
      </c>
      <c r="K66" s="59"/>
      <c r="L66" s="59"/>
      <c r="P66" s="59">
        <f t="shared" si="12"/>
        <v>782765.61591437133</v>
      </c>
      <c r="R66" s="59">
        <f t="shared" si="20"/>
        <v>73792.064217447012</v>
      </c>
      <c r="S66" s="59">
        <f t="shared" si="21"/>
        <v>90324.731994517817</v>
      </c>
      <c r="T66" s="59">
        <f t="shared" si="22"/>
        <v>231001.24450679065</v>
      </c>
      <c r="U66" s="59">
        <f>+'OBRP - 5 Years'!Q66+'OBRP - 7 Years'!Q66+'OBRP - 10 Years'!Q66</f>
        <v>94113.484504981476</v>
      </c>
      <c r="V66" s="59">
        <f>'OBRP - 5 Years'!R66+'OBRP - 7 Years'!R66+'OBRP - 10 Years'!R66</f>
        <v>317578.1395020535</v>
      </c>
      <c r="W66" s="110">
        <f t="shared" si="13"/>
        <v>806809.6647257905</v>
      </c>
      <c r="Y66" s="59"/>
      <c r="Z66" s="110"/>
      <c r="AA66" s="59"/>
      <c r="AB66" s="59">
        <f t="shared" si="34"/>
        <v>1589575.2806401618</v>
      </c>
      <c r="AD66" s="52">
        <f t="shared" si="35"/>
        <v>6.8400000000000002E-2</v>
      </c>
      <c r="AE66" s="52">
        <f t="shared" si="36"/>
        <v>8.8670168312699957E-2</v>
      </c>
      <c r="AF66" s="204"/>
      <c r="AG66" s="52"/>
      <c r="AH66" s="274"/>
      <c r="AM66" s="287"/>
    </row>
    <row r="67" spans="1:39" s="258" customFormat="1" x14ac:dyDescent="0.3">
      <c r="A67" s="115" t="s">
        <v>29</v>
      </c>
      <c r="B67" s="116">
        <v>2025</v>
      </c>
      <c r="C67" s="272">
        <f>REBATES!CM67</f>
        <v>72686843.475491598</v>
      </c>
      <c r="D67" s="272">
        <f>REBATES!CN67</f>
        <v>-19609295.63030836</v>
      </c>
      <c r="E67" s="272">
        <f>REBATES!CO67</f>
        <v>53077547.845183238</v>
      </c>
      <c r="F67" s="116"/>
      <c r="G67" s="59">
        <f>REBATES!CK67</f>
        <v>785542.55702133023</v>
      </c>
      <c r="H67" s="59">
        <f>'OBRP - 5 Years'!CJ67</f>
        <v>444777.22849999997</v>
      </c>
      <c r="I67" s="59">
        <f>'OBRP - 7 Years'!CB67</f>
        <v>421964.94976190495</v>
      </c>
      <c r="J67" s="59">
        <f>'OBRP - 10 Years'!CG67</f>
        <v>189297.14058333336</v>
      </c>
      <c r="K67" s="59"/>
      <c r="L67" s="59"/>
      <c r="P67" s="59">
        <f t="shared" si="12"/>
        <v>785542.55702133023</v>
      </c>
      <c r="R67" s="59">
        <f t="shared" si="20"/>
        <v>73247.016026352867</v>
      </c>
      <c r="S67" s="59">
        <f t="shared" si="21"/>
        <v>89657.569037270776</v>
      </c>
      <c r="T67" s="59">
        <f t="shared" si="22"/>
        <v>229295.00669119158</v>
      </c>
      <c r="U67" s="59">
        <f>+'OBRP - 5 Years'!Q67+'OBRP - 7 Years'!Q67+'OBRP - 10 Years'!Q67</f>
        <v>92947.930707426378</v>
      </c>
      <c r="V67" s="59">
        <f>'OBRP - 5 Years'!R67+'OBRP - 7 Years'!R67+'OBRP - 10 Years'!R67</f>
        <v>313645.07498463563</v>
      </c>
      <c r="W67" s="110">
        <f t="shared" si="13"/>
        <v>798792.59744687728</v>
      </c>
      <c r="Y67" s="59"/>
      <c r="Z67" s="110"/>
      <c r="AA67" s="59"/>
      <c r="AB67" s="59">
        <f t="shared" si="34"/>
        <v>1584335.1544682076</v>
      </c>
      <c r="AD67" s="52">
        <f t="shared" si="35"/>
        <v>6.8400000000000002E-2</v>
      </c>
      <c r="AE67" s="52">
        <f t="shared" si="36"/>
        <v>8.8670168312699943E-2</v>
      </c>
      <c r="AF67" s="204"/>
      <c r="AG67" s="52"/>
      <c r="AH67" s="274"/>
      <c r="AM67" s="287"/>
    </row>
    <row r="68" spans="1:39" s="258" customFormat="1" x14ac:dyDescent="0.3">
      <c r="A68" s="115" t="s">
        <v>18</v>
      </c>
      <c r="B68" s="116">
        <v>2026</v>
      </c>
      <c r="C68" s="272">
        <f>REBATES!CM68</f>
        <v>72238881.115526721</v>
      </c>
      <c r="D68" s="272">
        <f>REBATES!CN68</f>
        <v>-19547033.850622937</v>
      </c>
      <c r="E68" s="272">
        <f>REBATES!CO68</f>
        <v>52691847.264903784</v>
      </c>
      <c r="F68" s="116"/>
      <c r="G68" s="59">
        <f>REBATES!CK68</f>
        <v>788379.36539995589</v>
      </c>
      <c r="H68" s="59">
        <f>'OBRP - 5 Years'!CJ68</f>
        <v>450756.94949999999</v>
      </c>
      <c r="I68" s="59">
        <f>'OBRP - 7 Years'!CB68</f>
        <v>421964.94976190495</v>
      </c>
      <c r="J68" s="59">
        <f>'OBRP - 10 Years'!CG68</f>
        <v>189659.37808333334</v>
      </c>
      <c r="K68" s="59"/>
      <c r="L68" s="59"/>
      <c r="P68" s="59">
        <f t="shared" si="12"/>
        <v>788379.36539995589</v>
      </c>
      <c r="R68" s="59">
        <f t="shared" si="20"/>
        <v>72714.749225567211</v>
      </c>
      <c r="S68" s="59">
        <f t="shared" si="21"/>
        <v>89006.0510638899</v>
      </c>
      <c r="T68" s="59">
        <f t="shared" si="22"/>
        <v>227628.78018438435</v>
      </c>
      <c r="U68" s="59">
        <f>+'OBRP - 5 Years'!Q68+'OBRP - 7 Years'!Q68+'OBRP - 10 Years'!Q68</f>
        <v>91832.852672028937</v>
      </c>
      <c r="V68" s="59">
        <f>'OBRP - 5 Years'!R68+'OBRP - 7 Years'!R68+'OBRP - 10 Years'!R68</f>
        <v>309882.33673576784</v>
      </c>
      <c r="W68" s="110">
        <f t="shared" si="13"/>
        <v>791064.76988163823</v>
      </c>
      <c r="Y68" s="59"/>
      <c r="Z68" s="110"/>
      <c r="AA68" s="59"/>
      <c r="AB68" s="59">
        <f t="shared" si="34"/>
        <v>1579444.135281594</v>
      </c>
      <c r="AD68" s="52">
        <f t="shared" si="35"/>
        <v>6.8399999999999989E-2</v>
      </c>
      <c r="AE68" s="52">
        <f t="shared" si="36"/>
        <v>8.8670168312699957E-2</v>
      </c>
      <c r="AF68" s="204"/>
      <c r="AG68" s="52"/>
      <c r="AH68" s="274"/>
      <c r="AM68" s="287"/>
    </row>
    <row r="69" spans="1:39" s="258" customFormat="1" x14ac:dyDescent="0.3">
      <c r="A69" s="115" t="s">
        <v>19</v>
      </c>
      <c r="B69" s="116">
        <v>2026</v>
      </c>
      <c r="C69" s="272">
        <f>REBATES!CM69</f>
        <v>71802368.642136902</v>
      </c>
      <c r="D69" s="272">
        <f>REBATES!CN69</f>
        <v>-19475841.542652354</v>
      </c>
      <c r="E69" s="272">
        <f>REBATES!CO69</f>
        <v>52326527.099484548</v>
      </c>
      <c r="F69" s="116"/>
      <c r="G69" s="59">
        <f>REBATES!CK69</f>
        <v>791336.23003869643</v>
      </c>
      <c r="H69" s="59">
        <f>'OBRP - 5 Years'!CJ69</f>
        <v>456895.32149999996</v>
      </c>
      <c r="I69" s="59">
        <f>'OBRP - 7 Years'!CB69</f>
        <v>421964.94976190495</v>
      </c>
      <c r="J69" s="59">
        <f>'OBRP - 10 Years'!CG69</f>
        <v>189810.31033333336</v>
      </c>
      <c r="K69" s="59"/>
      <c r="L69" s="59"/>
      <c r="P69" s="59">
        <f t="shared" si="12"/>
        <v>791336.23003869643</v>
      </c>
      <c r="R69" s="59">
        <f t="shared" si="20"/>
        <v>72210.607397288666</v>
      </c>
      <c r="S69" s="59">
        <f t="shared" si="21"/>
        <v>88388.959293800624</v>
      </c>
      <c r="T69" s="59">
        <f t="shared" si="22"/>
        <v>226050.59706977324</v>
      </c>
      <c r="U69" s="59">
        <f>+'OBRP - 5 Years'!Q69+'OBRP - 7 Years'!Q69+'OBRP - 10 Years'!Q69</f>
        <v>90680.398347858034</v>
      </c>
      <c r="V69" s="59">
        <f>'OBRP - 5 Years'!R69+'OBRP - 7 Years'!R69+'OBRP - 10 Years'!R69</f>
        <v>305993.47530367499</v>
      </c>
      <c r="W69" s="110">
        <f t="shared" si="13"/>
        <v>783324.03741239558</v>
      </c>
      <c r="Y69" s="59"/>
      <c r="Z69" s="110"/>
      <c r="AA69" s="59"/>
      <c r="AB69" s="59">
        <f t="shared" si="34"/>
        <v>1574660.2674510921</v>
      </c>
      <c r="AD69" s="52">
        <f t="shared" si="35"/>
        <v>6.8399999999999989E-2</v>
      </c>
      <c r="AE69" s="52">
        <f t="shared" si="36"/>
        <v>8.8670168312699957E-2</v>
      </c>
      <c r="AF69" s="204"/>
      <c r="AG69" s="52"/>
      <c r="AH69" s="274"/>
      <c r="AM69" s="287"/>
    </row>
    <row r="70" spans="1:39" s="258" customFormat="1" x14ac:dyDescent="0.3">
      <c r="A70" s="115" t="s">
        <v>20</v>
      </c>
      <c r="B70" s="116">
        <v>2026</v>
      </c>
      <c r="C70" s="272">
        <f>REBATES!CM70</f>
        <v>71469131.667171866</v>
      </c>
      <c r="D70" s="272">
        <f>REBATES!CN70</f>
        <v>-19395492.827224869</v>
      </c>
      <c r="E70" s="272">
        <f>REBATES!CO70</f>
        <v>52073638.839947</v>
      </c>
      <c r="F70" s="116"/>
      <c r="G70" s="59">
        <f>REBATES!CK70</f>
        <v>795185.80361074407</v>
      </c>
      <c r="H70" s="59">
        <f>'OBRP - 5 Years'!CJ70</f>
        <v>464399.80266666663</v>
      </c>
      <c r="I70" s="59">
        <f>'OBRP - 7 Years'!CB70</f>
        <v>421964.94976190495</v>
      </c>
      <c r="J70" s="59">
        <f>'OBRP - 10 Years'!CG70</f>
        <v>189900.86966666669</v>
      </c>
      <c r="K70" s="59"/>
      <c r="L70" s="59"/>
      <c r="P70" s="59">
        <f t="shared" si="12"/>
        <v>795185.80361074407</v>
      </c>
      <c r="R70" s="59">
        <f t="shared" si="20"/>
        <v>71861.621599126855</v>
      </c>
      <c r="S70" s="59">
        <f t="shared" si="21"/>
        <v>87961.785328372964</v>
      </c>
      <c r="T70" s="59">
        <f t="shared" si="22"/>
        <v>224958.11978857106</v>
      </c>
      <c r="U70" s="59">
        <f>+'OBRP - 5 Years'!Q70+'OBRP - 7 Years'!Q70+'OBRP - 10 Years'!Q70</f>
        <v>89641.333249799747</v>
      </c>
      <c r="V70" s="59">
        <f>'OBRP - 5 Years'!R70+'OBRP - 7 Years'!R70+'OBRP - 10 Years'!R70</f>
        <v>302487.23640073213</v>
      </c>
      <c r="W70" s="110">
        <f t="shared" si="13"/>
        <v>776910.09636660269</v>
      </c>
      <c r="Y70" s="59"/>
      <c r="Z70" s="110"/>
      <c r="AA70" s="59"/>
      <c r="AB70" s="59">
        <f t="shared" si="34"/>
        <v>1572095.8999773469</v>
      </c>
      <c r="AD70" s="52">
        <f t="shared" si="35"/>
        <v>6.8400000000000002E-2</v>
      </c>
      <c r="AE70" s="52">
        <f t="shared" si="36"/>
        <v>8.8670168312699943E-2</v>
      </c>
      <c r="AF70" s="204"/>
      <c r="AG70" s="52"/>
      <c r="AH70" s="274"/>
      <c r="AM70" s="287"/>
    </row>
    <row r="71" spans="1:39" s="258" customFormat="1" x14ac:dyDescent="0.3">
      <c r="A71" s="115" t="s">
        <v>21</v>
      </c>
      <c r="B71" s="116">
        <v>2026</v>
      </c>
      <c r="C71" s="272">
        <f>REBATES!CM71</f>
        <v>70950146.140363902</v>
      </c>
      <c r="D71" s="272">
        <f>REBATES!CN71</f>
        <v>-19303524.477376968</v>
      </c>
      <c r="E71" s="272">
        <f>REBATES!CO71</f>
        <v>51646621.662986934</v>
      </c>
      <c r="F71" s="116"/>
      <c r="G71" s="59">
        <f>REBATES!CK71</f>
        <v>797506.8143401792</v>
      </c>
      <c r="H71" s="59">
        <f>'OBRP - 5 Years'!CJ71</f>
        <v>468580.97116666666</v>
      </c>
      <c r="I71" s="59">
        <f>'OBRP - 7 Years'!CB71</f>
        <v>421964.94976190495</v>
      </c>
      <c r="J71" s="59">
        <f>'OBRP - 10 Years'!CG71</f>
        <v>189961.24258333337</v>
      </c>
      <c r="K71" s="59"/>
      <c r="L71" s="59"/>
      <c r="P71" s="59">
        <f t="shared" si="12"/>
        <v>797506.8143401792</v>
      </c>
      <c r="R71" s="59">
        <f t="shared" si="20"/>
        <v>71272.337894921962</v>
      </c>
      <c r="S71" s="59">
        <f t="shared" si="21"/>
        <v>87240.476157590092</v>
      </c>
      <c r="T71" s="59">
        <f t="shared" si="22"/>
        <v>223113.40558410354</v>
      </c>
      <c r="U71" s="59">
        <f>+'OBRP - 5 Years'!Q71+'OBRP - 7 Years'!Q71+'OBRP - 10 Years'!Q71</f>
        <v>88252.1640488618</v>
      </c>
      <c r="V71" s="59">
        <f>'OBRP - 5 Years'!R71+'OBRP - 7 Years'!R71+'OBRP - 10 Years'!R71</f>
        <v>297799.60027071426</v>
      </c>
      <c r="W71" s="110">
        <f t="shared" si="13"/>
        <v>767677.98395619169</v>
      </c>
      <c r="Y71" s="59"/>
      <c r="Z71" s="110"/>
      <c r="AA71" s="59"/>
      <c r="AB71" s="59">
        <f t="shared" si="34"/>
        <v>1565184.798296371</v>
      </c>
      <c r="AD71" s="52">
        <f t="shared" si="35"/>
        <v>6.8399999999999989E-2</v>
      </c>
      <c r="AE71" s="52">
        <f t="shared" si="36"/>
        <v>8.8670168312699957E-2</v>
      </c>
      <c r="AF71" s="204"/>
      <c r="AG71" s="52"/>
      <c r="AH71" s="274"/>
      <c r="AM71" s="287"/>
    </row>
    <row r="72" spans="1:39" s="258" customFormat="1" x14ac:dyDescent="0.3">
      <c r="A72" s="115" t="s">
        <v>22</v>
      </c>
      <c r="B72" s="116">
        <v>2026</v>
      </c>
      <c r="C72" s="272">
        <f>REBATES!CM72</f>
        <v>70405206.924147353</v>
      </c>
      <c r="D72" s="272">
        <f>REBATES!CN72</f>
        <v>-19203542.713895358</v>
      </c>
      <c r="E72" s="272">
        <f>REBATES!CO72</f>
        <v>51201664.210251994</v>
      </c>
      <c r="F72" s="116"/>
      <c r="G72" s="59">
        <f>REBATES!CK72</f>
        <v>799629.23113113409</v>
      </c>
      <c r="H72" s="59">
        <f>'OBRP - 5 Years'!CJ72</f>
        <v>472387.26716666663</v>
      </c>
      <c r="I72" s="59">
        <f>'OBRP - 7 Years'!CB72</f>
        <v>421964.94976190495</v>
      </c>
      <c r="J72" s="59">
        <f>'OBRP - 10 Years'!CG72</f>
        <v>190051.80191666671</v>
      </c>
      <c r="K72" s="59"/>
      <c r="L72" s="59"/>
      <c r="P72" s="59">
        <f t="shared" si="12"/>
        <v>799629.23113113409</v>
      </c>
      <c r="R72" s="59">
        <f t="shared" si="20"/>
        <v>70658.29661014775</v>
      </c>
      <c r="S72" s="59">
        <f t="shared" si="21"/>
        <v>86488.862619346139</v>
      </c>
      <c r="T72" s="59">
        <f t="shared" si="22"/>
        <v>221191.18938828862</v>
      </c>
      <c r="U72" s="59">
        <f>+'OBRP - 5 Years'!Q72+'OBRP - 7 Years'!Q72+'OBRP - 10 Years'!Q72</f>
        <v>86824.537549244342</v>
      </c>
      <c r="V72" s="59">
        <f>'OBRP - 5 Years'!R72+'OBRP - 7 Years'!R72+'OBRP - 10 Years'!R72</f>
        <v>292982.19317929639</v>
      </c>
      <c r="W72" s="110">
        <f t="shared" si="13"/>
        <v>758145.07934632315</v>
      </c>
      <c r="Y72" s="59"/>
      <c r="Z72" s="110"/>
      <c r="AA72" s="59"/>
      <c r="AB72" s="59">
        <f t="shared" si="34"/>
        <v>1557774.3104774572</v>
      </c>
      <c r="AD72" s="52">
        <f t="shared" si="35"/>
        <v>6.8399999999999989E-2</v>
      </c>
      <c r="AE72" s="52">
        <f t="shared" si="36"/>
        <v>8.8670168312699943E-2</v>
      </c>
      <c r="AF72" s="204"/>
      <c r="AG72" s="52"/>
      <c r="AH72" s="274"/>
      <c r="AM72" s="287"/>
    </row>
    <row r="73" spans="1:39" s="258" customFormat="1" x14ac:dyDescent="0.3">
      <c r="A73" s="115" t="s">
        <v>23</v>
      </c>
      <c r="B73" s="116">
        <v>2026</v>
      </c>
      <c r="C73" s="272">
        <f>REBATES!CM73</f>
        <v>69754395.997683048</v>
      </c>
      <c r="D73" s="272">
        <f>REBATES!CN73</f>
        <v>-19095407.112398427</v>
      </c>
      <c r="E73" s="272">
        <f>REBATES!CO73</f>
        <v>50658988.885284618</v>
      </c>
      <c r="F73" s="116"/>
      <c r="G73" s="59">
        <f>REBATES!CK73</f>
        <v>800879.805119931</v>
      </c>
      <c r="H73" s="59">
        <f>'OBRP - 5 Years'!CJ73</f>
        <v>475443.81816666661</v>
      </c>
      <c r="I73" s="59">
        <f>'OBRP - 7 Years'!CB73</f>
        <v>421964.94976190495</v>
      </c>
      <c r="J73" s="59">
        <f>'OBRP - 10 Years'!CG73</f>
        <v>190202.73416666672</v>
      </c>
      <c r="K73" s="59"/>
      <c r="L73" s="59"/>
      <c r="P73" s="59">
        <f t="shared" si="12"/>
        <v>800879.805119931</v>
      </c>
      <c r="R73" s="59">
        <f t="shared" si="20"/>
        <v>69909.404661692766</v>
      </c>
      <c r="S73" s="59">
        <f t="shared" si="21"/>
        <v>85572.185937992981</v>
      </c>
      <c r="T73" s="59">
        <f t="shared" si="22"/>
        <v>218846.83198442956</v>
      </c>
      <c r="U73" s="59">
        <f>+'OBRP - 5 Years'!Q73+'OBRP - 7 Years'!Q73+'OBRP - 10 Years'!Q73</f>
        <v>85327.743435964323</v>
      </c>
      <c r="V73" s="59">
        <f>'OBRP - 5 Years'!R73+'OBRP - 7 Years'!R73+'OBRP - 10 Years'!R73</f>
        <v>287931.38571835356</v>
      </c>
      <c r="W73" s="110">
        <f t="shared" si="13"/>
        <v>747587.55173843319</v>
      </c>
      <c r="Y73" s="59"/>
      <c r="Z73" s="110"/>
      <c r="AA73" s="59"/>
      <c r="AB73" s="59">
        <f t="shared" si="34"/>
        <v>1548467.3568583643</v>
      </c>
      <c r="AD73" s="52">
        <f t="shared" si="35"/>
        <v>6.8399999999999989E-2</v>
      </c>
      <c r="AE73" s="52">
        <f t="shared" si="36"/>
        <v>8.8670168312699957E-2</v>
      </c>
      <c r="AF73" s="204"/>
      <c r="AG73" s="52"/>
      <c r="AH73" s="274"/>
      <c r="AM73" s="287"/>
    </row>
    <row r="74" spans="1:39" s="258" customFormat="1" x14ac:dyDescent="0.3">
      <c r="A74" s="115" t="s">
        <v>24</v>
      </c>
      <c r="B74" s="116">
        <v>2026</v>
      </c>
      <c r="C74" s="272">
        <f>REBATES!CM74</f>
        <v>69071641.321241125</v>
      </c>
      <c r="D74" s="272">
        <f>REBATES!CN74</f>
        <v>-18977877.840105079</v>
      </c>
      <c r="E74" s="272">
        <f>REBATES!CO74</f>
        <v>50093763.481136046</v>
      </c>
      <c r="F74" s="116"/>
      <c r="G74" s="59">
        <f>REBATES!CK74</f>
        <v>801872.45326008229</v>
      </c>
      <c r="H74" s="59">
        <f>'OBRP - 5 Years'!CJ74</f>
        <v>478125.49649999995</v>
      </c>
      <c r="I74" s="59">
        <f>'OBRP - 7 Years'!CB74</f>
        <v>421964.94976190495</v>
      </c>
      <c r="J74" s="59">
        <f>'OBRP - 10 Years'!CG74</f>
        <v>190383.85291666671</v>
      </c>
      <c r="K74" s="59"/>
      <c r="L74" s="59"/>
      <c r="P74" s="59">
        <f t="shared" si="12"/>
        <v>801872.45326008229</v>
      </c>
      <c r="R74" s="59">
        <f t="shared" si="20"/>
        <v>69129.393603967736</v>
      </c>
      <c r="S74" s="59">
        <f t="shared" si="21"/>
        <v>84617.418098267532</v>
      </c>
      <c r="T74" s="59">
        <f t="shared" si="22"/>
        <v>216405.05823850771</v>
      </c>
      <c r="U74" s="59">
        <f>+'OBRP - 5 Years'!Q74+'OBRP - 7 Years'!Q74+'OBRP - 10 Years'!Q74</f>
        <v>83794.238735235849</v>
      </c>
      <c r="V74" s="59">
        <f>'OBRP - 5 Years'!R74+'OBRP - 7 Years'!R74+'OBRP - 10 Years'!R74</f>
        <v>282756.70142803568</v>
      </c>
      <c r="W74" s="110">
        <f t="shared" si="13"/>
        <v>736702.81010401458</v>
      </c>
      <c r="Y74" s="59"/>
      <c r="Z74" s="110"/>
      <c r="AA74" s="59"/>
      <c r="AB74" s="59">
        <f t="shared" si="34"/>
        <v>1538575.2633640969</v>
      </c>
      <c r="AD74" s="52">
        <f t="shared" si="35"/>
        <v>6.8399999999999989E-2</v>
      </c>
      <c r="AE74" s="52">
        <f t="shared" si="36"/>
        <v>8.8670168312699943E-2</v>
      </c>
      <c r="AF74" s="204"/>
      <c r="AG74" s="52"/>
      <c r="AH74" s="274"/>
      <c r="AM74" s="287"/>
    </row>
    <row r="75" spans="1:39" s="258" customFormat="1" x14ac:dyDescent="0.3">
      <c r="A75" s="115" t="s">
        <v>25</v>
      </c>
      <c r="B75" s="116">
        <v>2026</v>
      </c>
      <c r="C75" s="272">
        <f>REBATES!CM75</f>
        <v>68383125.432804823</v>
      </c>
      <c r="D75" s="272">
        <f>REBATES!CN75</f>
        <v>-18847605.943259455</v>
      </c>
      <c r="E75" s="272">
        <f>REBATES!CO75</f>
        <v>49535519.489545368</v>
      </c>
      <c r="F75" s="116"/>
      <c r="G75" s="59">
        <f>REBATES!CK75</f>
        <v>802825.02943507198</v>
      </c>
      <c r="H75" s="59">
        <f>'OBRP - 5 Years'!CJ75</f>
        <v>479974.58916666661</v>
      </c>
      <c r="I75" s="59">
        <f>'OBRP - 7 Years'!CB75</f>
        <v>421964.94976190495</v>
      </c>
      <c r="J75" s="59">
        <f>'OBRP - 10 Years'!CG75</f>
        <v>190383.85291666671</v>
      </c>
      <c r="K75" s="59"/>
      <c r="L75" s="59"/>
      <c r="P75" s="59">
        <f t="shared" si="12"/>
        <v>802825.02943507198</v>
      </c>
      <c r="R75" s="59">
        <f t="shared" si="20"/>
        <v>68359.016895572611</v>
      </c>
      <c r="S75" s="59">
        <f t="shared" si="21"/>
        <v>83674.443125842823</v>
      </c>
      <c r="T75" s="59">
        <f t="shared" si="22"/>
        <v>213993.44419483599</v>
      </c>
      <c r="U75" s="59">
        <f>+'OBRP - 5 Years'!Q75+'OBRP - 7 Years'!Q75+'OBRP - 10 Years'!Q75</f>
        <v>82136.514249414555</v>
      </c>
      <c r="V75" s="59">
        <f>'OBRP - 5 Years'!R75+'OBRP - 7 Years'!R75+'OBRP - 10 Years'!R75</f>
        <v>277162.84778651781</v>
      </c>
      <c r="W75" s="110">
        <f t="shared" si="13"/>
        <v>725326.26625218382</v>
      </c>
      <c r="Y75" s="59"/>
      <c r="Z75" s="110"/>
      <c r="AA75" s="59"/>
      <c r="AB75" s="59">
        <f t="shared" si="34"/>
        <v>1528151.2956872559</v>
      </c>
      <c r="AD75" s="52">
        <f t="shared" si="35"/>
        <v>6.8400000000000002E-2</v>
      </c>
      <c r="AE75" s="52">
        <f t="shared" si="36"/>
        <v>8.8670168312699971E-2</v>
      </c>
      <c r="AF75" s="204"/>
      <c r="AG75" s="52"/>
      <c r="AH75" s="274"/>
      <c r="AM75" s="287"/>
    </row>
    <row r="76" spans="1:39" s="258" customFormat="1" x14ac:dyDescent="0.3">
      <c r="A76" s="115" t="s">
        <v>26</v>
      </c>
      <c r="B76" s="116">
        <v>2026</v>
      </c>
      <c r="C76" s="272">
        <f>REBATES!CM76</f>
        <v>67769228.011409357</v>
      </c>
      <c r="D76" s="272">
        <f>REBATES!CN76</f>
        <v>-18703382.924818013</v>
      </c>
      <c r="E76" s="272">
        <f>REBATES!CO76</f>
        <v>49065845.086591348</v>
      </c>
      <c r="F76" s="116"/>
      <c r="G76" s="59">
        <f>REBATES!CK76</f>
        <v>804412.65639338805</v>
      </c>
      <c r="H76" s="59">
        <f>'OBRP - 5 Years'!CJ76</f>
        <v>483056.41016666661</v>
      </c>
      <c r="I76" s="59">
        <f>'OBRP - 7 Years'!CB76</f>
        <v>421964.94976190495</v>
      </c>
      <c r="J76" s="59">
        <f>'OBRP - 10 Years'!CG76</f>
        <v>190383.85291666671</v>
      </c>
      <c r="K76" s="59"/>
      <c r="L76" s="59"/>
      <c r="P76" s="59">
        <f t="shared" si="12"/>
        <v>804412.65639338805</v>
      </c>
      <c r="R76" s="59">
        <f t="shared" si="20"/>
        <v>67710.866219496063</v>
      </c>
      <c r="S76" s="59">
        <f t="shared" si="21"/>
        <v>82881.078192505753</v>
      </c>
      <c r="T76" s="59">
        <f t="shared" si="22"/>
        <v>211964.45077407462</v>
      </c>
      <c r="U76" s="59">
        <f>+'OBRP - 5 Years'!Q76+'OBRP - 7 Years'!Q76+'OBRP - 10 Years'!Q76</f>
        <v>80598.522065064142</v>
      </c>
      <c r="V76" s="59">
        <f>'OBRP - 5 Years'!R76+'OBRP - 7 Years'!R76+'OBRP - 10 Years'!R76</f>
        <v>271973.02085530001</v>
      </c>
      <c r="W76" s="110">
        <f t="shared" si="13"/>
        <v>715127.93810644059</v>
      </c>
      <c r="Y76" s="59"/>
      <c r="Z76" s="110"/>
      <c r="AA76" s="59"/>
      <c r="AB76" s="59">
        <f t="shared" si="34"/>
        <v>1519540.5944998288</v>
      </c>
      <c r="AD76" s="52">
        <f t="shared" si="35"/>
        <v>6.8399999999999989E-2</v>
      </c>
      <c r="AE76" s="52">
        <f t="shared" si="36"/>
        <v>8.8670168312699943E-2</v>
      </c>
      <c r="AF76" s="204"/>
      <c r="AG76" s="52"/>
      <c r="AH76" s="274"/>
      <c r="AM76" s="287"/>
    </row>
    <row r="77" spans="1:39" s="258" customFormat="1" x14ac:dyDescent="0.3">
      <c r="A77" s="115" t="s">
        <v>27</v>
      </c>
      <c r="B77" s="116">
        <v>2026</v>
      </c>
      <c r="C77" s="272">
        <f>REBATES!CM77</f>
        <v>67191528.484663516</v>
      </c>
      <c r="D77" s="272">
        <f>REBATES!CN77</f>
        <v>-18552578.956725236</v>
      </c>
      <c r="E77" s="272">
        <f>REBATES!CO77</f>
        <v>48638949.527938277</v>
      </c>
      <c r="F77" s="116"/>
      <c r="G77" s="59">
        <f>REBATES!CK77</f>
        <v>806317.80874336732</v>
      </c>
      <c r="H77" s="59">
        <f>'OBRP - 5 Years'!CJ77</f>
        <v>486754.5953333333</v>
      </c>
      <c r="I77" s="59">
        <f>'OBRP - 7 Years'!CB77</f>
        <v>421964.94976190495</v>
      </c>
      <c r="J77" s="59">
        <f>'OBRP - 10 Years'!CG77</f>
        <v>190383.85291666671</v>
      </c>
      <c r="K77" s="59"/>
      <c r="L77" s="59"/>
      <c r="P77" s="59">
        <f t="shared" si="12"/>
        <v>806317.80874336732</v>
      </c>
      <c r="R77" s="59">
        <f t="shared" si="20"/>
        <v>67121.750348554822</v>
      </c>
      <c r="S77" s="59">
        <f t="shared" si="21"/>
        <v>82159.974457018936</v>
      </c>
      <c r="T77" s="59">
        <f t="shared" si="22"/>
        <v>210120.26196069334</v>
      </c>
      <c r="U77" s="59">
        <f>+'OBRP - 5 Years'!Q77+'OBRP - 7 Years'!Q77+'OBRP - 10 Years'!Q77</f>
        <v>79116.752004733309</v>
      </c>
      <c r="V77" s="59">
        <f>'OBRP - 5 Years'!R77+'OBRP - 7 Years'!R77+'OBRP - 10 Years'!R77</f>
        <v>266972.91081363213</v>
      </c>
      <c r="W77" s="110">
        <f t="shared" si="13"/>
        <v>705491.6495846326</v>
      </c>
      <c r="Y77" s="59"/>
      <c r="Z77" s="110"/>
      <c r="AA77" s="59"/>
      <c r="AB77" s="59">
        <f t="shared" si="34"/>
        <v>1511809.4583279998</v>
      </c>
      <c r="AD77" s="52">
        <f t="shared" si="35"/>
        <v>6.8399999999999989E-2</v>
      </c>
      <c r="AE77" s="52">
        <f t="shared" si="36"/>
        <v>8.8670168312699957E-2</v>
      </c>
      <c r="AF77" s="204"/>
      <c r="AG77" s="52"/>
      <c r="AH77" s="274"/>
      <c r="AM77" s="287"/>
    </row>
    <row r="78" spans="1:39" s="258" customFormat="1" x14ac:dyDescent="0.3">
      <c r="A78" s="115" t="s">
        <v>28</v>
      </c>
      <c r="B78" s="116">
        <v>2026</v>
      </c>
      <c r="C78" s="272">
        <f>REBATES!CM78</f>
        <v>66385210.675920144</v>
      </c>
      <c r="D78" s="272">
        <f>REBATES!CN78</f>
        <v>-18392128.234729782</v>
      </c>
      <c r="E78" s="272">
        <f>REBATES!CO78</f>
        <v>47993082.441190362</v>
      </c>
      <c r="F78" s="116"/>
      <c r="G78" s="59">
        <f>REBATES!CK78</f>
        <v>806317.80874336732</v>
      </c>
      <c r="H78" s="59">
        <f>'OBRP - 5 Years'!CJ78</f>
        <v>486754.5953333333</v>
      </c>
      <c r="I78" s="59">
        <f>'OBRP - 7 Years'!CB78</f>
        <v>421964.94976190495</v>
      </c>
      <c r="J78" s="59">
        <f>'OBRP - 10 Years'!CG78</f>
        <v>190383.85291666671</v>
      </c>
      <c r="K78" s="59"/>
      <c r="L78" s="59"/>
      <c r="P78" s="59">
        <f t="shared" si="12"/>
        <v>806317.80874336732</v>
      </c>
      <c r="R78" s="59">
        <f t="shared" si="20"/>
        <v>66230.453768842694</v>
      </c>
      <c r="S78" s="59">
        <f t="shared" si="21"/>
        <v>81068.988244017804</v>
      </c>
      <c r="T78" s="59">
        <f t="shared" si="22"/>
        <v>207330.11614594236</v>
      </c>
      <c r="U78" s="59">
        <f>+'OBRP - 5 Years'!Q78+'OBRP - 7 Years'!Q78+'OBRP - 10 Years'!Q78</f>
        <v>77260.167765503167</v>
      </c>
      <c r="V78" s="59">
        <f>'OBRP - 5 Years'!R78+'OBRP - 7 Years'!R78+'OBRP - 10 Years'!R78</f>
        <v>260708.02144496428</v>
      </c>
      <c r="W78" s="110">
        <f t="shared" si="13"/>
        <v>692597.74736927031</v>
      </c>
      <c r="Y78" s="59"/>
      <c r="Z78" s="110"/>
      <c r="AA78" s="59"/>
      <c r="AB78" s="59">
        <f t="shared" ref="AB78" si="37">P78+SUM(W78:AA78)</f>
        <v>1498915.5561126377</v>
      </c>
      <c r="AD78" s="52">
        <f t="shared" ref="AD78:AD109" si="38">(R78+T78)/E78*12</f>
        <v>6.8399999999999989E-2</v>
      </c>
      <c r="AE78" s="52">
        <f t="shared" ref="AE78:AE109" si="39">(R78+S78+T78)/E78*12</f>
        <v>8.8670168312699957E-2</v>
      </c>
      <c r="AF78" s="204"/>
      <c r="AG78" s="52"/>
      <c r="AH78" s="274"/>
      <c r="AM78" s="287"/>
    </row>
    <row r="79" spans="1:39" s="258" customFormat="1" x14ac:dyDescent="0.3">
      <c r="A79" s="115" t="s">
        <v>29</v>
      </c>
      <c r="B79" s="116">
        <v>2026</v>
      </c>
      <c r="C79" s="272">
        <f>REBATES!CM79</f>
        <v>65578892.867176771</v>
      </c>
      <c r="D79" s="272">
        <f>REBATES!CN79</f>
        <v>-18223871.531282667</v>
      </c>
      <c r="E79" s="272">
        <f>REBATES!CO79</f>
        <v>47355021.335894108</v>
      </c>
      <c r="F79" s="116"/>
      <c r="G79" s="59">
        <f>REBATES!CK79</f>
        <v>806317.80874336732</v>
      </c>
      <c r="H79" s="59">
        <f>'OBRP - 5 Years'!CJ79</f>
        <v>486754.5953333333</v>
      </c>
      <c r="I79" s="59">
        <f>'OBRP - 7 Years'!CB79</f>
        <v>421964.94976190495</v>
      </c>
      <c r="J79" s="59">
        <f>'OBRP - 10 Years'!CG79</f>
        <v>190383.85291666671</v>
      </c>
      <c r="K79" s="59"/>
      <c r="L79" s="59"/>
      <c r="P79" s="59">
        <f t="shared" ref="P79:P142" si="40">G79</f>
        <v>806317.80874336732</v>
      </c>
      <c r="R79" s="59">
        <f t="shared" si="20"/>
        <v>65349.929443533867</v>
      </c>
      <c r="S79" s="59">
        <f t="shared" si="21"/>
        <v>79991.18774417261</v>
      </c>
      <c r="T79" s="59">
        <f t="shared" si="22"/>
        <v>204573.69217106255</v>
      </c>
      <c r="U79" s="59">
        <f>+'OBRP - 5 Years'!Q79+'OBRP - 7 Years'!Q79+'OBRP - 10 Years'!Q79</f>
        <v>75403.583526273025</v>
      </c>
      <c r="V79" s="59">
        <f>'OBRP - 5 Years'!R79+'OBRP - 7 Years'!R79+'OBRP - 10 Years'!R79</f>
        <v>254443.13207629637</v>
      </c>
      <c r="W79" s="110">
        <f t="shared" ref="W79:W142" si="41">SUM(R79:V79)</f>
        <v>679761.52496133838</v>
      </c>
      <c r="Y79" s="59"/>
      <c r="Z79" s="110"/>
      <c r="AA79" s="59"/>
      <c r="AB79" s="59">
        <f t="shared" ref="AB79:AB142" si="42">P79+SUM(W79:AA79)</f>
        <v>1486079.3337047058</v>
      </c>
      <c r="AD79" s="52">
        <f t="shared" si="38"/>
        <v>6.8399999999999989E-2</v>
      </c>
      <c r="AE79" s="52">
        <f t="shared" si="39"/>
        <v>8.8670168312699943E-2</v>
      </c>
      <c r="AF79" s="204"/>
      <c r="AG79" s="52"/>
      <c r="AH79" s="274"/>
      <c r="AM79" s="287"/>
    </row>
    <row r="80" spans="1:39" s="258" customFormat="1" x14ac:dyDescent="0.3">
      <c r="A80" s="115" t="s">
        <v>18</v>
      </c>
      <c r="B80" s="116">
        <v>2027</v>
      </c>
      <c r="C80" s="272">
        <f>REBATES!CM80</f>
        <v>64772575.058433399</v>
      </c>
      <c r="D80" s="272">
        <f>REBATES!CN80</f>
        <v>-18047640.559483238</v>
      </c>
      <c r="E80" s="272">
        <f>REBATES!CO80</f>
        <v>46724934.498950161</v>
      </c>
      <c r="F80" s="116"/>
      <c r="G80" s="59">
        <f>REBATES!CK80</f>
        <v>806317.80874336732</v>
      </c>
      <c r="H80" s="59">
        <f>'OBRP - 5 Years'!CJ80</f>
        <v>486754.5953333333</v>
      </c>
      <c r="I80" s="59">
        <f>'OBRP - 7 Years'!CB80</f>
        <v>421964.94976190495</v>
      </c>
      <c r="J80" s="59">
        <f>'OBRP - 10 Years'!CG80</f>
        <v>190383.85291666671</v>
      </c>
      <c r="K80" s="59"/>
      <c r="L80" s="59"/>
      <c r="P80" s="59">
        <f t="shared" si="40"/>
        <v>806317.80874336732</v>
      </c>
      <c r="R80" s="59">
        <f t="shared" si="20"/>
        <v>64480.409608551221</v>
      </c>
      <c r="S80" s="59">
        <f t="shared" si="21"/>
        <v>78926.85722446673</v>
      </c>
      <c r="T80" s="59">
        <f t="shared" si="22"/>
        <v>201851.71703546471</v>
      </c>
      <c r="U80" s="59">
        <f>+'OBRP - 5 Years'!Q80+'OBRP - 7 Years'!Q80+'OBRP - 10 Years'!Q80</f>
        <v>73546.999287042869</v>
      </c>
      <c r="V80" s="59">
        <f>'OBRP - 5 Years'!R80+'OBRP - 7 Years'!R80+'OBRP - 10 Years'!R80</f>
        <v>248178.24270762852</v>
      </c>
      <c r="W80" s="110">
        <f t="shared" si="41"/>
        <v>666984.22586315405</v>
      </c>
      <c r="Y80" s="59"/>
      <c r="Z80" s="110"/>
      <c r="AA80" s="59"/>
      <c r="AB80" s="59">
        <f t="shared" si="42"/>
        <v>1473302.0346065215</v>
      </c>
      <c r="AD80" s="52">
        <f t="shared" si="38"/>
        <v>6.8400000000000016E-2</v>
      </c>
      <c r="AE80" s="52">
        <f t="shared" si="39"/>
        <v>8.8670168312699957E-2</v>
      </c>
      <c r="AF80" s="204"/>
      <c r="AG80" s="52"/>
      <c r="AH80" s="274"/>
      <c r="AM80" s="287"/>
    </row>
    <row r="81" spans="1:39" s="258" customFormat="1" x14ac:dyDescent="0.3">
      <c r="A81" s="115" t="s">
        <v>19</v>
      </c>
      <c r="B81" s="116">
        <v>2027</v>
      </c>
      <c r="C81" s="272">
        <f>REBATES!CM81</f>
        <v>63966257.249690033</v>
      </c>
      <c r="D81" s="272">
        <f>REBATES!CN81</f>
        <v>-17863097.841184307</v>
      </c>
      <c r="E81" s="272">
        <f>REBATES!CO81</f>
        <v>46103159.408505723</v>
      </c>
      <c r="F81" s="116"/>
      <c r="G81" s="59">
        <f>REBATES!CK81</f>
        <v>806317.80874336732</v>
      </c>
      <c r="H81" s="59">
        <f>'OBRP - 5 Years'!CJ81</f>
        <v>485741.0953333333</v>
      </c>
      <c r="I81" s="59">
        <f>'OBRP - 7 Years'!CB81</f>
        <v>421964.94976190495</v>
      </c>
      <c r="J81" s="59">
        <f>'OBRP - 10 Years'!CG81</f>
        <v>190383.85291666671</v>
      </c>
      <c r="K81" s="59"/>
      <c r="L81" s="59"/>
      <c r="P81" s="59">
        <f t="shared" si="40"/>
        <v>806317.80874336732</v>
      </c>
      <c r="R81" s="59">
        <f t="shared" si="20"/>
        <v>63622.359983737893</v>
      </c>
      <c r="S81" s="59">
        <f t="shared" si="21"/>
        <v>77876.566746470649</v>
      </c>
      <c r="T81" s="59">
        <f t="shared" si="22"/>
        <v>199165.64864474474</v>
      </c>
      <c r="U81" s="59">
        <f>+'OBRP - 5 Years'!Q81+'OBRP - 7 Years'!Q81+'OBRP - 10 Years'!Q81</f>
        <v>71692.127032444798</v>
      </c>
      <c r="V81" s="59">
        <f>'OBRP - 5 Years'!R81+'OBRP - 7 Years'!R81+'OBRP - 10 Years'!R81</f>
        <v>241919.13028896067</v>
      </c>
      <c r="W81" s="110">
        <f t="shared" si="41"/>
        <v>654275.83269635879</v>
      </c>
      <c r="Y81" s="59"/>
      <c r="Z81" s="110"/>
      <c r="AA81" s="59"/>
      <c r="AB81" s="59">
        <f t="shared" si="42"/>
        <v>1460593.6414397261</v>
      </c>
      <c r="AD81" s="52">
        <f t="shared" si="38"/>
        <v>6.8400000000000002E-2</v>
      </c>
      <c r="AE81" s="52">
        <f t="shared" si="39"/>
        <v>8.8670168312699957E-2</v>
      </c>
      <c r="AF81" s="204"/>
      <c r="AG81" s="52"/>
      <c r="AH81" s="274"/>
      <c r="AM81" s="287"/>
    </row>
    <row r="82" spans="1:39" s="258" customFormat="1" x14ac:dyDescent="0.3">
      <c r="A82" s="115" t="s">
        <v>20</v>
      </c>
      <c r="B82" s="116">
        <v>2027</v>
      </c>
      <c r="C82" s="272">
        <f>REBATES!CM82</f>
        <v>63159939.440946668</v>
      </c>
      <c r="D82" s="272">
        <f>REBATES!CN82</f>
        <v>-17667733.971574351</v>
      </c>
      <c r="E82" s="272">
        <f>REBATES!CO82</f>
        <v>45492205.469372317</v>
      </c>
      <c r="F82" s="116"/>
      <c r="G82" s="59">
        <f>REBATES!CK82</f>
        <v>806317.80874336732</v>
      </c>
      <c r="H82" s="59">
        <f>'OBRP - 5 Years'!CJ82</f>
        <v>485741.0953333333</v>
      </c>
      <c r="I82" s="59">
        <f>'OBRP - 7 Years'!CB82</f>
        <v>421964.94976190495</v>
      </c>
      <c r="J82" s="59">
        <f>'OBRP - 10 Years'!CG82</f>
        <v>190383.85291666671</v>
      </c>
      <c r="K82" s="59"/>
      <c r="L82" s="59"/>
      <c r="P82" s="59">
        <f t="shared" si="40"/>
        <v>806317.80874336732</v>
      </c>
      <c r="R82" s="59">
        <f t="shared" si="20"/>
        <v>62779.243547733793</v>
      </c>
      <c r="S82" s="59">
        <f t="shared" si="21"/>
        <v>76844.555148342217</v>
      </c>
      <c r="T82" s="59">
        <f t="shared" si="22"/>
        <v>196526.32762768841</v>
      </c>
      <c r="U82" s="59">
        <f>+'OBRP - 5 Years'!Q82+'OBRP - 7 Years'!Q82+'OBRP - 10 Years'!Q82</f>
        <v>69837.254777846727</v>
      </c>
      <c r="V82" s="59">
        <f>'OBRP - 5 Years'!R82+'OBRP - 7 Years'!R82+'OBRP - 10 Years'!R82</f>
        <v>235660.01787029282</v>
      </c>
      <c r="W82" s="110">
        <f t="shared" si="41"/>
        <v>641647.39897190407</v>
      </c>
      <c r="Y82" s="59"/>
      <c r="Z82" s="110"/>
      <c r="AA82" s="59"/>
      <c r="AB82" s="59">
        <f t="shared" si="42"/>
        <v>1447965.2077152715</v>
      </c>
      <c r="AD82" s="52">
        <f t="shared" si="38"/>
        <v>6.8400000000000002E-2</v>
      </c>
      <c r="AE82" s="52">
        <f t="shared" si="39"/>
        <v>8.8670168312699971E-2</v>
      </c>
      <c r="AF82" s="204"/>
      <c r="AG82" s="52"/>
      <c r="AH82" s="274"/>
      <c r="AM82" s="287"/>
    </row>
    <row r="83" spans="1:39" s="258" customFormat="1" x14ac:dyDescent="0.3">
      <c r="A83" s="115" t="s">
        <v>21</v>
      </c>
      <c r="B83" s="116">
        <v>2027</v>
      </c>
      <c r="C83" s="272">
        <f>REBATES!CM83</f>
        <v>62353621.632203303</v>
      </c>
      <c r="D83" s="272">
        <f>REBATES!CN83</f>
        <v>-17465845.740803953</v>
      </c>
      <c r="E83" s="272">
        <f>REBATES!CO83</f>
        <v>44887775.891399354</v>
      </c>
      <c r="F83" s="116"/>
      <c r="G83" s="59">
        <f>REBATES!CK83</f>
        <v>806317.80874336732</v>
      </c>
      <c r="H83" s="59">
        <f>'OBRP - 5 Years'!CJ83</f>
        <v>485741.0953333333</v>
      </c>
      <c r="I83" s="59">
        <f>'OBRP - 7 Years'!CB83</f>
        <v>421964.94976190495</v>
      </c>
      <c r="J83" s="59">
        <f>'OBRP - 10 Years'!CG83</f>
        <v>190383.85291666671</v>
      </c>
      <c r="K83" s="59"/>
      <c r="L83" s="59"/>
      <c r="P83" s="59">
        <f t="shared" si="40"/>
        <v>806317.80874336732</v>
      </c>
      <c r="R83" s="59">
        <f t="shared" si="20"/>
        <v>61945.130730131103</v>
      </c>
      <c r="S83" s="59">
        <f t="shared" si="21"/>
        <v>75823.564375118367</v>
      </c>
      <c r="T83" s="59">
        <f t="shared" si="22"/>
        <v>193915.19185084521</v>
      </c>
      <c r="U83" s="59">
        <f>+'OBRP - 5 Years'!Q83+'OBRP - 7 Years'!Q83+'OBRP - 10 Years'!Q83</f>
        <v>67982.382523248642</v>
      </c>
      <c r="V83" s="59">
        <f>'OBRP - 5 Years'!R83+'OBRP - 7 Years'!R83+'OBRP - 10 Years'!R83</f>
        <v>229400.90545162495</v>
      </c>
      <c r="W83" s="110">
        <f t="shared" si="41"/>
        <v>629067.17493096832</v>
      </c>
      <c r="Y83" s="59"/>
      <c r="Z83" s="110"/>
      <c r="AA83" s="59"/>
      <c r="AB83" s="59">
        <f t="shared" si="42"/>
        <v>1435384.9836743358</v>
      </c>
      <c r="AD83" s="52">
        <f t="shared" si="38"/>
        <v>6.8399999999999989E-2</v>
      </c>
      <c r="AE83" s="52">
        <f t="shared" si="39"/>
        <v>8.8670168312699943E-2</v>
      </c>
      <c r="AF83" s="204"/>
      <c r="AG83" s="52"/>
      <c r="AH83" s="274"/>
      <c r="AM83" s="287"/>
    </row>
    <row r="84" spans="1:39" s="258" customFormat="1" x14ac:dyDescent="0.3">
      <c r="A84" s="115" t="s">
        <v>22</v>
      </c>
      <c r="B84" s="116">
        <v>2027</v>
      </c>
      <c r="C84" s="272">
        <f>REBATES!CM84</f>
        <v>61547303.823459938</v>
      </c>
      <c r="D84" s="272">
        <f>REBATES!CN84</f>
        <v>-17257991.39643418</v>
      </c>
      <c r="E84" s="272">
        <f>REBATES!CO84</f>
        <v>44289312.427025758</v>
      </c>
      <c r="F84" s="116"/>
      <c r="G84" s="59">
        <f>REBATES!CK84</f>
        <v>806317.80874336732</v>
      </c>
      <c r="H84" s="59">
        <f>'OBRP - 5 Years'!CJ84</f>
        <v>484246.40416666667</v>
      </c>
      <c r="I84" s="59">
        <f>'OBRP - 7 Years'!CB84</f>
        <v>421964.94976190495</v>
      </c>
      <c r="J84" s="59">
        <f>'OBRP - 10 Years'!CG84</f>
        <v>190383.85291666671</v>
      </c>
      <c r="K84" s="59"/>
      <c r="L84" s="59"/>
      <c r="P84" s="59">
        <f t="shared" si="40"/>
        <v>806317.80874336732</v>
      </c>
      <c r="R84" s="59">
        <f t="shared" ref="R84:R147" si="43">E84*(($U$9)/12)</f>
        <v>61119.251149295545</v>
      </c>
      <c r="S84" s="59">
        <f t="shared" ref="S84:S147" si="44">E84*($Z$10/12)</f>
        <v>74812.651445797179</v>
      </c>
      <c r="T84" s="59">
        <f t="shared" ref="T84:T147" si="45">E84*($U$10/12)</f>
        <v>191329.82968475128</v>
      </c>
      <c r="U84" s="59">
        <f>+'OBRP - 5 Years'!Q84+'OBRP - 7 Years'!Q84+'OBRP - 10 Years'!Q84</f>
        <v>66130.035072110899</v>
      </c>
      <c r="V84" s="59">
        <f>'OBRP - 5 Years'!R84+'OBRP - 7 Years'!R84+'OBRP - 10 Years'!R84</f>
        <v>223150.31277260708</v>
      </c>
      <c r="W84" s="110">
        <f t="shared" si="41"/>
        <v>616542.08012456191</v>
      </c>
      <c r="Y84" s="59"/>
      <c r="Z84" s="110"/>
      <c r="AA84" s="59"/>
      <c r="AB84" s="59">
        <f t="shared" si="42"/>
        <v>1422859.8888679291</v>
      </c>
      <c r="AD84" s="52">
        <f t="shared" si="38"/>
        <v>6.8400000000000002E-2</v>
      </c>
      <c r="AE84" s="52">
        <f t="shared" si="39"/>
        <v>8.8670168312699957E-2</v>
      </c>
      <c r="AF84" s="204"/>
      <c r="AG84" s="52"/>
      <c r="AH84" s="274"/>
      <c r="AM84" s="287"/>
    </row>
    <row r="85" spans="1:39" s="258" customFormat="1" x14ac:dyDescent="0.3">
      <c r="A85" s="115" t="s">
        <v>23</v>
      </c>
      <c r="B85" s="116">
        <v>2027</v>
      </c>
      <c r="C85" s="272">
        <f>REBATES!CM85</f>
        <v>60740986.014716573</v>
      </c>
      <c r="D85" s="272">
        <f>REBATES!CN85</f>
        <v>-17046621.688581899</v>
      </c>
      <c r="E85" s="272">
        <f>REBATES!CO85</f>
        <v>43694364.326134674</v>
      </c>
      <c r="F85" s="116"/>
      <c r="G85" s="59">
        <f>REBATES!CK85</f>
        <v>806317.80874336732</v>
      </c>
      <c r="H85" s="59">
        <f>'OBRP - 5 Years'!CJ85</f>
        <v>484246.40416666667</v>
      </c>
      <c r="I85" s="59">
        <f>'OBRP - 7 Years'!CB85</f>
        <v>421964.94976190495</v>
      </c>
      <c r="J85" s="59">
        <f>'OBRP - 10 Years'!CG85</f>
        <v>190383.85291666671</v>
      </c>
      <c r="K85" s="59"/>
      <c r="L85" s="59"/>
      <c r="P85" s="59">
        <f t="shared" si="40"/>
        <v>806317.80874336732</v>
      </c>
      <c r="R85" s="59">
        <f t="shared" si="43"/>
        <v>60298.222770065848</v>
      </c>
      <c r="S85" s="59">
        <f t="shared" si="44"/>
        <v>73807.676600598556</v>
      </c>
      <c r="T85" s="59">
        <f t="shared" si="45"/>
        <v>188759.65388890178</v>
      </c>
      <c r="U85" s="59">
        <f>+'OBRP - 5 Years'!Q85+'OBRP - 7 Years'!Q85+'OBRP - 10 Years'!Q85</f>
        <v>64277.687620973156</v>
      </c>
      <c r="V85" s="59">
        <f>'OBRP - 5 Years'!R85+'OBRP - 7 Years'!R85+'OBRP - 10 Years'!R85</f>
        <v>216899.72009358922</v>
      </c>
      <c r="W85" s="110">
        <f t="shared" si="41"/>
        <v>604042.96097412857</v>
      </c>
      <c r="Y85" s="59"/>
      <c r="Z85" s="110"/>
      <c r="AA85" s="59"/>
      <c r="AB85" s="59">
        <f t="shared" si="42"/>
        <v>1410360.7697174959</v>
      </c>
      <c r="AD85" s="52">
        <f t="shared" si="38"/>
        <v>6.8400000000000002E-2</v>
      </c>
      <c r="AE85" s="52">
        <f t="shared" si="39"/>
        <v>8.8670168312699957E-2</v>
      </c>
      <c r="AF85" s="204"/>
      <c r="AG85" s="52"/>
      <c r="AH85" s="274"/>
      <c r="AM85" s="287"/>
    </row>
    <row r="86" spans="1:39" s="258" customFormat="1" x14ac:dyDescent="0.3">
      <c r="A86" s="115" t="s">
        <v>24</v>
      </c>
      <c r="B86" s="116">
        <v>2027</v>
      </c>
      <c r="C86" s="272">
        <f>REBATES!CM86</f>
        <v>59934668.205973208</v>
      </c>
      <c r="D86" s="272">
        <f>REBATES!CN86</f>
        <v>-16832461.646807652</v>
      </c>
      <c r="E86" s="272">
        <f>REBATES!CO86</f>
        <v>43102206.559165552</v>
      </c>
      <c r="F86" s="116"/>
      <c r="G86" s="59">
        <f>REBATES!CK86</f>
        <v>806317.80874336732</v>
      </c>
      <c r="H86" s="59">
        <f>'OBRP - 5 Years'!CJ86</f>
        <v>484246.40416666667</v>
      </c>
      <c r="I86" s="59">
        <f>'OBRP - 7 Years'!CB86</f>
        <v>421964.94976190495</v>
      </c>
      <c r="J86" s="59">
        <f>'OBRP - 10 Years'!CG86</f>
        <v>190383.85291666671</v>
      </c>
      <c r="K86" s="59"/>
      <c r="L86" s="59"/>
      <c r="P86" s="59">
        <f t="shared" si="40"/>
        <v>806317.80874336732</v>
      </c>
      <c r="R86" s="59">
        <f t="shared" si="43"/>
        <v>59481.045051648456</v>
      </c>
      <c r="S86" s="59">
        <f t="shared" si="44"/>
        <v>72807.415133587157</v>
      </c>
      <c r="T86" s="59">
        <f t="shared" si="45"/>
        <v>186201.5323355952</v>
      </c>
      <c r="U86" s="59">
        <f>+'OBRP - 5 Years'!Q86+'OBRP - 7 Years'!Q86+'OBRP - 10 Years'!Q86</f>
        <v>62425.340169835399</v>
      </c>
      <c r="V86" s="59">
        <f>'OBRP - 5 Years'!R86+'OBRP - 7 Years'!R86+'OBRP - 10 Years'!R86</f>
        <v>210649.12741457141</v>
      </c>
      <c r="W86" s="110">
        <f t="shared" si="41"/>
        <v>591564.46010523755</v>
      </c>
      <c r="Y86" s="59"/>
      <c r="Z86" s="110"/>
      <c r="AA86" s="59"/>
      <c r="AB86" s="59">
        <f t="shared" si="42"/>
        <v>1397882.268848605</v>
      </c>
      <c r="AD86" s="52">
        <f t="shared" si="38"/>
        <v>6.8400000000000002E-2</v>
      </c>
      <c r="AE86" s="52">
        <f t="shared" si="39"/>
        <v>8.8670168312699957E-2</v>
      </c>
      <c r="AF86" s="204"/>
      <c r="AG86" s="52"/>
      <c r="AH86" s="274"/>
      <c r="AM86" s="287"/>
    </row>
    <row r="87" spans="1:39" s="258" customFormat="1" x14ac:dyDescent="0.3">
      <c r="A87" s="115" t="s">
        <v>25</v>
      </c>
      <c r="B87" s="116">
        <v>2027</v>
      </c>
      <c r="C87" s="272">
        <f>REBATES!CM87</f>
        <v>59128350.397229843</v>
      </c>
      <c r="D87" s="272">
        <f>REBATES!CN87</f>
        <v>-16615623.91340551</v>
      </c>
      <c r="E87" s="272">
        <f>REBATES!CO87</f>
        <v>42512726.483824335</v>
      </c>
      <c r="F87" s="116"/>
      <c r="G87" s="59">
        <f>REBATES!CK87</f>
        <v>806317.80874336732</v>
      </c>
      <c r="H87" s="59">
        <f>'OBRP - 5 Years'!CJ87</f>
        <v>484246.40416666667</v>
      </c>
      <c r="I87" s="59">
        <f>'OBRP - 7 Years'!CB87</f>
        <v>421964.94976190495</v>
      </c>
      <c r="J87" s="59">
        <f>'OBRP - 10 Years'!CG87</f>
        <v>190383.85291666671</v>
      </c>
      <c r="K87" s="59"/>
      <c r="L87" s="59"/>
      <c r="P87" s="59">
        <f t="shared" si="40"/>
        <v>806317.80874336732</v>
      </c>
      <c r="R87" s="59">
        <f t="shared" si="43"/>
        <v>58667.562547677582</v>
      </c>
      <c r="S87" s="59">
        <f t="shared" si="44"/>
        <v>71811.676771574697</v>
      </c>
      <c r="T87" s="59">
        <f t="shared" si="45"/>
        <v>183654.97841012114</v>
      </c>
      <c r="U87" s="59">
        <f>+'OBRP - 5 Years'!Q87+'OBRP - 7 Years'!Q87+'OBRP - 10 Years'!Q87</f>
        <v>60572.992718697657</v>
      </c>
      <c r="V87" s="59">
        <f>'OBRP - 5 Years'!R87+'OBRP - 7 Years'!R87+'OBRP - 10 Years'!R87</f>
        <v>204398.53473555355</v>
      </c>
      <c r="W87" s="110">
        <f t="shared" si="41"/>
        <v>579105.74518362456</v>
      </c>
      <c r="Y87" s="59"/>
      <c r="Z87" s="110"/>
      <c r="AA87" s="59"/>
      <c r="AB87" s="59">
        <f t="shared" si="42"/>
        <v>1385423.5539269918</v>
      </c>
      <c r="AD87" s="52">
        <f t="shared" si="38"/>
        <v>6.8400000000000002E-2</v>
      </c>
      <c r="AE87" s="52">
        <f t="shared" si="39"/>
        <v>8.8670168312699957E-2</v>
      </c>
      <c r="AF87" s="204"/>
      <c r="AG87" s="52"/>
      <c r="AH87" s="274"/>
      <c r="AM87" s="287"/>
    </row>
    <row r="88" spans="1:39" s="258" customFormat="1" x14ac:dyDescent="0.3">
      <c r="A88" s="115" t="s">
        <v>26</v>
      </c>
      <c r="B88" s="116">
        <v>2027</v>
      </c>
      <c r="C88" s="272">
        <f>REBATES!CM88</f>
        <v>58322032.588486478</v>
      </c>
      <c r="D88" s="272">
        <f>REBATES!CN88</f>
        <v>-16394323.36062354</v>
      </c>
      <c r="E88" s="272">
        <f>REBATES!CO88</f>
        <v>41927709.227862939</v>
      </c>
      <c r="F88" s="116"/>
      <c r="G88" s="59">
        <f>REBATES!CK88</f>
        <v>806317.80874336732</v>
      </c>
      <c r="H88" s="59">
        <f>'OBRP - 5 Years'!CJ88</f>
        <v>484246.40416666667</v>
      </c>
      <c r="I88" s="59">
        <f>'OBRP - 7 Years'!CB88</f>
        <v>421964.94976190495</v>
      </c>
      <c r="J88" s="59">
        <f>'OBRP - 10 Years'!CG88</f>
        <v>190383.85291666671</v>
      </c>
      <c r="K88" s="59"/>
      <c r="L88" s="59"/>
      <c r="P88" s="59">
        <f t="shared" si="40"/>
        <v>806317.80874336732</v>
      </c>
      <c r="R88" s="59">
        <f t="shared" si="43"/>
        <v>57860.238734450853</v>
      </c>
      <c r="S88" s="59">
        <f t="shared" si="44"/>
        <v>70823.476917893757</v>
      </c>
      <c r="T88" s="59">
        <f t="shared" si="45"/>
        <v>181127.70386436791</v>
      </c>
      <c r="U88" s="59">
        <f>+'OBRP - 5 Years'!Q88+'OBRP - 7 Years'!Q88+'OBRP - 10 Years'!Q88</f>
        <v>58720.645267559907</v>
      </c>
      <c r="V88" s="59">
        <f>'OBRP - 5 Years'!R88+'OBRP - 7 Years'!R88+'OBRP - 10 Years'!R88</f>
        <v>198147.94205653568</v>
      </c>
      <c r="W88" s="110">
        <f t="shared" si="41"/>
        <v>566680.00684080808</v>
      </c>
      <c r="Y88" s="59"/>
      <c r="Z88" s="110"/>
      <c r="AA88" s="59"/>
      <c r="AB88" s="59">
        <f t="shared" si="42"/>
        <v>1372997.8155841753</v>
      </c>
      <c r="AD88" s="52">
        <f t="shared" si="38"/>
        <v>6.8400000000000002E-2</v>
      </c>
      <c r="AE88" s="52">
        <f t="shared" si="39"/>
        <v>8.8670168312699971E-2</v>
      </c>
      <c r="AF88" s="204"/>
      <c r="AG88" s="52"/>
      <c r="AH88" s="274"/>
      <c r="AM88" s="287"/>
    </row>
    <row r="89" spans="1:39" s="258" customFormat="1" x14ac:dyDescent="0.3">
      <c r="A89" s="115" t="s">
        <v>27</v>
      </c>
      <c r="B89" s="116">
        <v>2027</v>
      </c>
      <c r="C89" s="272">
        <f>REBATES!CM89</f>
        <v>57515714.779743113</v>
      </c>
      <c r="D89" s="272">
        <f>REBATES!CN89</f>
        <v>-16167667.42458578</v>
      </c>
      <c r="E89" s="272">
        <f>REBATES!CO89</f>
        <v>41348047.355157331</v>
      </c>
      <c r="F89" s="116"/>
      <c r="G89" s="59">
        <f>REBATES!CK89</f>
        <v>806317.80874336732</v>
      </c>
      <c r="H89" s="59">
        <f>'OBRP - 5 Years'!CJ89</f>
        <v>483714.34333333332</v>
      </c>
      <c r="I89" s="59">
        <f>'OBRP - 7 Years'!CB89</f>
        <v>421964.94976190495</v>
      </c>
      <c r="J89" s="59">
        <f>'OBRP - 10 Years'!CG89</f>
        <v>190383.85291666671</v>
      </c>
      <c r="K89" s="59"/>
      <c r="L89" s="59"/>
      <c r="P89" s="59">
        <f t="shared" si="40"/>
        <v>806317.80874336732</v>
      </c>
      <c r="R89" s="59">
        <f t="shared" si="43"/>
        <v>57060.305350117116</v>
      </c>
      <c r="S89" s="59">
        <f t="shared" si="44"/>
        <v>69844.323274210634</v>
      </c>
      <c r="T89" s="59">
        <f t="shared" si="45"/>
        <v>178623.56457427968</v>
      </c>
      <c r="U89" s="59">
        <f>+'OBRP - 5 Years'!Q89+'OBRP - 7 Years'!Q89+'OBRP - 10 Years'!Q89</f>
        <v>56869.196563309175</v>
      </c>
      <c r="V89" s="59">
        <f>'OBRP - 5 Years'!R89+'OBRP - 7 Years'!R89+'OBRP - 10 Years'!R89</f>
        <v>191900.38212426781</v>
      </c>
      <c r="W89" s="110">
        <f t="shared" si="41"/>
        <v>554297.77188618435</v>
      </c>
      <c r="Y89" s="59"/>
      <c r="Z89" s="110"/>
      <c r="AA89" s="59"/>
      <c r="AB89" s="59">
        <f t="shared" si="42"/>
        <v>1360615.5806295518</v>
      </c>
      <c r="AD89" s="52">
        <f t="shared" si="38"/>
        <v>6.8400000000000002E-2</v>
      </c>
      <c r="AE89" s="52">
        <f t="shared" si="39"/>
        <v>8.8670168312699957E-2</v>
      </c>
      <c r="AF89" s="204"/>
      <c r="AG89" s="52"/>
      <c r="AH89" s="274"/>
      <c r="AM89" s="287"/>
    </row>
    <row r="90" spans="1:39" s="258" customFormat="1" x14ac:dyDescent="0.3">
      <c r="A90" s="115" t="s">
        <v>28</v>
      </c>
      <c r="B90" s="116">
        <v>2027</v>
      </c>
      <c r="C90" s="272">
        <f>REBATES!CM90</f>
        <v>56709396.970999748</v>
      </c>
      <c r="D90" s="272">
        <f>REBATES!CN90</f>
        <v>-15941011.48854802</v>
      </c>
      <c r="E90" s="272">
        <f>REBATES!CO90</f>
        <v>40768385.482451729</v>
      </c>
      <c r="F90" s="116"/>
      <c r="G90" s="59">
        <f>REBATES!CK90</f>
        <v>806317.80874336732</v>
      </c>
      <c r="H90" s="59">
        <f>'OBRP - 5 Years'!CJ90</f>
        <v>482664.52133333334</v>
      </c>
      <c r="I90" s="59">
        <f>'OBRP - 7 Years'!CB90</f>
        <v>421964.94976190495</v>
      </c>
      <c r="J90" s="59">
        <f>'OBRP - 10 Years'!CG90</f>
        <v>190383.85291666671</v>
      </c>
      <c r="K90" s="59"/>
      <c r="L90" s="59"/>
      <c r="P90" s="59">
        <f t="shared" si="40"/>
        <v>806317.80874336732</v>
      </c>
      <c r="R90" s="59">
        <f t="shared" si="43"/>
        <v>56260.371965783386</v>
      </c>
      <c r="S90" s="59">
        <f t="shared" si="44"/>
        <v>68865.169630527511</v>
      </c>
      <c r="T90" s="59">
        <f t="shared" si="45"/>
        <v>176119.42528419147</v>
      </c>
      <c r="U90" s="59">
        <f>+'OBRP - 5 Years'!Q90+'OBRP - 7 Years'!Q90+'OBRP - 10 Years'!Q90</f>
        <v>55019.521198111644</v>
      </c>
      <c r="V90" s="59">
        <f>'OBRP - 5 Years'!R90+'OBRP - 7 Years'!R90+'OBRP - 10 Years'!R90</f>
        <v>185658.80617739997</v>
      </c>
      <c r="W90" s="110">
        <f t="shared" si="41"/>
        <v>541923.29425601393</v>
      </c>
      <c r="Y90" s="59"/>
      <c r="Z90" s="110"/>
      <c r="AA90" s="59"/>
      <c r="AB90" s="59">
        <f t="shared" si="42"/>
        <v>1348241.1029993813</v>
      </c>
      <c r="AD90" s="52">
        <f t="shared" si="38"/>
        <v>6.8400000000000002E-2</v>
      </c>
      <c r="AE90" s="52">
        <f t="shared" si="39"/>
        <v>8.8670168312699957E-2</v>
      </c>
      <c r="AF90" s="204"/>
      <c r="AG90" s="52"/>
      <c r="AH90" s="274"/>
      <c r="AM90" s="287"/>
    </row>
    <row r="91" spans="1:39" s="258" customFormat="1" x14ac:dyDescent="0.3">
      <c r="A91" s="115" t="s">
        <v>29</v>
      </c>
      <c r="B91" s="116">
        <v>2027</v>
      </c>
      <c r="C91" s="272">
        <f>REBATES!CM91</f>
        <v>55903079.162256382</v>
      </c>
      <c r="D91" s="272">
        <f>REBATES!CN91</f>
        <v>-15714355.55251026</v>
      </c>
      <c r="E91" s="272">
        <f>REBATES!CO91</f>
        <v>40188723.609746121</v>
      </c>
      <c r="F91" s="116"/>
      <c r="G91" s="59">
        <f>REBATES!CK91</f>
        <v>806317.80874336732</v>
      </c>
      <c r="H91" s="59">
        <f>'OBRP - 5 Years'!CJ91</f>
        <v>482664.52133333334</v>
      </c>
      <c r="I91" s="59">
        <f>'OBRP - 7 Years'!CB91</f>
        <v>421964.94976190495</v>
      </c>
      <c r="J91" s="59">
        <f>'OBRP - 10 Years'!CG91</f>
        <v>190383.85291666671</v>
      </c>
      <c r="K91" s="59"/>
      <c r="L91" s="59"/>
      <c r="P91" s="59">
        <f t="shared" si="40"/>
        <v>806317.80874336732</v>
      </c>
      <c r="R91" s="59">
        <f t="shared" si="43"/>
        <v>55460.438581449642</v>
      </c>
      <c r="S91" s="59">
        <f t="shared" si="44"/>
        <v>67886.015986844388</v>
      </c>
      <c r="T91" s="59">
        <f t="shared" si="45"/>
        <v>173615.28599410324</v>
      </c>
      <c r="U91" s="59">
        <f>+'OBRP - 5 Years'!Q91+'OBRP - 7 Years'!Q91+'OBRP - 10 Years'!Q91</f>
        <v>53169.845832914114</v>
      </c>
      <c r="V91" s="59">
        <f>'OBRP - 5 Years'!R91+'OBRP - 7 Years'!R91+'OBRP - 10 Years'!R91</f>
        <v>179417.23023053212</v>
      </c>
      <c r="W91" s="110">
        <f t="shared" si="41"/>
        <v>529548.81662584352</v>
      </c>
      <c r="Y91" s="59"/>
      <c r="Z91" s="110"/>
      <c r="AA91" s="59"/>
      <c r="AB91" s="59">
        <f t="shared" si="42"/>
        <v>1335866.6253692107</v>
      </c>
      <c r="AD91" s="52">
        <f t="shared" si="38"/>
        <v>6.8400000000000002E-2</v>
      </c>
      <c r="AE91" s="52">
        <f t="shared" si="39"/>
        <v>8.8670168312699957E-2</v>
      </c>
      <c r="AF91" s="204"/>
      <c r="AG91" s="52"/>
      <c r="AH91" s="274"/>
      <c r="AM91" s="287"/>
    </row>
    <row r="92" spans="1:39" s="258" customFormat="1" x14ac:dyDescent="0.3">
      <c r="A92" s="115" t="s">
        <v>18</v>
      </c>
      <c r="B92" s="116">
        <v>2028</v>
      </c>
      <c r="C92" s="272">
        <f>REBATES!CM92</f>
        <v>55096761.353513017</v>
      </c>
      <c r="D92" s="272">
        <f>REBATES!CN92</f>
        <v>-15487699.616472499</v>
      </c>
      <c r="E92" s="272">
        <f>REBATES!CO92</f>
        <v>39609061.73704052</v>
      </c>
      <c r="F92" s="116"/>
      <c r="G92" s="59">
        <f>REBATES!CK92</f>
        <v>806317.80874336732</v>
      </c>
      <c r="H92" s="59">
        <f>'OBRP - 5 Years'!CJ92</f>
        <v>481147.00899999996</v>
      </c>
      <c r="I92" s="59">
        <f>'OBRP - 7 Years'!CB92</f>
        <v>421964.94976190495</v>
      </c>
      <c r="J92" s="59">
        <f>'OBRP - 10 Years'!CG92</f>
        <v>190383.85291666671</v>
      </c>
      <c r="K92" s="59"/>
      <c r="L92" s="59"/>
      <c r="P92" s="59">
        <f t="shared" si="40"/>
        <v>806317.80874336732</v>
      </c>
      <c r="R92" s="59">
        <f t="shared" si="43"/>
        <v>54660.505197115912</v>
      </c>
      <c r="S92" s="59">
        <f t="shared" si="44"/>
        <v>66906.862343161265</v>
      </c>
      <c r="T92" s="59">
        <f t="shared" si="45"/>
        <v>171111.14670401506</v>
      </c>
      <c r="U92" s="59">
        <f>+'OBRP - 5 Years'!Q92+'OBRP - 7 Years'!Q92+'OBRP - 10 Years'!Q92</f>
        <v>51322.733820251029</v>
      </c>
      <c r="V92" s="59">
        <f>'OBRP - 5 Years'!R92+'OBRP - 7 Years'!R92+'OBRP - 10 Years'!R92</f>
        <v>173184.30410396424</v>
      </c>
      <c r="W92" s="110">
        <f t="shared" si="41"/>
        <v>517185.55216850748</v>
      </c>
      <c r="Y92" s="59"/>
      <c r="Z92" s="110"/>
      <c r="AA92" s="59"/>
      <c r="AB92" s="59">
        <f t="shared" si="42"/>
        <v>1323503.3609118748</v>
      </c>
      <c r="AD92" s="52">
        <f t="shared" si="38"/>
        <v>6.8400000000000002E-2</v>
      </c>
      <c r="AE92" s="52">
        <f t="shared" si="39"/>
        <v>8.8670168312699957E-2</v>
      </c>
      <c r="AF92" s="204"/>
      <c r="AG92" s="52"/>
      <c r="AH92" s="274"/>
      <c r="AM92" s="287"/>
    </row>
    <row r="93" spans="1:39" s="258" customFormat="1" x14ac:dyDescent="0.3">
      <c r="A93" s="115" t="s">
        <v>19</v>
      </c>
      <c r="B93" s="116">
        <v>2028</v>
      </c>
      <c r="C93" s="272">
        <f>REBATES!CM93</f>
        <v>54290443.544769652</v>
      </c>
      <c r="D93" s="272">
        <f>REBATES!CN93</f>
        <v>-15261043.680434739</v>
      </c>
      <c r="E93" s="272">
        <f>REBATES!CO93</f>
        <v>39029399.864334911</v>
      </c>
      <c r="F93" s="116"/>
      <c r="G93" s="59">
        <f>REBATES!CK93</f>
        <v>806317.80874336732</v>
      </c>
      <c r="H93" s="59">
        <f>'OBRP - 5 Years'!CJ93</f>
        <v>479562.40583333332</v>
      </c>
      <c r="I93" s="59">
        <f>'OBRP - 7 Years'!CB93</f>
        <v>421964.94976190495</v>
      </c>
      <c r="J93" s="59">
        <f>'OBRP - 10 Years'!CG93</f>
        <v>190383.85291666671</v>
      </c>
      <c r="K93" s="59"/>
      <c r="L93" s="59"/>
      <c r="P93" s="59">
        <f t="shared" si="40"/>
        <v>806317.80874336732</v>
      </c>
      <c r="R93" s="59">
        <f t="shared" si="43"/>
        <v>53860.571812782175</v>
      </c>
      <c r="S93" s="59">
        <f t="shared" si="44"/>
        <v>65927.708699478142</v>
      </c>
      <c r="T93" s="59">
        <f t="shared" si="45"/>
        <v>168607.00741392683</v>
      </c>
      <c r="U93" s="59">
        <f>+'OBRP - 5 Years'!Q93+'OBRP - 7 Years'!Q93+'OBRP - 10 Years'!Q93</f>
        <v>49478.298488662695</v>
      </c>
      <c r="V93" s="59">
        <f>'OBRP - 5 Years'!R93+'OBRP - 7 Years'!R93+'OBRP - 10 Years'!R93</f>
        <v>166960.41021544641</v>
      </c>
      <c r="W93" s="110">
        <f t="shared" si="41"/>
        <v>504833.99663029623</v>
      </c>
      <c r="Y93" s="59"/>
      <c r="Z93" s="110"/>
      <c r="AA93" s="59"/>
      <c r="AB93" s="59">
        <f t="shared" si="42"/>
        <v>1311151.8053736635</v>
      </c>
      <c r="AD93" s="52">
        <f t="shared" si="38"/>
        <v>6.8400000000000002E-2</v>
      </c>
      <c r="AE93" s="52">
        <f t="shared" si="39"/>
        <v>8.8670168312699971E-2</v>
      </c>
      <c r="AF93" s="204"/>
      <c r="AG93" s="52"/>
      <c r="AH93" s="274"/>
      <c r="AM93" s="287"/>
    </row>
    <row r="94" spans="1:39" s="258" customFormat="1" x14ac:dyDescent="0.3">
      <c r="A94" s="115" t="s">
        <v>20</v>
      </c>
      <c r="B94" s="116">
        <v>2028</v>
      </c>
      <c r="C94" s="272">
        <f>REBATES!CM94</f>
        <v>53484125.736026287</v>
      </c>
      <c r="D94" s="272">
        <f>REBATES!CN94</f>
        <v>-15034387.744396979</v>
      </c>
      <c r="E94" s="272">
        <f>REBATES!CO94</f>
        <v>38449737.99162931</v>
      </c>
      <c r="F94" s="116"/>
      <c r="G94" s="59">
        <f>REBATES!CK94</f>
        <v>806317.80874336732</v>
      </c>
      <c r="H94" s="59">
        <f>'OBRP - 5 Years'!CJ94</f>
        <v>478038.2338333333</v>
      </c>
      <c r="I94" s="59">
        <f>'OBRP - 7 Years'!CB94</f>
        <v>421964.94976190495</v>
      </c>
      <c r="J94" s="59">
        <f>'OBRP - 10 Years'!CG94</f>
        <v>190383.85291666671</v>
      </c>
      <c r="K94" s="59"/>
      <c r="L94" s="59"/>
      <c r="P94" s="59">
        <f t="shared" si="40"/>
        <v>806317.80874336732</v>
      </c>
      <c r="R94" s="59">
        <f t="shared" si="43"/>
        <v>53060.638428448445</v>
      </c>
      <c r="S94" s="59">
        <f t="shared" si="44"/>
        <v>64948.555055795019</v>
      </c>
      <c r="T94" s="59">
        <f t="shared" si="45"/>
        <v>166102.86812383862</v>
      </c>
      <c r="U94" s="59">
        <f>+'OBRP - 5 Years'!Q94+'OBRP - 7 Years'!Q94+'OBRP - 10 Years'!Q94</f>
        <v>47636.437758989152</v>
      </c>
      <c r="V94" s="59">
        <f>'OBRP - 5 Years'!R94+'OBRP - 7 Years'!R94+'OBRP - 10 Years'!R94</f>
        <v>160745.20410732855</v>
      </c>
      <c r="W94" s="110">
        <f t="shared" si="41"/>
        <v>492493.70347439981</v>
      </c>
      <c r="Y94" s="59"/>
      <c r="Z94" s="110"/>
      <c r="AA94" s="59"/>
      <c r="AB94" s="59">
        <f t="shared" si="42"/>
        <v>1298811.5122177671</v>
      </c>
      <c r="AD94" s="52">
        <f t="shared" si="38"/>
        <v>6.8399999999999989E-2</v>
      </c>
      <c r="AE94" s="52">
        <f t="shared" si="39"/>
        <v>8.8670168312699957E-2</v>
      </c>
      <c r="AF94" s="204"/>
      <c r="AG94" s="52"/>
      <c r="AH94" s="274"/>
      <c r="AM94" s="287"/>
    </row>
    <row r="95" spans="1:39" s="258" customFormat="1" x14ac:dyDescent="0.3">
      <c r="A95" s="115" t="s">
        <v>21</v>
      </c>
      <c r="B95" s="116">
        <v>2028</v>
      </c>
      <c r="C95" s="272">
        <f>REBATES!CM95</f>
        <v>52677807.927282922</v>
      </c>
      <c r="D95" s="272">
        <f>REBATES!CN95</f>
        <v>-14807731.808359219</v>
      </c>
      <c r="E95" s="272">
        <f>REBATES!CO95</f>
        <v>37870076.118923701</v>
      </c>
      <c r="F95" s="116"/>
      <c r="G95" s="59">
        <f>REBATES!CK95</f>
        <v>806317.80874336732</v>
      </c>
      <c r="H95" s="59">
        <f>'OBRP - 5 Years'!CJ95</f>
        <v>464880.91399999999</v>
      </c>
      <c r="I95" s="59">
        <f>'OBRP - 7 Years'!CB95</f>
        <v>421964.94976190495</v>
      </c>
      <c r="J95" s="59">
        <f>'OBRP - 10 Years'!CG95</f>
        <v>190383.85291666671</v>
      </c>
      <c r="K95" s="59"/>
      <c r="L95" s="59"/>
      <c r="P95" s="59">
        <f t="shared" si="40"/>
        <v>806317.80874336732</v>
      </c>
      <c r="R95" s="59">
        <f t="shared" si="43"/>
        <v>52260.705044114708</v>
      </c>
      <c r="S95" s="59">
        <f t="shared" si="44"/>
        <v>63969.401412111889</v>
      </c>
      <c r="T95" s="59">
        <f t="shared" si="45"/>
        <v>163598.72883375039</v>
      </c>
      <c r="U95" s="59">
        <f>+'OBRP - 5 Years'!Q95+'OBRP - 7 Years'!Q95+'OBRP - 10 Years'!Q95</f>
        <v>45816.802119946093</v>
      </c>
      <c r="V95" s="59">
        <f>'OBRP - 5 Years'!R95+'OBRP - 7 Years'!R95+'OBRP - 10 Years'!R95</f>
        <v>154604.99472226069</v>
      </c>
      <c r="W95" s="110">
        <f t="shared" si="41"/>
        <v>480250.63213218376</v>
      </c>
      <c r="Y95" s="59"/>
      <c r="Z95" s="110"/>
      <c r="AA95" s="59"/>
      <c r="AB95" s="59">
        <f t="shared" si="42"/>
        <v>1286568.4408755512</v>
      </c>
      <c r="AD95" s="52">
        <f t="shared" si="38"/>
        <v>6.8399999999999989E-2</v>
      </c>
      <c r="AE95" s="52">
        <f t="shared" si="39"/>
        <v>8.8670168312699943E-2</v>
      </c>
      <c r="AF95" s="204"/>
      <c r="AG95" s="52"/>
      <c r="AH95" s="274"/>
      <c r="AM95" s="287"/>
    </row>
    <row r="96" spans="1:39" s="258" customFormat="1" x14ac:dyDescent="0.3">
      <c r="A96" s="115" t="s">
        <v>22</v>
      </c>
      <c r="B96" s="116">
        <v>2028</v>
      </c>
      <c r="C96" s="272">
        <f>REBATES!CM96</f>
        <v>51871490.118539557</v>
      </c>
      <c r="D96" s="272">
        <f>REBATES!CN96</f>
        <v>-14581075.872321459</v>
      </c>
      <c r="E96" s="272">
        <f>REBATES!CO96</f>
        <v>37290414.2462181</v>
      </c>
      <c r="F96" s="116"/>
      <c r="G96" s="59">
        <f>REBATES!CK96</f>
        <v>806317.80874336732</v>
      </c>
      <c r="H96" s="59">
        <f>'OBRP - 5 Years'!CJ96</f>
        <v>448980.79666666663</v>
      </c>
      <c r="I96" s="59">
        <f>'OBRP - 7 Years'!CB96</f>
        <v>421964.94976190495</v>
      </c>
      <c r="J96" s="59">
        <f>'OBRP - 10 Years'!CG96</f>
        <v>190383.85291666671</v>
      </c>
      <c r="K96" s="59"/>
      <c r="L96" s="59"/>
      <c r="P96" s="59">
        <f t="shared" si="40"/>
        <v>806317.80874336732</v>
      </c>
      <c r="R96" s="59">
        <f t="shared" si="43"/>
        <v>51460.771659780978</v>
      </c>
      <c r="S96" s="59">
        <f t="shared" si="44"/>
        <v>62990.247768428773</v>
      </c>
      <c r="T96" s="59">
        <f t="shared" si="45"/>
        <v>161094.58954366221</v>
      </c>
      <c r="U96" s="59">
        <f>+'OBRP - 5 Years'!Q96+'OBRP - 7 Years'!Q96+'OBRP - 10 Years'!Q96</f>
        <v>44024.02465211456</v>
      </c>
      <c r="V96" s="59">
        <f>'OBRP - 5 Years'!R96+'OBRP - 7 Years'!R96+'OBRP - 10 Years'!R96</f>
        <v>148555.4160059928</v>
      </c>
      <c r="W96" s="110">
        <f t="shared" si="41"/>
        <v>468125.0496299793</v>
      </c>
      <c r="Y96" s="59"/>
      <c r="Z96" s="110"/>
      <c r="AA96" s="59"/>
      <c r="AB96" s="59">
        <f t="shared" si="42"/>
        <v>1274442.8583733467</v>
      </c>
      <c r="AD96" s="52">
        <f t="shared" si="38"/>
        <v>6.8400000000000016E-2</v>
      </c>
      <c r="AE96" s="52">
        <f t="shared" si="39"/>
        <v>8.8670168312699957E-2</v>
      </c>
      <c r="AF96" s="204"/>
      <c r="AG96" s="52"/>
      <c r="AH96" s="274"/>
      <c r="AM96" s="287"/>
    </row>
    <row r="97" spans="1:39" s="258" customFormat="1" x14ac:dyDescent="0.3">
      <c r="A97" s="115" t="s">
        <v>23</v>
      </c>
      <c r="B97" s="116">
        <v>2028</v>
      </c>
      <c r="C97" s="272">
        <f>REBATES!CM97</f>
        <v>51065172.309796192</v>
      </c>
      <c r="D97" s="272">
        <f>REBATES!CN97</f>
        <v>-14354419.936283698</v>
      </c>
      <c r="E97" s="272">
        <f>REBATES!CO97</f>
        <v>36710752.373512492</v>
      </c>
      <c r="F97" s="116"/>
      <c r="G97" s="59">
        <f>REBATES!CK97</f>
        <v>806317.80874336732</v>
      </c>
      <c r="H97" s="59">
        <f>'OBRP - 5 Years'!CJ97</f>
        <v>431386.71366666671</v>
      </c>
      <c r="I97" s="59">
        <f>'OBRP - 7 Years'!CB97</f>
        <v>421964.94976190495</v>
      </c>
      <c r="J97" s="59">
        <f>'OBRP - 10 Years'!CG97</f>
        <v>190383.85291666671</v>
      </c>
      <c r="K97" s="59"/>
      <c r="L97" s="59"/>
      <c r="P97" s="59">
        <f t="shared" si="40"/>
        <v>806317.80874336732</v>
      </c>
      <c r="R97" s="59">
        <f t="shared" si="43"/>
        <v>50660.838275447233</v>
      </c>
      <c r="S97" s="59">
        <f t="shared" si="44"/>
        <v>62011.09412474565</v>
      </c>
      <c r="T97" s="59">
        <f t="shared" si="45"/>
        <v>158590.45025357397</v>
      </c>
      <c r="U97" s="59">
        <f>+'OBRP - 5 Years'!Q97+'OBRP - 7 Years'!Q97+'OBRP - 10 Years'!Q97</f>
        <v>42260.966769592829</v>
      </c>
      <c r="V97" s="59">
        <f>'OBRP - 5 Years'!R97+'OBRP - 7 Years'!R97+'OBRP - 10 Years'!R97</f>
        <v>142606.12356282497</v>
      </c>
      <c r="W97" s="110">
        <f t="shared" si="41"/>
        <v>456129.4729861847</v>
      </c>
      <c r="Y97" s="59"/>
      <c r="Z97" s="110"/>
      <c r="AA97" s="59"/>
      <c r="AB97" s="59">
        <f t="shared" si="42"/>
        <v>1262447.281729552</v>
      </c>
      <c r="AD97" s="52">
        <f t="shared" si="38"/>
        <v>6.8400000000000002E-2</v>
      </c>
      <c r="AE97" s="52">
        <f t="shared" si="39"/>
        <v>8.8670168312699971E-2</v>
      </c>
      <c r="AF97" s="204"/>
      <c r="AG97" s="52"/>
      <c r="AH97" s="274"/>
      <c r="AM97" s="287"/>
    </row>
    <row r="98" spans="1:39" s="258" customFormat="1" x14ac:dyDescent="0.3">
      <c r="A98" s="115" t="s">
        <v>24</v>
      </c>
      <c r="B98" s="116">
        <v>2028</v>
      </c>
      <c r="C98" s="272">
        <f>REBATES!CM98</f>
        <v>50258854.501052827</v>
      </c>
      <c r="D98" s="272">
        <f>REBATES!CN98</f>
        <v>-14127764.000245938</v>
      </c>
      <c r="E98" s="272">
        <f>REBATES!CO98</f>
        <v>36131090.50080689</v>
      </c>
      <c r="F98" s="116"/>
      <c r="G98" s="59">
        <f>REBATES!CK98</f>
        <v>806317.80874336732</v>
      </c>
      <c r="H98" s="59">
        <f>'OBRP - 5 Years'!CJ98</f>
        <v>414073.12750000006</v>
      </c>
      <c r="I98" s="59">
        <f>'OBRP - 7 Years'!CB98</f>
        <v>421964.94976190495</v>
      </c>
      <c r="J98" s="59">
        <f>'OBRP - 10 Years'!CG98</f>
        <v>190383.85291666671</v>
      </c>
      <c r="K98" s="59"/>
      <c r="L98" s="59"/>
      <c r="P98" s="59">
        <f t="shared" si="40"/>
        <v>806317.80874336732</v>
      </c>
      <c r="R98" s="59">
        <f t="shared" si="43"/>
        <v>49860.904891113503</v>
      </c>
      <c r="S98" s="59">
        <f t="shared" si="44"/>
        <v>61031.940481062535</v>
      </c>
      <c r="T98" s="59">
        <f t="shared" si="45"/>
        <v>156086.31096348577</v>
      </c>
      <c r="U98" s="59">
        <f>+'OBRP - 5 Years'!Q98+'OBRP - 7 Years'!Q98+'OBRP - 10 Years'!Q98</f>
        <v>40527.154662545654</v>
      </c>
      <c r="V98" s="59">
        <f>'OBRP - 5 Years'!R98+'OBRP - 7 Years'!R98+'OBRP - 10 Years'!R98</f>
        <v>136755.51856080708</v>
      </c>
      <c r="W98" s="110">
        <f t="shared" si="41"/>
        <v>444261.82955901453</v>
      </c>
      <c r="Y98" s="59"/>
      <c r="Z98" s="110"/>
      <c r="AB98" s="59">
        <f t="shared" si="42"/>
        <v>1250579.6383023818</v>
      </c>
      <c r="AD98" s="52">
        <f t="shared" si="38"/>
        <v>6.8399999999999989E-2</v>
      </c>
      <c r="AE98" s="52">
        <f t="shared" si="39"/>
        <v>8.8670168312699943E-2</v>
      </c>
      <c r="AF98" s="204"/>
      <c r="AG98" s="52"/>
      <c r="AH98" s="274"/>
      <c r="AM98" s="287"/>
    </row>
    <row r="99" spans="1:39" s="258" customFormat="1" x14ac:dyDescent="0.3">
      <c r="A99" s="115" t="s">
        <v>25</v>
      </c>
      <c r="B99" s="116">
        <v>2028</v>
      </c>
      <c r="C99" s="272">
        <f>REBATES!CM99</f>
        <v>49452536.692309462</v>
      </c>
      <c r="D99" s="272">
        <f>REBATES!CN99</f>
        <v>-13901108.064208178</v>
      </c>
      <c r="E99" s="272">
        <f>REBATES!CO99</f>
        <v>35551428.628101282</v>
      </c>
      <c r="F99" s="116"/>
      <c r="G99" s="59">
        <f>REBATES!CK99</f>
        <v>806317.80874336732</v>
      </c>
      <c r="H99" s="59">
        <f>'OBRP - 5 Years'!CJ99</f>
        <v>398675.12433333334</v>
      </c>
      <c r="I99" s="59">
        <f>'OBRP - 7 Years'!CB99</f>
        <v>418811.86785714305</v>
      </c>
      <c r="J99" s="59">
        <f>'OBRP - 10 Years'!CG99</f>
        <v>190383.85291666671</v>
      </c>
      <c r="K99" s="59"/>
      <c r="L99" s="59"/>
      <c r="P99" s="59">
        <f t="shared" si="40"/>
        <v>806317.80874336732</v>
      </c>
      <c r="R99" s="59">
        <f t="shared" si="43"/>
        <v>49060.971506779766</v>
      </c>
      <c r="S99" s="59">
        <f t="shared" si="44"/>
        <v>60052.786837379404</v>
      </c>
      <c r="T99" s="59">
        <f t="shared" si="45"/>
        <v>153582.17167339753</v>
      </c>
      <c r="U99" s="59">
        <f>+'OBRP - 5 Years'!Q99+'OBRP - 7 Years'!Q99+'OBRP - 10 Years'!Q99</f>
        <v>38824.678690230241</v>
      </c>
      <c r="V99" s="59">
        <f>'OBRP - 5 Years'!R99+'OBRP - 7 Years'!R99+'OBRP - 10 Years'!R99</f>
        <v>131010.65474369637</v>
      </c>
      <c r="W99" s="110">
        <f t="shared" si="41"/>
        <v>432531.26345148333</v>
      </c>
      <c r="Y99" s="59"/>
      <c r="Z99" s="110"/>
      <c r="AB99" s="59">
        <f t="shared" si="42"/>
        <v>1238849.0721948505</v>
      </c>
      <c r="AD99" s="52">
        <f t="shared" si="38"/>
        <v>6.8400000000000002E-2</v>
      </c>
      <c r="AE99" s="52">
        <f t="shared" si="39"/>
        <v>8.8670168312699957E-2</v>
      </c>
      <c r="AF99" s="204"/>
      <c r="AG99" s="52"/>
      <c r="AH99" s="274"/>
      <c r="AM99" s="287"/>
    </row>
    <row r="100" spans="1:39" s="258" customFormat="1" x14ac:dyDescent="0.3">
      <c r="A100" s="115" t="s">
        <v>26</v>
      </c>
      <c r="B100" s="116">
        <v>2028</v>
      </c>
      <c r="C100" s="272">
        <f>REBATES!CM100</f>
        <v>48646218.883566096</v>
      </c>
      <c r="D100" s="272">
        <f>REBATES!CN100</f>
        <v>-13674452.128170418</v>
      </c>
      <c r="E100" s="272">
        <f>REBATES!CO100</f>
        <v>34971766.755395681</v>
      </c>
      <c r="F100" s="116"/>
      <c r="G100" s="59">
        <f>REBATES!CK100</f>
        <v>806317.80874336732</v>
      </c>
      <c r="H100" s="59">
        <f>'OBRP - 5 Years'!CJ100</f>
        <v>385508.90666666668</v>
      </c>
      <c r="I100" s="59">
        <f>'OBRP - 7 Years'!CB100</f>
        <v>414834.89880952402</v>
      </c>
      <c r="J100" s="59">
        <f>'OBRP - 10 Years'!CG100</f>
        <v>190383.85291666671</v>
      </c>
      <c r="K100" s="59"/>
      <c r="L100" s="59"/>
      <c r="P100" s="59">
        <f t="shared" si="40"/>
        <v>806317.80874336732</v>
      </c>
      <c r="R100" s="59">
        <f t="shared" si="43"/>
        <v>48261.038122446036</v>
      </c>
      <c r="S100" s="59">
        <f t="shared" si="44"/>
        <v>59073.633193696289</v>
      </c>
      <c r="T100" s="59">
        <f t="shared" si="45"/>
        <v>151078.03238330933</v>
      </c>
      <c r="U100" s="59">
        <f>+'OBRP - 5 Years'!Q100+'OBRP - 7 Years'!Q100+'OBRP - 10 Years'!Q100</f>
        <v>37151.160657924389</v>
      </c>
      <c r="V100" s="59">
        <f>'OBRP - 5 Years'!R100+'OBRP - 7 Years'!R100+'OBRP - 10 Years'!R100</f>
        <v>125363.50709085708</v>
      </c>
      <c r="W100" s="110">
        <f t="shared" si="41"/>
        <v>420927.37144823308</v>
      </c>
      <c r="Y100" s="59"/>
      <c r="Z100" s="110"/>
      <c r="AB100" s="59">
        <f t="shared" si="42"/>
        <v>1227245.1801916005</v>
      </c>
      <c r="AD100" s="52">
        <f t="shared" si="38"/>
        <v>6.8399999999999989E-2</v>
      </c>
      <c r="AE100" s="52">
        <f t="shared" si="39"/>
        <v>8.8670168312699943E-2</v>
      </c>
      <c r="AF100" s="204"/>
      <c r="AG100" s="52"/>
      <c r="AH100" s="274"/>
      <c r="AM100" s="287"/>
    </row>
    <row r="101" spans="1:39" s="258" customFormat="1" x14ac:dyDescent="0.3">
      <c r="A101" s="115" t="s">
        <v>27</v>
      </c>
      <c r="B101" s="116">
        <v>2028</v>
      </c>
      <c r="C101" s="272">
        <f>REBATES!CM101</f>
        <v>47839901.074822731</v>
      </c>
      <c r="D101" s="272">
        <f>REBATES!CN101</f>
        <v>-13447796.192132657</v>
      </c>
      <c r="E101" s="272">
        <f>REBATES!CO101</f>
        <v>34392104.882690072</v>
      </c>
      <c r="F101" s="116"/>
      <c r="G101" s="59">
        <f>REBATES!CK101</f>
        <v>806317.80874336732</v>
      </c>
      <c r="H101" s="59">
        <f>'OBRP - 5 Years'!CJ101</f>
        <v>371184.6083333334</v>
      </c>
      <c r="I101" s="59">
        <f>'OBRP - 7 Years'!CB101</f>
        <v>408130.78071428591</v>
      </c>
      <c r="J101" s="59">
        <f>'OBRP - 10 Years'!CG101</f>
        <v>190383.85291666671</v>
      </c>
      <c r="K101" s="59"/>
      <c r="L101" s="59"/>
      <c r="P101" s="59">
        <f t="shared" si="40"/>
        <v>806317.80874336732</v>
      </c>
      <c r="R101" s="59">
        <f t="shared" si="43"/>
        <v>47461.104738112299</v>
      </c>
      <c r="S101" s="59">
        <f t="shared" si="44"/>
        <v>58094.479550013159</v>
      </c>
      <c r="T101" s="59">
        <f t="shared" si="45"/>
        <v>148573.89309322112</v>
      </c>
      <c r="U101" s="59">
        <f>+'OBRP - 5 Years'!Q101+'OBRP - 7 Years'!Q101+'OBRP - 10 Years'!Q101</f>
        <v>35513.163420648256</v>
      </c>
      <c r="V101" s="59">
        <f>'OBRP - 5 Years'!R101+'OBRP - 7 Years'!R101+'OBRP - 10 Years'!R101</f>
        <v>119836.22141166066</v>
      </c>
      <c r="W101" s="110">
        <f t="shared" si="41"/>
        <v>409478.86221365549</v>
      </c>
      <c r="Y101" s="59"/>
      <c r="Z101" s="110"/>
      <c r="AB101" s="59">
        <f t="shared" si="42"/>
        <v>1215796.6709570228</v>
      </c>
      <c r="AD101" s="52">
        <f t="shared" si="38"/>
        <v>6.8400000000000002E-2</v>
      </c>
      <c r="AE101" s="52">
        <f t="shared" si="39"/>
        <v>8.8670168312699957E-2</v>
      </c>
      <c r="AF101" s="204"/>
      <c r="AG101" s="52"/>
      <c r="AH101" s="274"/>
      <c r="AM101" s="287"/>
    </row>
    <row r="102" spans="1:39" s="258" customFormat="1" x14ac:dyDescent="0.3">
      <c r="A102" s="115" t="s">
        <v>28</v>
      </c>
      <c r="B102" s="116">
        <v>2028</v>
      </c>
      <c r="C102" s="272">
        <f>REBATES!CM102</f>
        <v>47033583.266079366</v>
      </c>
      <c r="D102" s="272">
        <f>REBATES!CN102</f>
        <v>-13221140.256094897</v>
      </c>
      <c r="E102" s="272">
        <f>REBATES!CO102</f>
        <v>33812443.009984471</v>
      </c>
      <c r="F102" s="116"/>
      <c r="G102" s="59">
        <f>REBATES!CK102</f>
        <v>806317.80874336732</v>
      </c>
      <c r="H102" s="59">
        <f>'OBRP - 5 Years'!CJ102</f>
        <v>351175.7551666667</v>
      </c>
      <c r="I102" s="59">
        <f>'OBRP - 7 Years'!CB102</f>
        <v>399411.05726190499</v>
      </c>
      <c r="J102" s="59">
        <f>'OBRP - 10 Years'!CG102</f>
        <v>190383.85291666671</v>
      </c>
      <c r="K102" s="59"/>
      <c r="L102" s="59"/>
      <c r="P102" s="59">
        <f t="shared" si="40"/>
        <v>806317.80874336732</v>
      </c>
      <c r="R102" s="59">
        <f t="shared" si="43"/>
        <v>46661.171353778569</v>
      </c>
      <c r="S102" s="59">
        <f t="shared" si="44"/>
        <v>57115.325906330043</v>
      </c>
      <c r="T102" s="59">
        <f t="shared" si="45"/>
        <v>146069.75380313292</v>
      </c>
      <c r="U102" s="59">
        <f>+'OBRP - 5 Years'!Q102+'OBRP - 7 Years'!Q102+'OBRP - 10 Years'!Q102</f>
        <v>33923.69394032647</v>
      </c>
      <c r="V102" s="59">
        <f>'OBRP - 5 Years'!R102+'OBRP - 7 Years'!R102+'OBRP - 10 Years'!R102</f>
        <v>114472.68861919278</v>
      </c>
      <c r="W102" s="110">
        <f t="shared" si="41"/>
        <v>398242.63362276077</v>
      </c>
      <c r="Y102" s="59"/>
      <c r="Z102" s="110"/>
      <c r="AB102" s="59">
        <f t="shared" si="42"/>
        <v>1204560.4423661281</v>
      </c>
      <c r="AD102" s="52">
        <f t="shared" si="38"/>
        <v>6.8400000000000002E-2</v>
      </c>
      <c r="AE102" s="52">
        <f t="shared" si="39"/>
        <v>8.8670168312699957E-2</v>
      </c>
      <c r="AF102" s="204"/>
      <c r="AG102" s="52"/>
      <c r="AH102" s="274"/>
      <c r="AM102" s="287"/>
    </row>
    <row r="103" spans="1:39" s="258" customFormat="1" x14ac:dyDescent="0.3">
      <c r="A103" s="115" t="s">
        <v>29</v>
      </c>
      <c r="B103" s="116">
        <v>2028</v>
      </c>
      <c r="C103" s="272">
        <f>REBATES!CM103</f>
        <v>46227265.457336001</v>
      </c>
      <c r="D103" s="272">
        <f>REBATES!CN103</f>
        <v>-12994484.320057137</v>
      </c>
      <c r="E103" s="272">
        <f>REBATES!CO103</f>
        <v>33232781.137278862</v>
      </c>
      <c r="F103" s="116"/>
      <c r="G103" s="59">
        <f>REBATES!CK103</f>
        <v>806317.80874336732</v>
      </c>
      <c r="H103" s="59">
        <f>'OBRP - 5 Years'!CJ103</f>
        <v>330055.77833333338</v>
      </c>
      <c r="I103" s="59">
        <f>'OBRP - 7 Years'!CB103</f>
        <v>383812.86166666681</v>
      </c>
      <c r="J103" s="59">
        <f>'OBRP - 10 Years'!CG103</f>
        <v>190383.85291666671</v>
      </c>
      <c r="K103" s="59"/>
      <c r="L103" s="59"/>
      <c r="P103" s="59">
        <f t="shared" si="40"/>
        <v>806317.80874336732</v>
      </c>
      <c r="R103" s="59">
        <f t="shared" si="43"/>
        <v>45861.237969444825</v>
      </c>
      <c r="S103" s="59">
        <f t="shared" si="44"/>
        <v>56136.172262646913</v>
      </c>
      <c r="T103" s="59">
        <f t="shared" si="45"/>
        <v>143565.61451304468</v>
      </c>
      <c r="U103" s="59">
        <f>+'OBRP - 5 Years'!Q103+'OBRP - 7 Years'!Q103+'OBRP - 10 Years'!Q103</f>
        <v>32396.24808794319</v>
      </c>
      <c r="V103" s="59">
        <f>'OBRP - 5 Years'!R103+'OBRP - 7 Years'!R103+'OBRP - 10 Years'!R103</f>
        <v>109318.44940956778</v>
      </c>
      <c r="W103" s="110">
        <f t="shared" si="41"/>
        <v>387277.72224264743</v>
      </c>
      <c r="Y103" s="59"/>
      <c r="Z103" s="110"/>
      <c r="AB103" s="59">
        <f t="shared" si="42"/>
        <v>1193595.5309860148</v>
      </c>
      <c r="AD103" s="52">
        <f t="shared" si="38"/>
        <v>6.8400000000000002E-2</v>
      </c>
      <c r="AE103" s="52">
        <f t="shared" si="39"/>
        <v>8.8670168312699943E-2</v>
      </c>
      <c r="AF103" s="204"/>
      <c r="AG103" s="52"/>
      <c r="AH103" s="274"/>
      <c r="AM103" s="287"/>
    </row>
    <row r="104" spans="1:39" s="258" customFormat="1" x14ac:dyDescent="0.3">
      <c r="A104" s="115" t="s">
        <v>18</v>
      </c>
      <c r="B104" s="116">
        <v>2029</v>
      </c>
      <c r="C104" s="272">
        <f>REBATES!CM104</f>
        <v>45420947.648592636</v>
      </c>
      <c r="D104" s="272">
        <f>REBATES!CN104</f>
        <v>-12767828.384019377</v>
      </c>
      <c r="E104" s="272">
        <f>REBATES!CO104</f>
        <v>32653119.264573261</v>
      </c>
      <c r="F104" s="116"/>
      <c r="G104" s="59">
        <f>REBATES!CK104</f>
        <v>806317.80874336732</v>
      </c>
      <c r="H104" s="59">
        <f>'OBRP - 5 Years'!CJ104</f>
        <v>310307.34200000006</v>
      </c>
      <c r="I104" s="59">
        <f>'OBRP - 7 Years'!CB104</f>
        <v>367769.56059523817</v>
      </c>
      <c r="J104" s="59">
        <f>'OBRP - 10 Years'!CG104</f>
        <v>190383.85291666671</v>
      </c>
      <c r="K104" s="59"/>
      <c r="L104" s="59"/>
      <c r="P104" s="59">
        <f t="shared" si="40"/>
        <v>806317.80874336732</v>
      </c>
      <c r="R104" s="59">
        <f t="shared" si="43"/>
        <v>45061.304585111095</v>
      </c>
      <c r="S104" s="59">
        <f t="shared" si="44"/>
        <v>55157.018618963797</v>
      </c>
      <c r="T104" s="59">
        <f t="shared" si="45"/>
        <v>141061.47522295648</v>
      </c>
      <c r="U104" s="59">
        <f>+'OBRP - 5 Years'!Q104+'OBRP - 7 Years'!Q104+'OBRP - 10 Years'!Q104</f>
        <v>30929.260947343118</v>
      </c>
      <c r="V104" s="59">
        <f>'OBRP - 5 Years'!R104+'OBRP - 7 Years'!R104+'OBRP - 10 Years'!R104</f>
        <v>104368.22310314991</v>
      </c>
      <c r="W104" s="110">
        <f t="shared" si="41"/>
        <v>376577.28247752442</v>
      </c>
      <c r="Y104" s="59"/>
      <c r="Z104" s="110"/>
      <c r="AB104" s="59">
        <f t="shared" si="42"/>
        <v>1182895.0912208918</v>
      </c>
      <c r="AD104" s="52">
        <f t="shared" si="38"/>
        <v>6.8399999999999989E-2</v>
      </c>
      <c r="AE104" s="52">
        <f t="shared" si="39"/>
        <v>8.8670168312699957E-2</v>
      </c>
      <c r="AF104" s="204"/>
      <c r="AG104" s="52"/>
      <c r="AH104" s="274"/>
      <c r="AM104" s="287"/>
    </row>
    <row r="105" spans="1:39" s="258" customFormat="1" x14ac:dyDescent="0.3">
      <c r="A105" s="115" t="s">
        <v>19</v>
      </c>
      <c r="B105" s="116">
        <v>2029</v>
      </c>
      <c r="C105" s="272">
        <f>REBATES!CM105</f>
        <v>44614629.839849271</v>
      </c>
      <c r="D105" s="272">
        <f>REBATES!CN105</f>
        <v>-12541172.447981616</v>
      </c>
      <c r="E105" s="272">
        <f>REBATES!CO105</f>
        <v>32073457.391867653</v>
      </c>
      <c r="F105" s="116"/>
      <c r="G105" s="59">
        <f>REBATES!CK105</f>
        <v>806317.80874336732</v>
      </c>
      <c r="H105" s="59">
        <f>'OBRP - 5 Years'!CJ105</f>
        <v>292840.32566666667</v>
      </c>
      <c r="I105" s="59">
        <f>'OBRP - 7 Years'!CB105</f>
        <v>355960.8457142858</v>
      </c>
      <c r="J105" s="59">
        <f>'OBRP - 10 Years'!CG105</f>
        <v>190383.85291666671</v>
      </c>
      <c r="K105" s="59"/>
      <c r="L105" s="59"/>
      <c r="P105" s="59">
        <f t="shared" si="40"/>
        <v>806317.80874336732</v>
      </c>
      <c r="R105" s="59">
        <f t="shared" si="43"/>
        <v>44261.371200777357</v>
      </c>
      <c r="S105" s="59">
        <f t="shared" si="44"/>
        <v>54177.864975280667</v>
      </c>
      <c r="T105" s="59">
        <f t="shared" si="45"/>
        <v>138557.33593286827</v>
      </c>
      <c r="U105" s="59">
        <f>+'OBRP - 5 Years'!Q105+'OBRP - 7 Years'!Q105+'OBRP - 10 Years'!Q105</f>
        <v>29511.725806675626</v>
      </c>
      <c r="V105" s="59">
        <f>'OBRP - 5 Years'!R105+'OBRP - 7 Years'!R105+'OBRP - 10 Years'!R105</f>
        <v>99584.868464653482</v>
      </c>
      <c r="W105" s="110">
        <f t="shared" si="41"/>
        <v>366093.16638025542</v>
      </c>
      <c r="Y105" s="59"/>
      <c r="Z105" s="110"/>
      <c r="AB105" s="59">
        <f t="shared" si="42"/>
        <v>1172410.9751236227</v>
      </c>
      <c r="AD105" s="52">
        <f t="shared" si="38"/>
        <v>6.8400000000000002E-2</v>
      </c>
      <c r="AE105" s="52">
        <f t="shared" si="39"/>
        <v>8.8670168312699971E-2</v>
      </c>
      <c r="AF105" s="204"/>
      <c r="AG105" s="52"/>
      <c r="AH105" s="274"/>
      <c r="AM105" s="287"/>
    </row>
    <row r="106" spans="1:39" x14ac:dyDescent="0.3">
      <c r="A106" s="22" t="s">
        <v>20</v>
      </c>
      <c r="B106" s="23">
        <v>2029</v>
      </c>
      <c r="C106" s="63">
        <f>REBATES!CM106</f>
        <v>43808312.031105906</v>
      </c>
      <c r="D106" s="63">
        <f>REBATES!CN106</f>
        <v>-12314516.511943856</v>
      </c>
      <c r="E106" s="63">
        <f>REBATES!CO106</f>
        <v>31493795.519162051</v>
      </c>
      <c r="F106" s="23"/>
      <c r="G106" s="49">
        <f>REBATES!CK106</f>
        <v>806317.80874336732</v>
      </c>
      <c r="H106" s="49">
        <f>'OBRP - 5 Years'!CJ106</f>
        <v>276564.92966666666</v>
      </c>
      <c r="I106" s="49">
        <f>'OBRP - 7 Years'!CB106</f>
        <v>343276.21285714291</v>
      </c>
      <c r="J106" s="49">
        <f>'OBRP - 10 Years'!CG106</f>
        <v>190383.85291666671</v>
      </c>
      <c r="P106" s="59">
        <f t="shared" si="40"/>
        <v>806317.80874336732</v>
      </c>
      <c r="R106" s="59">
        <f t="shared" si="43"/>
        <v>43461.437816443628</v>
      </c>
      <c r="S106" s="49">
        <f t="shared" si="44"/>
        <v>53198.711331597551</v>
      </c>
      <c r="T106" s="49">
        <f t="shared" si="45"/>
        <v>136053.19664278007</v>
      </c>
      <c r="U106" s="49">
        <f>+'OBRP - 5 Years'!Q106+'OBRP - 7 Years'!Q106+'OBRP - 10 Years'!Q106</f>
        <v>28143.109387614368</v>
      </c>
      <c r="V106" s="49">
        <f>'OBRP - 5 Years'!R106+'OBRP - 7 Years'!R106+'OBRP - 10 Years'!R106</f>
        <v>94966.585990642765</v>
      </c>
      <c r="W106" s="46">
        <f t="shared" si="41"/>
        <v>355823.04116907838</v>
      </c>
      <c r="Y106" s="49"/>
      <c r="Z106" s="46"/>
      <c r="AB106" s="59">
        <f t="shared" si="42"/>
        <v>1162140.8499124458</v>
      </c>
      <c r="AD106" s="33">
        <f t="shared" si="38"/>
        <v>6.8399999999999989E-2</v>
      </c>
      <c r="AE106" s="33">
        <f t="shared" si="39"/>
        <v>8.8670168312699957E-2</v>
      </c>
      <c r="AF106" s="175"/>
      <c r="AG106" s="33"/>
      <c r="AH106" s="172"/>
    </row>
    <row r="107" spans="1:39" x14ac:dyDescent="0.3">
      <c r="A107" s="22" t="s">
        <v>21</v>
      </c>
      <c r="B107" s="23">
        <v>2029</v>
      </c>
      <c r="C107" s="63">
        <f>REBATES!CM107</f>
        <v>43001994.222362541</v>
      </c>
      <c r="D107" s="63">
        <f>REBATES!CN107</f>
        <v>-12087860.575906096</v>
      </c>
      <c r="E107" s="63">
        <f>REBATES!CO107</f>
        <v>30914133.646456443</v>
      </c>
      <c r="F107" s="23"/>
      <c r="G107" s="49">
        <f>REBATES!CK107</f>
        <v>806317.80874336732</v>
      </c>
      <c r="H107" s="49">
        <f>'OBRP - 5 Years'!CJ107</f>
        <v>258691.41800000001</v>
      </c>
      <c r="I107" s="49">
        <f>'OBRP - 7 Years'!CB107</f>
        <v>331105.98773809528</v>
      </c>
      <c r="J107" s="49">
        <f>'OBRP - 10 Years'!CG107</f>
        <v>190383.85291666671</v>
      </c>
      <c r="P107" s="59">
        <f t="shared" si="40"/>
        <v>806317.80874336732</v>
      </c>
      <c r="R107" s="59">
        <f t="shared" si="43"/>
        <v>42661.50443210989</v>
      </c>
      <c r="S107" s="49">
        <f t="shared" si="44"/>
        <v>52219.557687914421</v>
      </c>
      <c r="T107" s="49">
        <f t="shared" si="45"/>
        <v>133549.05735269183</v>
      </c>
      <c r="U107" s="49">
        <f>+'OBRP - 5 Years'!Q107+'OBRP - 7 Years'!Q107+'OBRP - 10 Years'!Q107</f>
        <v>26825.242268668859</v>
      </c>
      <c r="V107" s="49">
        <f>'OBRP - 5 Years'!R107+'OBRP - 7 Years'!R107+'OBRP - 10 Years'!R107</f>
        <v>90519.552816310606</v>
      </c>
      <c r="W107" s="46">
        <f t="shared" si="41"/>
        <v>345774.91455769562</v>
      </c>
      <c r="Y107" s="49"/>
      <c r="Z107" s="46"/>
      <c r="AB107" s="59">
        <f t="shared" si="42"/>
        <v>1152092.7233010628</v>
      </c>
      <c r="AD107" s="33">
        <f t="shared" si="38"/>
        <v>6.8399999999999989E-2</v>
      </c>
      <c r="AE107" s="33">
        <f t="shared" si="39"/>
        <v>8.8670168312699957E-2</v>
      </c>
      <c r="AF107" s="175"/>
      <c r="AG107" s="33"/>
      <c r="AH107" s="172"/>
    </row>
    <row r="108" spans="1:39" x14ac:dyDescent="0.3">
      <c r="A108" s="22" t="s">
        <v>22</v>
      </c>
      <c r="B108" s="23">
        <v>2029</v>
      </c>
      <c r="C108" s="63">
        <f>REBATES!CM108</f>
        <v>42195676.413619176</v>
      </c>
      <c r="D108" s="63">
        <f>REBATES!CN108</f>
        <v>-11861204.639868336</v>
      </c>
      <c r="E108" s="63">
        <f>REBATES!CO108</f>
        <v>30334471.773750842</v>
      </c>
      <c r="F108" s="23"/>
      <c r="G108" s="49">
        <f>REBATES!CK108</f>
        <v>806317.80874336732</v>
      </c>
      <c r="H108" s="49">
        <f>'OBRP - 5 Years'!CJ108</f>
        <v>238325.33549999999</v>
      </c>
      <c r="I108" s="49">
        <f>'OBRP - 7 Years'!CB108</f>
        <v>318042.98642857146</v>
      </c>
      <c r="J108" s="49">
        <f>'OBRP - 10 Years'!CG108</f>
        <v>190383.85291666671</v>
      </c>
      <c r="P108" s="59">
        <f t="shared" si="40"/>
        <v>806317.80874336732</v>
      </c>
      <c r="R108" s="59">
        <f t="shared" si="43"/>
        <v>41861.57104777616</v>
      </c>
      <c r="S108" s="49">
        <f t="shared" si="44"/>
        <v>51240.404044231305</v>
      </c>
      <c r="T108" s="49">
        <f t="shared" si="45"/>
        <v>131044.91806260364</v>
      </c>
      <c r="U108" s="49">
        <f>+'OBRP - 5 Years'!Q108+'OBRP - 7 Years'!Q108+'OBRP - 10 Years'!Q108</f>
        <v>25563.842912669883</v>
      </c>
      <c r="V108" s="49">
        <f>'OBRP - 5 Years'!R108+'OBRP - 7 Years'!R108+'OBRP - 10 Years'!R108</f>
        <v>86263.065419692764</v>
      </c>
      <c r="W108" s="46">
        <f t="shared" si="41"/>
        <v>335973.80148697377</v>
      </c>
      <c r="Y108" s="49"/>
      <c r="Z108" s="46"/>
      <c r="AB108" s="59">
        <f t="shared" si="42"/>
        <v>1142291.6102303411</v>
      </c>
      <c r="AD108" s="33">
        <f t="shared" si="38"/>
        <v>6.8400000000000002E-2</v>
      </c>
      <c r="AE108" s="33">
        <f t="shared" si="39"/>
        <v>8.8670168312699957E-2</v>
      </c>
      <c r="AF108" s="175"/>
      <c r="AG108" s="33"/>
      <c r="AH108" s="172"/>
    </row>
    <row r="109" spans="1:39" x14ac:dyDescent="0.3">
      <c r="A109" s="22" t="s">
        <v>23</v>
      </c>
      <c r="B109" s="23">
        <v>2029</v>
      </c>
      <c r="C109" s="63">
        <f>REBATES!CM109</f>
        <v>41389358.60487581</v>
      </c>
      <c r="D109" s="63">
        <f>REBATES!CN109</f>
        <v>-11634548.703830576</v>
      </c>
      <c r="E109" s="63">
        <f>REBATES!CO109</f>
        <v>29754809.901045233</v>
      </c>
      <c r="F109" s="23"/>
      <c r="G109" s="49">
        <f>REBATES!CK109</f>
        <v>806317.80874336732</v>
      </c>
      <c r="H109" s="49">
        <f>'OBRP - 5 Years'!CJ109</f>
        <v>216851.55283333332</v>
      </c>
      <c r="I109" s="49">
        <f>'OBRP - 7 Years'!CB109</f>
        <v>309453.93869047618</v>
      </c>
      <c r="J109" s="49">
        <f>'OBRP - 10 Years'!CG109</f>
        <v>190383.85291666671</v>
      </c>
      <c r="P109" s="59">
        <f t="shared" si="40"/>
        <v>806317.80874336732</v>
      </c>
      <c r="R109" s="59">
        <f t="shared" si="43"/>
        <v>41061.637663442416</v>
      </c>
      <c r="S109" s="49">
        <f t="shared" si="44"/>
        <v>50261.250400548175</v>
      </c>
      <c r="T109" s="49">
        <f t="shared" si="45"/>
        <v>128540.7787725154</v>
      </c>
      <c r="U109" s="49">
        <f>+'OBRP - 5 Years'!Q109+'OBRP - 7 Years'!Q109+'OBRP - 10 Years'!Q109</f>
        <v>24353.225109359293</v>
      </c>
      <c r="V109" s="49">
        <f>'OBRP - 5 Years'!R109+'OBRP - 7 Years'!R109+'OBRP - 10 Years'!R109</f>
        <v>82177.936156382057</v>
      </c>
      <c r="W109" s="46">
        <f t="shared" si="41"/>
        <v>326394.82810224732</v>
      </c>
      <c r="Y109" s="49"/>
      <c r="Z109" s="46"/>
      <c r="AB109" s="59">
        <f t="shared" si="42"/>
        <v>1132712.6368456148</v>
      </c>
      <c r="AD109" s="33">
        <f t="shared" si="38"/>
        <v>6.8400000000000002E-2</v>
      </c>
      <c r="AE109" s="33">
        <f t="shared" si="39"/>
        <v>8.8670168312699943E-2</v>
      </c>
      <c r="AF109" s="175"/>
      <c r="AG109" s="33"/>
      <c r="AH109" s="172"/>
    </row>
    <row r="110" spans="1:39" x14ac:dyDescent="0.3">
      <c r="A110" s="22" t="s">
        <v>24</v>
      </c>
      <c r="B110" s="23">
        <v>2029</v>
      </c>
      <c r="C110" s="63">
        <f>REBATES!CM110</f>
        <v>40583040.796132445</v>
      </c>
      <c r="D110" s="63">
        <f>REBATES!CN110</f>
        <v>-11407892.767792815</v>
      </c>
      <c r="E110" s="63">
        <f>REBATES!CO110</f>
        <v>29175148.028339632</v>
      </c>
      <c r="F110" s="23"/>
      <c r="G110" s="49">
        <f>REBATES!CK110</f>
        <v>806317.80874336732</v>
      </c>
      <c r="H110" s="49">
        <f>'OBRP - 5 Years'!CJ110</f>
        <v>208224.67366666667</v>
      </c>
      <c r="I110" s="49">
        <f>'OBRP - 7 Years'!CB110</f>
        <v>295763.23416666663</v>
      </c>
      <c r="J110" s="49">
        <f>'OBRP - 10 Years'!CG110</f>
        <v>190383.85291666671</v>
      </c>
      <c r="P110" s="59">
        <f t="shared" si="40"/>
        <v>806317.80874336732</v>
      </c>
      <c r="R110" s="59">
        <f t="shared" si="43"/>
        <v>40261.704279108693</v>
      </c>
      <c r="S110" s="49">
        <f t="shared" si="44"/>
        <v>49282.096756865059</v>
      </c>
      <c r="T110" s="49">
        <f t="shared" si="45"/>
        <v>126036.63948242721</v>
      </c>
      <c r="U110" s="49">
        <f>+'OBRP - 5 Years'!Q110+'OBRP - 7 Years'!Q110+'OBRP - 10 Years'!Q110</f>
        <v>23180.305737526935</v>
      </c>
      <c r="V110" s="49">
        <f>'OBRP - 5 Years'!R110+'OBRP - 7 Years'!R110+'OBRP - 10 Years'!R110</f>
        <v>78220.017120107048</v>
      </c>
      <c r="W110" s="46">
        <f t="shared" si="41"/>
        <v>316980.76337603497</v>
      </c>
      <c r="Y110" s="49"/>
      <c r="Z110" s="46"/>
      <c r="AB110" s="59">
        <f t="shared" si="42"/>
        <v>1123298.5721194022</v>
      </c>
      <c r="AD110" s="33">
        <f t="shared" ref="AD110:AD141" si="46">(R110+T110)/E110*12</f>
        <v>6.8400000000000002E-2</v>
      </c>
      <c r="AE110" s="33">
        <f t="shared" ref="AE110:AE141" si="47">(R110+S110+T110)/E110*12</f>
        <v>8.8670168312699971E-2</v>
      </c>
      <c r="AF110" s="175"/>
      <c r="AG110" s="33"/>
      <c r="AH110" s="172"/>
    </row>
    <row r="111" spans="1:39" x14ac:dyDescent="0.3">
      <c r="A111" s="22" t="s">
        <v>25</v>
      </c>
      <c r="B111" s="23">
        <v>2029</v>
      </c>
      <c r="C111" s="63">
        <f>REBATES!CM111</f>
        <v>39776722.98738908</v>
      </c>
      <c r="D111" s="63">
        <f>REBATES!CN111</f>
        <v>-11181236.831755055</v>
      </c>
      <c r="E111" s="63">
        <f>REBATES!CO111</f>
        <v>28595486.155634023</v>
      </c>
      <c r="F111" s="23"/>
      <c r="G111" s="49">
        <f>REBATES!CK111</f>
        <v>806317.80874336732</v>
      </c>
      <c r="H111" s="49">
        <f>'OBRP - 5 Years'!CJ111</f>
        <v>196974.73316666667</v>
      </c>
      <c r="I111" s="49">
        <f>'OBRP - 7 Years'!CB111</f>
        <v>280653.00380952377</v>
      </c>
      <c r="J111" s="49">
        <f>'OBRP - 10 Years'!CG111</f>
        <v>190383.85291666671</v>
      </c>
      <c r="P111" s="59">
        <f t="shared" si="40"/>
        <v>806317.80874336732</v>
      </c>
      <c r="R111" s="59">
        <f t="shared" si="43"/>
        <v>39461.770894774949</v>
      </c>
      <c r="S111" s="49">
        <f t="shared" si="44"/>
        <v>48302.943113181929</v>
      </c>
      <c r="T111" s="49">
        <f t="shared" si="45"/>
        <v>123532.50019233898</v>
      </c>
      <c r="U111" s="49">
        <f>+'OBRP - 5 Years'!Q111+'OBRP - 7 Years'!Q111+'OBRP - 10 Years'!Q111</f>
        <v>22051.913457363393</v>
      </c>
      <c r="V111" s="49">
        <f>'OBRP - 5 Years'!R111+'OBRP - 7 Years'!R111+'OBRP - 10 Years'!R111</f>
        <v>74412.351057717766</v>
      </c>
      <c r="W111" s="46">
        <f t="shared" si="41"/>
        <v>307761.47871537699</v>
      </c>
      <c r="Y111" s="49"/>
      <c r="Z111" s="46"/>
      <c r="AB111" s="59">
        <f t="shared" si="42"/>
        <v>1114079.2874587444</v>
      </c>
      <c r="AD111" s="33">
        <f t="shared" si="46"/>
        <v>6.8400000000000002E-2</v>
      </c>
      <c r="AE111" s="33">
        <f t="shared" si="47"/>
        <v>8.8670168312699957E-2</v>
      </c>
      <c r="AF111" s="175"/>
      <c r="AG111" s="33"/>
      <c r="AH111" s="172"/>
    </row>
    <row r="112" spans="1:39" x14ac:dyDescent="0.3">
      <c r="A112" s="22" t="s">
        <v>26</v>
      </c>
      <c r="B112" s="23">
        <v>2029</v>
      </c>
      <c r="C112" s="63">
        <f>REBATES!CM112</f>
        <v>38970405.178645715</v>
      </c>
      <c r="D112" s="63">
        <f>REBATES!CN112</f>
        <v>-10954580.895717295</v>
      </c>
      <c r="E112" s="63">
        <f>REBATES!CO112</f>
        <v>28015824.282928422</v>
      </c>
      <c r="F112" s="23"/>
      <c r="G112" s="49">
        <f>REBATES!CK112</f>
        <v>806317.80874336732</v>
      </c>
      <c r="H112" s="49">
        <f>'OBRP - 5 Years'!CJ112</f>
        <v>184682.74716666667</v>
      </c>
      <c r="I112" s="49">
        <f>'OBRP - 7 Years'!CB112</f>
        <v>262681.29416666657</v>
      </c>
      <c r="J112" s="49">
        <f>'OBRP - 10 Years'!CG112</f>
        <v>190383.85291666671</v>
      </c>
      <c r="P112" s="59">
        <f t="shared" si="40"/>
        <v>806317.80874336732</v>
      </c>
      <c r="R112" s="59">
        <f t="shared" si="43"/>
        <v>38661.837510441219</v>
      </c>
      <c r="S112" s="49">
        <f t="shared" si="44"/>
        <v>47323.789469498814</v>
      </c>
      <c r="T112" s="49">
        <f t="shared" si="45"/>
        <v>121028.36090225079</v>
      </c>
      <c r="U112" s="49">
        <f>+'OBRP - 5 Years'!Q112+'OBRP - 7 Years'!Q112+'OBRP - 10 Years'!Q112</f>
        <v>20974.642027570269</v>
      </c>
      <c r="V112" s="49">
        <f>'OBRP - 5 Years'!R112+'OBRP - 7 Years'!R112+'OBRP - 10 Years'!R112</f>
        <v>70777.188060492772</v>
      </c>
      <c r="W112" s="46">
        <f t="shared" si="41"/>
        <v>298765.81797025388</v>
      </c>
      <c r="Y112" s="49"/>
      <c r="Z112" s="46"/>
      <c r="AB112" s="59">
        <f t="shared" si="42"/>
        <v>1105083.6267136212</v>
      </c>
      <c r="AD112" s="33">
        <f t="shared" si="46"/>
        <v>6.8400000000000002E-2</v>
      </c>
      <c r="AE112" s="33">
        <f t="shared" si="47"/>
        <v>8.8670168312699957E-2</v>
      </c>
      <c r="AF112" s="175"/>
      <c r="AG112" s="33"/>
      <c r="AH112" s="172"/>
    </row>
    <row r="113" spans="1:34" x14ac:dyDescent="0.3">
      <c r="A113" s="22" t="s">
        <v>27</v>
      </c>
      <c r="B113" s="23">
        <v>2029</v>
      </c>
      <c r="C113" s="63">
        <f>REBATES!CM113</f>
        <v>38164087.36990235</v>
      </c>
      <c r="D113" s="63">
        <f>REBATES!CN113</f>
        <v>-10727924.959679535</v>
      </c>
      <c r="E113" s="63">
        <f>REBATES!CO113</f>
        <v>27436162.410222813</v>
      </c>
      <c r="F113" s="23"/>
      <c r="G113" s="49">
        <f>REBATES!CK113</f>
        <v>806317.80874336732</v>
      </c>
      <c r="H113" s="49">
        <f>'OBRP - 5 Years'!CJ113</f>
        <v>173342.04066666667</v>
      </c>
      <c r="I113" s="49">
        <f>'OBRP - 7 Years'!CB113</f>
        <v>244932.96321428564</v>
      </c>
      <c r="J113" s="49">
        <f>'OBRP - 10 Years'!CG113</f>
        <v>190383.85291666671</v>
      </c>
      <c r="P113" s="59">
        <f t="shared" si="40"/>
        <v>806317.80874336732</v>
      </c>
      <c r="R113" s="59">
        <f t="shared" si="43"/>
        <v>37861.904126107482</v>
      </c>
      <c r="S113" s="49">
        <f t="shared" si="44"/>
        <v>46344.635825815691</v>
      </c>
      <c r="T113" s="49">
        <f t="shared" si="45"/>
        <v>118524.22161216255</v>
      </c>
      <c r="U113" s="49">
        <f>+'OBRP - 5 Years'!Q113+'OBRP - 7 Years'!Q113+'OBRP - 10 Years'!Q113</f>
        <v>19946.507238211663</v>
      </c>
      <c r="V113" s="49">
        <f>'OBRP - 5 Years'!R113+'OBRP - 7 Years'!R113+'OBRP - 10 Years'!R113</f>
        <v>67307.832576746339</v>
      </c>
      <c r="W113" s="46">
        <f t="shared" si="41"/>
        <v>289985.10137904371</v>
      </c>
      <c r="Y113" s="49"/>
      <c r="Z113" s="46"/>
      <c r="AB113" s="59">
        <f t="shared" si="42"/>
        <v>1096302.9101224111</v>
      </c>
      <c r="AD113" s="33">
        <f t="shared" si="46"/>
        <v>6.8399999999999989E-2</v>
      </c>
      <c r="AE113" s="33">
        <f t="shared" si="47"/>
        <v>8.8670168312699957E-2</v>
      </c>
      <c r="AF113" s="175"/>
      <c r="AG113" s="33"/>
      <c r="AH113" s="172"/>
    </row>
    <row r="114" spans="1:34" x14ac:dyDescent="0.3">
      <c r="A114" s="22" t="s">
        <v>28</v>
      </c>
      <c r="B114" s="23">
        <v>2029</v>
      </c>
      <c r="C114" s="63">
        <f>REBATES!CM114</f>
        <v>37357769.561158985</v>
      </c>
      <c r="D114" s="63">
        <f>REBATES!CN114</f>
        <v>-10501269.023641774</v>
      </c>
      <c r="E114" s="63">
        <f>REBATES!CO114</f>
        <v>26856500.537517212</v>
      </c>
      <c r="F114" s="23"/>
      <c r="G114" s="49">
        <f>REBATES!CK114</f>
        <v>806317.80874336732</v>
      </c>
      <c r="H114" s="49">
        <f>'OBRP - 5 Years'!CJ114</f>
        <v>163933.28900000002</v>
      </c>
      <c r="I114" s="49">
        <f>'OBRP - 7 Years'!CB114</f>
        <v>231538.92547619043</v>
      </c>
      <c r="J114" s="49">
        <f>'OBRP - 10 Years'!CG114</f>
        <v>190383.85291666671</v>
      </c>
      <c r="P114" s="59">
        <f t="shared" si="40"/>
        <v>806317.80874336732</v>
      </c>
      <c r="R114" s="59">
        <f t="shared" si="43"/>
        <v>37061.970741773752</v>
      </c>
      <c r="S114" s="49">
        <f t="shared" si="44"/>
        <v>45365.482182132568</v>
      </c>
      <c r="T114" s="49">
        <f t="shared" si="45"/>
        <v>116020.08232207436</v>
      </c>
      <c r="U114" s="49">
        <f>+'OBRP - 5 Years'!Q114+'OBRP - 7 Years'!Q114+'OBRP - 10 Years'!Q114</f>
        <v>18956.890480455848</v>
      </c>
      <c r="V114" s="49">
        <f>'OBRP - 5 Years'!R114+'OBRP - 7 Years'!R114+'OBRP - 10 Years'!R114</f>
        <v>63968.452992607024</v>
      </c>
      <c r="W114" s="46">
        <f t="shared" si="41"/>
        <v>281372.87871904357</v>
      </c>
      <c r="Y114" s="49"/>
      <c r="Z114" s="46"/>
      <c r="AB114" s="59">
        <f t="shared" si="42"/>
        <v>1087690.6874624109</v>
      </c>
      <c r="AD114" s="33">
        <f t="shared" si="46"/>
        <v>6.8400000000000002E-2</v>
      </c>
      <c r="AE114" s="33">
        <f t="shared" si="47"/>
        <v>8.8670168312699957E-2</v>
      </c>
      <c r="AF114" s="175"/>
      <c r="AG114" s="33"/>
      <c r="AH114" s="172"/>
    </row>
    <row r="115" spans="1:34" x14ac:dyDescent="0.3">
      <c r="A115" s="22" t="s">
        <v>29</v>
      </c>
      <c r="B115" s="23">
        <v>2029</v>
      </c>
      <c r="C115" s="63">
        <f>REBATES!CM115</f>
        <v>36551451.75241562</v>
      </c>
      <c r="D115" s="63">
        <f>REBATES!CN115</f>
        <v>-10274613.087604014</v>
      </c>
      <c r="E115" s="63">
        <f>REBATES!CO115</f>
        <v>26276838.664811604</v>
      </c>
      <c r="F115" s="23"/>
      <c r="G115" s="49">
        <f>REBATES!CK115</f>
        <v>806317.80874336732</v>
      </c>
      <c r="H115" s="49">
        <f>'OBRP - 5 Years'!CJ115</f>
        <v>155702.66350000002</v>
      </c>
      <c r="I115" s="49">
        <f>'OBRP - 7 Years'!CB115</f>
        <v>208675.06797619045</v>
      </c>
      <c r="J115" s="49">
        <f>'OBRP - 10 Years'!CG115</f>
        <v>190383.85291666671</v>
      </c>
      <c r="P115" s="59">
        <f t="shared" si="40"/>
        <v>806317.80874336732</v>
      </c>
      <c r="R115" s="59">
        <f t="shared" si="43"/>
        <v>36262.037357440015</v>
      </c>
      <c r="S115" s="49">
        <f t="shared" si="44"/>
        <v>44386.328538449445</v>
      </c>
      <c r="T115" s="49">
        <f t="shared" si="45"/>
        <v>113515.94303198613</v>
      </c>
      <c r="U115" s="49">
        <f>+'OBRP - 5 Years'!Q115+'OBRP - 7 Years'!Q115+'OBRP - 10 Years'!Q115</f>
        <v>18019.797923033901</v>
      </c>
      <c r="V115" s="49">
        <f>'OBRP - 5 Years'!R115+'OBRP - 7 Years'!R115+'OBRP - 10 Years'!R115</f>
        <v>60806.311961567742</v>
      </c>
      <c r="W115" s="46">
        <f t="shared" si="41"/>
        <v>272990.41881247726</v>
      </c>
      <c r="Y115" s="49"/>
      <c r="Z115" s="46"/>
      <c r="AB115" s="59">
        <f t="shared" si="42"/>
        <v>1079308.2275558445</v>
      </c>
      <c r="AD115" s="33">
        <f t="shared" si="46"/>
        <v>6.8400000000000002E-2</v>
      </c>
      <c r="AE115" s="33">
        <f t="shared" si="47"/>
        <v>8.8670168312699957E-2</v>
      </c>
      <c r="AF115" s="175"/>
      <c r="AG115" s="33"/>
      <c r="AH115" s="172"/>
    </row>
    <row r="116" spans="1:34" x14ac:dyDescent="0.3">
      <c r="A116" s="22" t="s">
        <v>18</v>
      </c>
      <c r="B116" s="23">
        <v>2030</v>
      </c>
      <c r="C116" s="63">
        <f>REBATES!CM116</f>
        <v>35745133.943672255</v>
      </c>
      <c r="D116" s="63">
        <f>REBATES!CN116</f>
        <v>-10047957.151566254</v>
      </c>
      <c r="E116" s="63">
        <f>REBATES!CO116</f>
        <v>25697176.792106003</v>
      </c>
      <c r="F116" s="23"/>
      <c r="G116" s="49">
        <f>REBATES!CK116</f>
        <v>806317.80874336732</v>
      </c>
      <c r="H116" s="49">
        <f>'OBRP - 5 Years'!CJ116</f>
        <v>146398.01916666667</v>
      </c>
      <c r="I116" s="49">
        <f>'OBRP - 7 Years'!CB116</f>
        <v>195076.63023809521</v>
      </c>
      <c r="J116" s="49">
        <f>'OBRP - 10 Years'!CG116</f>
        <v>190383.85291666671</v>
      </c>
      <c r="P116" s="59">
        <f t="shared" si="40"/>
        <v>806317.80874336732</v>
      </c>
      <c r="R116" s="59">
        <f t="shared" si="43"/>
        <v>35462.103973106285</v>
      </c>
      <c r="S116" s="49">
        <f t="shared" si="44"/>
        <v>43407.174894766329</v>
      </c>
      <c r="T116" s="49">
        <f t="shared" si="45"/>
        <v>111011.80374189794</v>
      </c>
      <c r="U116" s="49">
        <f>+'OBRP - 5 Years'!Q116+'OBRP - 7 Years'!Q116+'OBRP - 10 Years'!Q116</f>
        <v>17121.392809650912</v>
      </c>
      <c r="V116" s="49">
        <f>'OBRP - 5 Years'!R116+'OBRP - 7 Years'!R116+'OBRP - 10 Years'!R116</f>
        <v>57774.718498335598</v>
      </c>
      <c r="W116" s="46">
        <f t="shared" si="41"/>
        <v>264777.19391775702</v>
      </c>
      <c r="Y116" s="49"/>
      <c r="Z116" s="46"/>
      <c r="AB116" s="59">
        <f t="shared" si="42"/>
        <v>1071095.0026611243</v>
      </c>
      <c r="AD116" s="33">
        <f t="shared" si="46"/>
        <v>6.8400000000000002E-2</v>
      </c>
      <c r="AE116" s="33">
        <f t="shared" si="47"/>
        <v>8.8670168312699943E-2</v>
      </c>
      <c r="AF116" s="175"/>
      <c r="AG116" s="33"/>
      <c r="AH116" s="172"/>
    </row>
    <row r="117" spans="1:34" x14ac:dyDescent="0.3">
      <c r="A117" s="22" t="s">
        <v>19</v>
      </c>
      <c r="B117" s="23">
        <v>2030</v>
      </c>
      <c r="C117" s="63">
        <f>REBATES!CM117</f>
        <v>34938816.13492889</v>
      </c>
      <c r="D117" s="63">
        <f>REBATES!CN117</f>
        <v>-9821301.2155284937</v>
      </c>
      <c r="E117" s="63">
        <f>REBATES!CO117</f>
        <v>25117514.919400394</v>
      </c>
      <c r="F117" s="23"/>
      <c r="G117" s="49">
        <f>REBATES!CK117</f>
        <v>806317.80874336732</v>
      </c>
      <c r="H117" s="49">
        <f>'OBRP - 5 Years'!CJ117</f>
        <v>134639.98766666668</v>
      </c>
      <c r="I117" s="49">
        <f>'OBRP - 7 Years'!CB117</f>
        <v>181069.27083333331</v>
      </c>
      <c r="J117" s="49">
        <f>'OBRP - 10 Years'!CG117</f>
        <v>190383.85291666671</v>
      </c>
      <c r="P117" s="59">
        <f t="shared" si="40"/>
        <v>806317.80874336732</v>
      </c>
      <c r="R117" s="59">
        <f t="shared" si="43"/>
        <v>34662.17058877254</v>
      </c>
      <c r="S117" s="49">
        <f t="shared" si="44"/>
        <v>42428.021251083199</v>
      </c>
      <c r="T117" s="49">
        <f t="shared" si="45"/>
        <v>108507.6644518097</v>
      </c>
      <c r="U117" s="49">
        <f>+'OBRP - 5 Years'!Q117+'OBRP - 7 Years'!Q117+'OBRP - 10 Years'!Q117</f>
        <v>16266.510097124754</v>
      </c>
      <c r="V117" s="49">
        <f>'OBRP - 5 Years'!R117+'OBRP - 7 Years'!R117+'OBRP - 10 Years'!R117</f>
        <v>54889.987763260579</v>
      </c>
      <c r="W117" s="46">
        <f t="shared" si="41"/>
        <v>256754.3541520508</v>
      </c>
      <c r="Y117" s="49"/>
      <c r="Z117" s="46"/>
      <c r="AB117" s="59">
        <f t="shared" si="42"/>
        <v>1063072.1628954182</v>
      </c>
      <c r="AD117" s="33">
        <f t="shared" si="46"/>
        <v>6.8399999999999989E-2</v>
      </c>
      <c r="AE117" s="33">
        <f t="shared" si="47"/>
        <v>8.8670168312699971E-2</v>
      </c>
      <c r="AF117" s="175"/>
      <c r="AG117" s="33"/>
      <c r="AH117" s="172"/>
    </row>
    <row r="118" spans="1:34" x14ac:dyDescent="0.3">
      <c r="A118" s="22" t="s">
        <v>20</v>
      </c>
      <c r="B118" s="23">
        <v>2030</v>
      </c>
      <c r="C118" s="63">
        <f>REBATES!CM118</f>
        <v>34132498.326185524</v>
      </c>
      <c r="D118" s="63">
        <f>REBATES!CN118</f>
        <v>-9594645.2794907335</v>
      </c>
      <c r="E118" s="63">
        <f>REBATES!CO118</f>
        <v>24537853.046694793</v>
      </c>
      <c r="F118" s="23"/>
      <c r="G118" s="49">
        <f>REBATES!CK118</f>
        <v>806317.80874336732</v>
      </c>
      <c r="H118" s="49">
        <f>'OBRP - 5 Years'!CJ118</f>
        <v>121784.3275</v>
      </c>
      <c r="I118" s="49">
        <f>'OBRP - 7 Years'!CB118</f>
        <v>167253.35214285715</v>
      </c>
      <c r="J118" s="49">
        <f>'OBRP - 10 Years'!CG118</f>
        <v>190383.85291666671</v>
      </c>
      <c r="P118" s="59">
        <f t="shared" si="40"/>
        <v>806317.80874336732</v>
      </c>
      <c r="R118" s="59">
        <f t="shared" si="43"/>
        <v>33862.23720443881</v>
      </c>
      <c r="S118" s="49">
        <f t="shared" si="44"/>
        <v>41448.867607400083</v>
      </c>
      <c r="T118" s="49">
        <f t="shared" si="45"/>
        <v>106003.52516172151</v>
      </c>
      <c r="U118" s="49">
        <f>+'OBRP - 5 Years'!Q118+'OBRP - 7 Years'!Q118+'OBRP - 10 Years'!Q118</f>
        <v>15456.680500648579</v>
      </c>
      <c r="V118" s="49">
        <f>'OBRP - 5 Years'!R118+'OBRP - 7 Years'!R118+'OBRP - 10 Years'!R118</f>
        <v>52157.2850276713</v>
      </c>
      <c r="W118" s="46">
        <f t="shared" si="41"/>
        <v>248928.59550188028</v>
      </c>
      <c r="Y118" s="49"/>
      <c r="Z118" s="46"/>
      <c r="AB118" s="59">
        <f t="shared" si="42"/>
        <v>1055246.4042452476</v>
      </c>
      <c r="AD118" s="33">
        <f t="shared" si="46"/>
        <v>6.8400000000000002E-2</v>
      </c>
      <c r="AE118" s="33">
        <f t="shared" si="47"/>
        <v>8.8670168312699957E-2</v>
      </c>
      <c r="AF118" s="175"/>
      <c r="AG118" s="33"/>
      <c r="AH118" s="172"/>
    </row>
    <row r="119" spans="1:34" x14ac:dyDescent="0.3">
      <c r="A119" s="22" t="s">
        <v>21</v>
      </c>
      <c r="B119" s="23">
        <v>2030</v>
      </c>
      <c r="C119" s="63">
        <f>REBATES!CM119</f>
        <v>33326180.517442159</v>
      </c>
      <c r="D119" s="63">
        <f>REBATES!CN119</f>
        <v>-9367989.3434529733</v>
      </c>
      <c r="E119" s="63">
        <f>REBATES!CO119</f>
        <v>23958191.173989184</v>
      </c>
      <c r="F119" s="23"/>
      <c r="G119" s="49">
        <f>REBATES!CK119</f>
        <v>806317.80874336732</v>
      </c>
      <c r="H119" s="49">
        <f>'OBRP - 5 Years'!CJ119</f>
        <v>109896.18116666666</v>
      </c>
      <c r="I119" s="49">
        <f>'OBRP - 7 Years'!CB119</f>
        <v>159439.86416666667</v>
      </c>
      <c r="J119" s="49">
        <f>'OBRP - 10 Years'!CG119</f>
        <v>190383.85291666671</v>
      </c>
      <c r="P119" s="59">
        <f t="shared" si="40"/>
        <v>806317.80874336732</v>
      </c>
      <c r="R119" s="59">
        <f t="shared" si="43"/>
        <v>33062.303820105073</v>
      </c>
      <c r="S119" s="49">
        <f t="shared" si="44"/>
        <v>40469.713963716953</v>
      </c>
      <c r="T119" s="49">
        <f t="shared" si="45"/>
        <v>103499.38587163328</v>
      </c>
      <c r="U119" s="49">
        <f>+'OBRP - 5 Years'!Q119+'OBRP - 7 Years'!Q119+'OBRP - 10 Years'!Q119</f>
        <v>14680.130524463171</v>
      </c>
      <c r="V119" s="49">
        <f>'OBRP - 5 Years'!R119+'OBRP - 7 Years'!R119+'OBRP - 10 Years'!R119</f>
        <v>49536.881607646268</v>
      </c>
      <c r="W119" s="46">
        <f t="shared" si="41"/>
        <v>241248.41578756474</v>
      </c>
      <c r="Y119" s="49"/>
      <c r="Z119" s="46"/>
      <c r="AB119" s="59">
        <f t="shared" si="42"/>
        <v>1047566.224530932</v>
      </c>
      <c r="AD119" s="33">
        <f t="shared" si="46"/>
        <v>6.8399999999999989E-2</v>
      </c>
      <c r="AE119" s="33">
        <f t="shared" si="47"/>
        <v>8.8670168312699957E-2</v>
      </c>
      <c r="AF119" s="175"/>
      <c r="AG119" s="33"/>
      <c r="AH119" s="172"/>
    </row>
    <row r="120" spans="1:34" x14ac:dyDescent="0.3">
      <c r="A120" s="22" t="s">
        <v>22</v>
      </c>
      <c r="B120" s="23">
        <v>2030</v>
      </c>
      <c r="C120" s="63">
        <f>REBATES!CM120</f>
        <v>32519862.708698794</v>
      </c>
      <c r="D120" s="63">
        <f>REBATES!CN120</f>
        <v>-9141333.4074152131</v>
      </c>
      <c r="E120" s="63">
        <f>REBATES!CO120</f>
        <v>23378529.301283583</v>
      </c>
      <c r="F120" s="23"/>
      <c r="G120" s="49">
        <f>REBATES!CK120</f>
        <v>806317.80874336732</v>
      </c>
      <c r="H120" s="49">
        <f>'OBRP - 5 Years'!CJ120</f>
        <v>100736.96483333332</v>
      </c>
      <c r="I120" s="49">
        <f>'OBRP - 7 Years'!CB120</f>
        <v>146417.38416666668</v>
      </c>
      <c r="J120" s="49">
        <f>'OBRP - 10 Years'!CG120</f>
        <v>190383.85291666671</v>
      </c>
      <c r="P120" s="59">
        <f t="shared" si="40"/>
        <v>806317.80874336732</v>
      </c>
      <c r="R120" s="59">
        <f t="shared" si="43"/>
        <v>32262.370435771343</v>
      </c>
      <c r="S120" s="49">
        <f t="shared" si="44"/>
        <v>39490.560320033837</v>
      </c>
      <c r="T120" s="49">
        <f t="shared" si="45"/>
        <v>100995.24658154509</v>
      </c>
      <c r="U120" s="49">
        <f>+'OBRP - 5 Years'!Q120+'OBRP - 7 Years'!Q120+'OBRP - 10 Years'!Q120</f>
        <v>13941.049441455927</v>
      </c>
      <c r="V120" s="49">
        <f>'OBRP - 5 Years'!R120+'OBRP - 7 Years'!R120+'OBRP - 10 Years'!R120</f>
        <v>47042.913856721272</v>
      </c>
      <c r="W120" s="46">
        <f t="shared" si="41"/>
        <v>233732.14063552747</v>
      </c>
      <c r="Y120" s="49"/>
      <c r="Z120" s="46"/>
      <c r="AB120" s="59">
        <f t="shared" si="42"/>
        <v>1040049.9493788948</v>
      </c>
      <c r="AD120" s="33">
        <f t="shared" si="46"/>
        <v>6.8400000000000002E-2</v>
      </c>
      <c r="AE120" s="33">
        <f t="shared" si="47"/>
        <v>8.8670168312699957E-2</v>
      </c>
      <c r="AF120" s="175"/>
      <c r="AG120" s="33"/>
      <c r="AH120" s="172"/>
    </row>
    <row r="121" spans="1:34" x14ac:dyDescent="0.3">
      <c r="A121" s="22" t="s">
        <v>23</v>
      </c>
      <c r="B121" s="23">
        <v>2030</v>
      </c>
      <c r="C121" s="63">
        <f>REBATES!CM121</f>
        <v>31713544.899955429</v>
      </c>
      <c r="D121" s="63">
        <f>REBATES!CN121</f>
        <v>-8914677.4713774528</v>
      </c>
      <c r="E121" s="63">
        <f>REBATES!CO121</f>
        <v>22798867.428577974</v>
      </c>
      <c r="F121" s="23"/>
      <c r="G121" s="49">
        <f>REBATES!CK121</f>
        <v>806317.80874336732</v>
      </c>
      <c r="H121" s="49">
        <f>'OBRP - 5 Years'!CJ121</f>
        <v>92521.394833333325</v>
      </c>
      <c r="I121" s="49">
        <f>'OBRP - 7 Years'!CB121</f>
        <v>130790.40809523809</v>
      </c>
      <c r="J121" s="49">
        <f>'OBRP - 10 Years'!CG121</f>
        <v>190383.85291666671</v>
      </c>
      <c r="P121" s="59">
        <f t="shared" si="40"/>
        <v>806317.80874336732</v>
      </c>
      <c r="R121" s="59">
        <f t="shared" si="43"/>
        <v>31462.437051437602</v>
      </c>
      <c r="S121" s="49">
        <f t="shared" si="44"/>
        <v>38511.406676350707</v>
      </c>
      <c r="T121" s="49">
        <f t="shared" si="45"/>
        <v>98491.10729145685</v>
      </c>
      <c r="U121" s="49">
        <f>+'OBRP - 5 Years'!Q121+'OBRP - 7 Years'!Q121+'OBRP - 10 Years'!Q121</f>
        <v>13242.24272693794</v>
      </c>
      <c r="V121" s="49">
        <f>'OBRP - 5 Years'!R121+'OBRP - 7 Years'!R121+'OBRP - 10 Years'!R121</f>
        <v>44684.84861840339</v>
      </c>
      <c r="W121" s="46">
        <f t="shared" si="41"/>
        <v>226392.04236458646</v>
      </c>
      <c r="Y121" s="49"/>
      <c r="Z121" s="46"/>
      <c r="AB121" s="59">
        <f t="shared" si="42"/>
        <v>1032709.8511079538</v>
      </c>
      <c r="AD121" s="33">
        <f t="shared" si="46"/>
        <v>6.8400000000000002E-2</v>
      </c>
      <c r="AE121" s="33">
        <f t="shared" si="47"/>
        <v>8.8670168312699943E-2</v>
      </c>
      <c r="AF121" s="175"/>
      <c r="AG121" s="33"/>
      <c r="AH121" s="172"/>
    </row>
    <row r="122" spans="1:34" x14ac:dyDescent="0.3">
      <c r="A122" s="22" t="s">
        <v>24</v>
      </c>
      <c r="B122" s="23">
        <v>2030</v>
      </c>
      <c r="C122" s="63">
        <f>REBATES!CM122</f>
        <v>30907227.091212064</v>
      </c>
      <c r="D122" s="63">
        <f>REBATES!CN122</f>
        <v>-8688021.5353396926</v>
      </c>
      <c r="E122" s="63">
        <f>REBATES!CO122</f>
        <v>22219205.555872373</v>
      </c>
      <c r="F122" s="23"/>
      <c r="G122" s="49">
        <f>REBATES!CK122</f>
        <v>806317.80874336732</v>
      </c>
      <c r="H122" s="49">
        <f>'OBRP - 5 Years'!CJ122</f>
        <v>83543.824166666658</v>
      </c>
      <c r="I122" s="49">
        <f>'OBRP - 7 Years'!CB122</f>
        <v>117166.40726190477</v>
      </c>
      <c r="J122" s="49">
        <f>'OBRP - 10 Years'!CG122</f>
        <v>190383.85291666671</v>
      </c>
      <c r="P122" s="59">
        <f t="shared" si="40"/>
        <v>806317.80874336732</v>
      </c>
      <c r="R122" s="59">
        <f t="shared" si="43"/>
        <v>30662.503667103872</v>
      </c>
      <c r="S122" s="49">
        <f t="shared" si="44"/>
        <v>37532.253032667591</v>
      </c>
      <c r="T122" s="49">
        <f t="shared" si="45"/>
        <v>95986.968001368659</v>
      </c>
      <c r="U122" s="49">
        <f>+'OBRP - 5 Years'!Q122+'OBRP - 7 Years'!Q122+'OBRP - 10 Years'!Q122</f>
        <v>12581.614150622996</v>
      </c>
      <c r="V122" s="49">
        <f>'OBRP - 5 Years'!R122+'OBRP - 7 Years'!R122+'OBRP - 10 Years'!R122</f>
        <v>42455.612337635517</v>
      </c>
      <c r="W122" s="46">
        <f t="shared" si="41"/>
        <v>219218.95118939865</v>
      </c>
      <c r="Y122" s="49"/>
      <c r="Z122" s="46"/>
      <c r="AB122" s="59">
        <f t="shared" si="42"/>
        <v>1025536.759932766</v>
      </c>
      <c r="AD122" s="33">
        <f t="shared" si="46"/>
        <v>6.8400000000000002E-2</v>
      </c>
      <c r="AE122" s="33">
        <f t="shared" si="47"/>
        <v>8.8670168312699971E-2</v>
      </c>
      <c r="AF122" s="175"/>
      <c r="AG122" s="33"/>
      <c r="AH122" s="172"/>
    </row>
    <row r="123" spans="1:34" x14ac:dyDescent="0.3">
      <c r="A123" s="22" t="s">
        <v>25</v>
      </c>
      <c r="B123" s="23">
        <v>2030</v>
      </c>
      <c r="C123" s="63">
        <f>REBATES!CM123</f>
        <v>30100909.282468699</v>
      </c>
      <c r="D123" s="63">
        <f>REBATES!CN123</f>
        <v>-8461365.5993019324</v>
      </c>
      <c r="E123" s="63">
        <f>REBATES!CO123</f>
        <v>21639543.683166765</v>
      </c>
      <c r="F123" s="23"/>
      <c r="G123" s="49">
        <f>REBATES!CK123</f>
        <v>806317.80874336732</v>
      </c>
      <c r="H123" s="49">
        <f>'OBRP - 5 Years'!CJ123</f>
        <v>73204.224999999991</v>
      </c>
      <c r="I123" s="49">
        <f>'OBRP - 7 Years'!CB123</f>
        <v>108992.0067857143</v>
      </c>
      <c r="J123" s="49">
        <f>'OBRP - 10 Years'!CG123</f>
        <v>190383.85291666671</v>
      </c>
      <c r="P123" s="59">
        <f t="shared" si="40"/>
        <v>806317.80874336732</v>
      </c>
      <c r="R123" s="59">
        <f t="shared" si="43"/>
        <v>29862.570282770135</v>
      </c>
      <c r="S123" s="49">
        <f t="shared" si="44"/>
        <v>36553.099388984461</v>
      </c>
      <c r="T123" s="49">
        <f t="shared" si="45"/>
        <v>93482.828711280425</v>
      </c>
      <c r="U123" s="49">
        <f>+'OBRP - 5 Years'!Q123+'OBRP - 7 Years'!Q123+'OBRP - 10 Years'!Q123</f>
        <v>11952.259065049888</v>
      </c>
      <c r="V123" s="49">
        <f>'OBRP - 5 Years'!R123+'OBRP - 7 Years'!R123+'OBRP - 10 Years'!R123</f>
        <v>40331.90585483193</v>
      </c>
      <c r="W123" s="46">
        <f t="shared" si="41"/>
        <v>212182.6633029168</v>
      </c>
      <c r="Y123" s="49"/>
      <c r="Z123" s="46"/>
      <c r="AB123" s="59">
        <f t="shared" si="42"/>
        <v>1018500.4720462841</v>
      </c>
      <c r="AD123" s="33">
        <f t="shared" si="46"/>
        <v>6.8400000000000002E-2</v>
      </c>
      <c r="AE123" s="33">
        <f t="shared" si="47"/>
        <v>8.8670168312699943E-2</v>
      </c>
      <c r="AF123" s="175"/>
      <c r="AG123" s="33"/>
      <c r="AH123" s="172"/>
    </row>
    <row r="124" spans="1:34" x14ac:dyDescent="0.3">
      <c r="A124" s="22" t="s">
        <v>26</v>
      </c>
      <c r="B124" s="23">
        <v>2030</v>
      </c>
      <c r="C124" s="63">
        <f>REBATES!CM124</f>
        <v>29294591.473725334</v>
      </c>
      <c r="D124" s="63">
        <f>REBATES!CN124</f>
        <v>-8234709.6632641722</v>
      </c>
      <c r="E124" s="63">
        <f>REBATES!CO124</f>
        <v>21059881.810461164</v>
      </c>
      <c r="F124" s="23"/>
      <c r="G124" s="49">
        <f>REBATES!CK124</f>
        <v>806317.80874336732</v>
      </c>
      <c r="H124" s="49">
        <f>'OBRP - 5 Years'!CJ124</f>
        <v>61423.837</v>
      </c>
      <c r="I124" s="49">
        <f>'OBRP - 7 Years'!CB124</f>
        <v>103542.40642857144</v>
      </c>
      <c r="J124" s="49">
        <f>'OBRP - 10 Years'!CG124</f>
        <v>190383.85291666671</v>
      </c>
      <c r="P124" s="59">
        <f t="shared" si="40"/>
        <v>806317.80874336732</v>
      </c>
      <c r="R124" s="59">
        <f t="shared" si="43"/>
        <v>29062.636898436405</v>
      </c>
      <c r="S124" s="49">
        <f t="shared" si="44"/>
        <v>35573.945745301346</v>
      </c>
      <c r="T124" s="49">
        <f t="shared" si="45"/>
        <v>90978.689421192234</v>
      </c>
      <c r="U124" s="49">
        <f>+'OBRP - 5 Years'!Q124+'OBRP - 7 Years'!Q124+'OBRP - 10 Years'!Q124</f>
        <v>11352.00854314555</v>
      </c>
      <c r="V124" s="49">
        <f>'OBRP - 5 Years'!R124+'OBRP - 7 Years'!R124+'OBRP - 10 Years'!R124</f>
        <v>38306.410305664103</v>
      </c>
      <c r="W124" s="46">
        <f t="shared" si="41"/>
        <v>205273.69091373967</v>
      </c>
      <c r="Y124" s="49"/>
      <c r="Z124" s="46"/>
      <c r="AB124" s="59">
        <f t="shared" si="42"/>
        <v>1011591.4996571071</v>
      </c>
      <c r="AD124" s="33">
        <f t="shared" si="46"/>
        <v>6.8400000000000002E-2</v>
      </c>
      <c r="AE124" s="33">
        <f t="shared" si="47"/>
        <v>8.8670168312699971E-2</v>
      </c>
      <c r="AF124" s="175"/>
      <c r="AG124" s="33"/>
      <c r="AH124" s="172"/>
    </row>
    <row r="125" spans="1:34" x14ac:dyDescent="0.3">
      <c r="A125" s="22" t="s">
        <v>27</v>
      </c>
      <c r="B125" s="23">
        <v>2030</v>
      </c>
      <c r="C125" s="63">
        <f>REBATES!CM125</f>
        <v>28488273.664981961</v>
      </c>
      <c r="D125" s="63">
        <f>REBATES!CN125</f>
        <v>-8008053.7272264119</v>
      </c>
      <c r="E125" s="63">
        <f>REBATES!CO125</f>
        <v>20480219.937755547</v>
      </c>
      <c r="F125" s="23"/>
      <c r="G125" s="49">
        <f>REBATES!CK125</f>
        <v>806317.80874336732</v>
      </c>
      <c r="H125" s="49">
        <f>'OBRP - 5 Years'!CJ125</f>
        <v>53853.968166666666</v>
      </c>
      <c r="I125" s="49">
        <f>'OBRP - 7 Years'!CB125</f>
        <v>95368.005952380947</v>
      </c>
      <c r="J125" s="49">
        <f>'OBRP - 10 Years'!CG125</f>
        <v>190383.85291666671</v>
      </c>
      <c r="P125" s="59">
        <f t="shared" si="40"/>
        <v>806317.80874336732</v>
      </c>
      <c r="R125" s="59">
        <f t="shared" si="43"/>
        <v>28262.703514102654</v>
      </c>
      <c r="S125" s="49">
        <f t="shared" si="44"/>
        <v>34594.792101618208</v>
      </c>
      <c r="T125" s="49">
        <f t="shared" si="45"/>
        <v>88474.55013110397</v>
      </c>
      <c r="U125" s="49">
        <f>+'OBRP - 5 Years'!Q125+'OBRP - 7 Years'!Q125+'OBRP - 10 Years'!Q125</f>
        <v>10778.352936979918</v>
      </c>
      <c r="V125" s="49">
        <f>'OBRP - 5 Years'!R125+'OBRP - 7 Years'!R125+'OBRP - 10 Years'!R125</f>
        <v>36370.657091560533</v>
      </c>
      <c r="W125" s="46">
        <f t="shared" si="41"/>
        <v>198481.05577536527</v>
      </c>
      <c r="Y125" s="49"/>
      <c r="Z125" s="46"/>
      <c r="AB125" s="59">
        <f t="shared" si="42"/>
        <v>1004798.8645187325</v>
      </c>
      <c r="AD125" s="33">
        <f t="shared" si="46"/>
        <v>6.8400000000000002E-2</v>
      </c>
      <c r="AE125" s="33">
        <f t="shared" si="47"/>
        <v>8.8670168312699957E-2</v>
      </c>
      <c r="AF125" s="175"/>
      <c r="AG125" s="33"/>
      <c r="AH125" s="172"/>
    </row>
    <row r="126" spans="1:34" x14ac:dyDescent="0.3">
      <c r="A126" s="22" t="s">
        <v>28</v>
      </c>
      <c r="B126" s="23">
        <v>2030</v>
      </c>
      <c r="C126" s="63">
        <f>REBATES!CM126</f>
        <v>27681955.856238589</v>
      </c>
      <c r="D126" s="63">
        <f>REBATES!CN126</f>
        <v>-7781397.7911886517</v>
      </c>
      <c r="E126" s="63">
        <f>REBATES!CO126</f>
        <v>19900558.065049939</v>
      </c>
      <c r="F126" s="23"/>
      <c r="G126" s="49">
        <f>REBATES!CK126</f>
        <v>806317.80874336732</v>
      </c>
      <c r="H126" s="49">
        <f>'OBRP - 5 Years'!CJ126</f>
        <v>47474.104500000001</v>
      </c>
      <c r="I126" s="49">
        <f>'OBRP - 7 Years'!CB126</f>
        <v>81744.005119047622</v>
      </c>
      <c r="J126" s="49">
        <f>'OBRP - 10 Years'!CG126</f>
        <v>190383.85291666671</v>
      </c>
      <c r="P126" s="59">
        <f t="shared" si="40"/>
        <v>806317.80874336732</v>
      </c>
      <c r="R126" s="59">
        <f t="shared" si="43"/>
        <v>27462.770129768913</v>
      </c>
      <c r="S126" s="49">
        <f t="shared" si="44"/>
        <v>33615.638457935078</v>
      </c>
      <c r="T126" s="49">
        <f t="shared" si="45"/>
        <v>85970.410841015735</v>
      </c>
      <c r="U126" s="49">
        <f>+'OBRP - 5 Years'!Q126+'OBRP - 7 Years'!Q126+'OBRP - 10 Years'!Q126</f>
        <v>10238.487472507573</v>
      </c>
      <c r="V126" s="49">
        <f>'OBRP - 5 Years'!R126+'OBRP - 7 Years'!R126+'OBRP - 10 Years'!R126</f>
        <v>34548.925905106968</v>
      </c>
      <c r="W126" s="46">
        <f t="shared" si="41"/>
        <v>191836.23280633427</v>
      </c>
      <c r="Y126" s="49"/>
      <c r="Z126" s="46"/>
      <c r="AB126" s="59">
        <f t="shared" si="42"/>
        <v>998154.04154970159</v>
      </c>
      <c r="AD126" s="33">
        <f t="shared" si="46"/>
        <v>6.8400000000000002E-2</v>
      </c>
      <c r="AE126" s="33">
        <f t="shared" si="47"/>
        <v>8.8670168312699957E-2</v>
      </c>
      <c r="AF126" s="175"/>
      <c r="AG126" s="33"/>
      <c r="AH126" s="172"/>
    </row>
    <row r="127" spans="1:34" x14ac:dyDescent="0.3">
      <c r="A127" s="22" t="s">
        <v>29</v>
      </c>
      <c r="B127" s="23">
        <v>2030</v>
      </c>
      <c r="C127" s="63">
        <f>REBATES!CM127</f>
        <v>26875638.047495216</v>
      </c>
      <c r="D127" s="63">
        <f>REBATES!CN127</f>
        <v>-7554741.8551508915</v>
      </c>
      <c r="E127" s="63">
        <f>REBATES!CO127</f>
        <v>19320896.192344323</v>
      </c>
      <c r="F127" s="23"/>
      <c r="G127" s="49">
        <f>REBATES!CK127</f>
        <v>806317.80874336732</v>
      </c>
      <c r="H127" s="49">
        <f>'OBRP - 5 Years'!CJ127</f>
        <v>41977.366833333326</v>
      </c>
      <c r="I127" s="49">
        <f>'OBRP - 7 Years'!CB127</f>
        <v>65395.204047619045</v>
      </c>
      <c r="J127" s="49">
        <f>'OBRP - 10 Years'!CG127</f>
        <v>190383.85291666671</v>
      </c>
      <c r="P127" s="59">
        <f t="shared" si="40"/>
        <v>806317.80874336732</v>
      </c>
      <c r="R127" s="59">
        <f t="shared" si="43"/>
        <v>26662.836745435165</v>
      </c>
      <c r="S127" s="49">
        <f t="shared" si="44"/>
        <v>32636.484814251933</v>
      </c>
      <c r="T127" s="49">
        <f t="shared" si="45"/>
        <v>83466.271550927471</v>
      </c>
      <c r="U127" s="49">
        <f>+'OBRP - 5 Years'!Q127+'OBRP - 7 Years'!Q127+'OBRP - 10 Years'!Q127</f>
        <v>9735.5230702937952</v>
      </c>
      <c r="V127" s="49">
        <f>'OBRP - 5 Years'!R127+'OBRP - 7 Years'!R127+'OBRP - 10 Years'!R127</f>
        <v>32851.714289460542</v>
      </c>
      <c r="W127" s="46">
        <f t="shared" si="41"/>
        <v>185352.83047036891</v>
      </c>
      <c r="Y127" s="49"/>
      <c r="Z127" s="46"/>
      <c r="AB127" s="59">
        <f t="shared" si="42"/>
        <v>991670.63921373617</v>
      </c>
      <c r="AD127" s="33">
        <f t="shared" si="46"/>
        <v>6.8400000000000002E-2</v>
      </c>
      <c r="AE127" s="33">
        <f t="shared" si="47"/>
        <v>8.8670168312699957E-2</v>
      </c>
      <c r="AF127" s="175"/>
      <c r="AG127" s="33"/>
      <c r="AH127" s="172"/>
    </row>
    <row r="128" spans="1:34" x14ac:dyDescent="0.3">
      <c r="A128" s="22" t="s">
        <v>18</v>
      </c>
      <c r="B128" s="23">
        <v>2031</v>
      </c>
      <c r="C128" s="63">
        <f>REBATES!CM128</f>
        <v>26069320.238751844</v>
      </c>
      <c r="D128" s="63">
        <f>REBATES!CN128</f>
        <v>-7328085.9191131312</v>
      </c>
      <c r="E128" s="63">
        <f>REBATES!CO128</f>
        <v>18741234.319638714</v>
      </c>
      <c r="F128" s="23"/>
      <c r="G128" s="49">
        <f>REBATES!CK128</f>
        <v>806317.80874336732</v>
      </c>
      <c r="H128" s="49">
        <f>'OBRP - 5 Years'!CJ128</f>
        <v>35997.645833333336</v>
      </c>
      <c r="I128" s="49">
        <f>'OBRP - 7 Years'!CB128</f>
        <v>51771.203214285713</v>
      </c>
      <c r="J128" s="49">
        <f>'OBRP - 10 Years'!CG128</f>
        <v>190383.85291666671</v>
      </c>
      <c r="P128" s="59">
        <f t="shared" si="40"/>
        <v>806317.80874336732</v>
      </c>
      <c r="R128" s="59">
        <f t="shared" si="43"/>
        <v>25862.903361101424</v>
      </c>
      <c r="S128" s="49">
        <f t="shared" si="44"/>
        <v>31657.331170568807</v>
      </c>
      <c r="T128" s="49">
        <f t="shared" si="45"/>
        <v>80962.132260839251</v>
      </c>
      <c r="U128" s="49">
        <f>+'OBRP - 5 Years'!Q128+'OBRP - 7 Years'!Q128+'OBRP - 10 Years'!Q128</f>
        <v>9265.672896506434</v>
      </c>
      <c r="V128" s="49">
        <f>'OBRP - 5 Years'!R128+'OBRP - 7 Years'!R128+'OBRP - 10 Years'!R128</f>
        <v>31266.243888264115</v>
      </c>
      <c r="W128" s="46">
        <f t="shared" si="41"/>
        <v>179014.28357728003</v>
      </c>
      <c r="Y128" s="49"/>
      <c r="Z128" s="46"/>
      <c r="AB128" s="59">
        <f t="shared" si="42"/>
        <v>985332.09232064732</v>
      </c>
      <c r="AD128" s="33">
        <f t="shared" si="46"/>
        <v>6.8400000000000002E-2</v>
      </c>
      <c r="AE128" s="33">
        <f t="shared" si="47"/>
        <v>8.8670168312699957E-2</v>
      </c>
      <c r="AF128" s="175"/>
      <c r="AG128" s="33"/>
      <c r="AH128" s="172"/>
    </row>
    <row r="129" spans="1:34" x14ac:dyDescent="0.3">
      <c r="A129" s="22" t="s">
        <v>19</v>
      </c>
      <c r="B129" s="23">
        <v>2031</v>
      </c>
      <c r="C129" s="63">
        <f>REBATES!CM129</f>
        <v>25263002.430008471</v>
      </c>
      <c r="D129" s="63">
        <f>REBATES!CN129</f>
        <v>-7101429.983075371</v>
      </c>
      <c r="E129" s="63">
        <f>REBATES!CO129</f>
        <v>18161572.446933098</v>
      </c>
      <c r="F129" s="23"/>
      <c r="G129" s="49">
        <f>REBATES!CK129</f>
        <v>806317.80874336732</v>
      </c>
      <c r="H129" s="49">
        <f>'OBRP - 5 Years'!CJ129</f>
        <v>29859.273833333333</v>
      </c>
      <c r="I129" s="49">
        <f>'OBRP - 7 Years'!CB129</f>
        <v>43596.802738095234</v>
      </c>
      <c r="J129" s="49">
        <f>'OBRP - 10 Years'!CG129</f>
        <v>190383.85291666671</v>
      </c>
      <c r="P129" s="59">
        <f t="shared" si="40"/>
        <v>806317.80874336732</v>
      </c>
      <c r="R129" s="59">
        <f t="shared" si="43"/>
        <v>25062.969976767676</v>
      </c>
      <c r="S129" s="49">
        <f t="shared" si="44"/>
        <v>30678.177526885665</v>
      </c>
      <c r="T129" s="49">
        <f t="shared" si="45"/>
        <v>78457.992970750987</v>
      </c>
      <c r="U129" s="49">
        <f>+'OBRP - 5 Years'!Q129+'OBRP - 7 Years'!Q129+'OBRP - 10 Years'!Q129</f>
        <v>8819.9995816452229</v>
      </c>
      <c r="V129" s="49">
        <f>'OBRP - 5 Years'!R129+'OBRP - 7 Years'!R129+'OBRP - 10 Years'!R129</f>
        <v>29762.356290181986</v>
      </c>
      <c r="W129" s="46">
        <f t="shared" si="41"/>
        <v>172781.49634623152</v>
      </c>
      <c r="Y129" s="49"/>
      <c r="Z129" s="46"/>
      <c r="AB129" s="59">
        <f t="shared" si="42"/>
        <v>979099.30508959887</v>
      </c>
      <c r="AD129" s="33">
        <f t="shared" si="46"/>
        <v>6.8400000000000002E-2</v>
      </c>
      <c r="AE129" s="33">
        <f t="shared" si="47"/>
        <v>8.8670168312699957E-2</v>
      </c>
      <c r="AF129" s="175"/>
      <c r="AG129" s="33"/>
      <c r="AH129" s="172"/>
    </row>
    <row r="130" spans="1:34" x14ac:dyDescent="0.3">
      <c r="A130" s="22" t="s">
        <v>20</v>
      </c>
      <c r="B130" s="23">
        <v>2031</v>
      </c>
      <c r="C130" s="63">
        <f>REBATES!CM130</f>
        <v>24456684.621265098</v>
      </c>
      <c r="D130" s="63">
        <f>REBATES!CN130</f>
        <v>-6874774.0470376108</v>
      </c>
      <c r="E130" s="63">
        <f>REBATES!CO130</f>
        <v>17581910.57422749</v>
      </c>
      <c r="F130" s="23"/>
      <c r="G130" s="49">
        <f>REBATES!CK130</f>
        <v>806317.80874336732</v>
      </c>
      <c r="H130" s="49">
        <f>'OBRP - 5 Years'!CJ130</f>
        <v>22354.792666666668</v>
      </c>
      <c r="I130" s="49">
        <f>'OBRP - 7 Years'!CB130</f>
        <v>38147.202380952382</v>
      </c>
      <c r="J130" s="49">
        <f>'OBRP - 10 Years'!CG130</f>
        <v>190383.85291666671</v>
      </c>
      <c r="P130" s="59">
        <f t="shared" si="40"/>
        <v>806317.80874336732</v>
      </c>
      <c r="R130" s="59">
        <f t="shared" si="43"/>
        <v>24263.036592433935</v>
      </c>
      <c r="S130" s="49">
        <f t="shared" si="44"/>
        <v>29699.023883202535</v>
      </c>
      <c r="T130" s="49">
        <f t="shared" si="45"/>
        <v>75953.853680662753</v>
      </c>
      <c r="U130" s="49">
        <f>+'OBRP - 5 Years'!Q130+'OBRP - 7 Years'!Q130+'OBRP - 10 Years'!Q130</f>
        <v>8396.2080511860113</v>
      </c>
      <c r="V130" s="49">
        <f>'OBRP - 5 Years'!R130+'OBRP - 7 Years'!R130+'OBRP - 10 Years'!R130</f>
        <v>28332.306956785553</v>
      </c>
      <c r="W130" s="46">
        <f t="shared" si="41"/>
        <v>166644.42916427081</v>
      </c>
      <c r="Y130" s="49"/>
      <c r="Z130" s="46"/>
      <c r="AB130" s="59">
        <f t="shared" si="42"/>
        <v>972962.23790763807</v>
      </c>
      <c r="AD130" s="33">
        <f t="shared" si="46"/>
        <v>6.8399999999999989E-2</v>
      </c>
      <c r="AE130" s="33">
        <f t="shared" si="47"/>
        <v>8.8670168312699957E-2</v>
      </c>
      <c r="AF130" s="175"/>
      <c r="AG130" s="33"/>
      <c r="AH130" s="172"/>
    </row>
    <row r="131" spans="1:34" x14ac:dyDescent="0.3">
      <c r="A131" s="22" t="s">
        <v>21</v>
      </c>
      <c r="B131" s="23">
        <v>2031</v>
      </c>
      <c r="C131" s="63">
        <f>REBATES!CM131</f>
        <v>23650366.812521726</v>
      </c>
      <c r="D131" s="63">
        <f>REBATES!CN131</f>
        <v>-6648118.1109998506</v>
      </c>
      <c r="E131" s="63">
        <f>REBATES!CO131</f>
        <v>17002248.701521873</v>
      </c>
      <c r="F131" s="23"/>
      <c r="G131" s="49">
        <f>REBATES!CK131</f>
        <v>806317.80874336732</v>
      </c>
      <c r="H131" s="49">
        <f>'OBRP - 5 Years'!CJ131</f>
        <v>18173.624166666665</v>
      </c>
      <c r="I131" s="49">
        <f>'OBRP - 7 Years'!CB131</f>
        <v>29972.801904761902</v>
      </c>
      <c r="J131" s="49">
        <f>'OBRP - 10 Years'!CG131</f>
        <v>190383.85291666671</v>
      </c>
      <c r="P131" s="59">
        <f t="shared" si="40"/>
        <v>806317.80874336732</v>
      </c>
      <c r="R131" s="59">
        <f t="shared" si="43"/>
        <v>23463.103208100183</v>
      </c>
      <c r="S131" s="49">
        <f t="shared" si="44"/>
        <v>28719.870239519394</v>
      </c>
      <c r="T131" s="49">
        <f t="shared" si="45"/>
        <v>73449.714390574489</v>
      </c>
      <c r="U131" s="49">
        <f>+'OBRP - 5 Years'!Q131+'OBRP - 7 Years'!Q131+'OBRP - 10 Years'!Q131</f>
        <v>7993.2873092890177</v>
      </c>
      <c r="V131" s="49">
        <f>'OBRP - 5 Years'!R131+'OBRP - 7 Years'!R131+'OBRP - 10 Years'!R131</f>
        <v>26972.684366553422</v>
      </c>
      <c r="W131" s="46">
        <f t="shared" si="41"/>
        <v>160598.6595140365</v>
      </c>
      <c r="Y131" s="49"/>
      <c r="Z131" s="46"/>
      <c r="AB131" s="59">
        <f t="shared" si="42"/>
        <v>966916.46825740382</v>
      </c>
      <c r="AD131" s="33">
        <f t="shared" si="46"/>
        <v>6.8400000000000002E-2</v>
      </c>
      <c r="AE131" s="33">
        <f t="shared" si="47"/>
        <v>8.8670168312699943E-2</v>
      </c>
      <c r="AF131" s="175"/>
      <c r="AG131" s="33"/>
      <c r="AH131" s="172"/>
    </row>
    <row r="132" spans="1:34" x14ac:dyDescent="0.3">
      <c r="A132" s="22" t="s">
        <v>22</v>
      </c>
      <c r="B132" s="23">
        <v>2031</v>
      </c>
      <c r="C132" s="63">
        <f>REBATES!CM132</f>
        <v>22844049.003778353</v>
      </c>
      <c r="D132" s="63">
        <f>REBATES!CN132</f>
        <v>-6421462.1749620903</v>
      </c>
      <c r="E132" s="63">
        <f>REBATES!CO132</f>
        <v>16422586.828816263</v>
      </c>
      <c r="F132" s="23"/>
      <c r="G132" s="49">
        <f>REBATES!CK132</f>
        <v>806317.80874336732</v>
      </c>
      <c r="H132" s="49">
        <f>'OBRP - 5 Years'!CJ132</f>
        <v>14367.328166666668</v>
      </c>
      <c r="I132" s="49">
        <f>'OBRP - 7 Years'!CB132</f>
        <v>16348.801071428572</v>
      </c>
      <c r="J132" s="49">
        <f>'OBRP - 10 Years'!CG132</f>
        <v>190383.85291666671</v>
      </c>
      <c r="P132" s="59">
        <f t="shared" si="40"/>
        <v>806317.80874336732</v>
      </c>
      <c r="R132" s="59">
        <f t="shared" si="43"/>
        <v>22663.169823766442</v>
      </c>
      <c r="S132" s="49">
        <f t="shared" si="44"/>
        <v>27740.71659583626</v>
      </c>
      <c r="T132" s="49">
        <f t="shared" si="45"/>
        <v>70945.575100486254</v>
      </c>
      <c r="U132" s="49">
        <f>+'OBRP - 5 Years'!Q132+'OBRP - 7 Years'!Q132+'OBRP - 10 Years'!Q132</f>
        <v>7619.809488271354</v>
      </c>
      <c r="V132" s="49">
        <f>'OBRP - 5 Years'!R132+'OBRP - 7 Years'!R132+'OBRP - 10 Years'!R132</f>
        <v>25712.414468271287</v>
      </c>
      <c r="W132" s="46">
        <f t="shared" si="41"/>
        <v>154681.6854766316</v>
      </c>
      <c r="Y132" s="49"/>
      <c r="Z132" s="46"/>
      <c r="AB132" s="59">
        <f t="shared" si="42"/>
        <v>960999.49421999895</v>
      </c>
      <c r="AD132" s="33">
        <f t="shared" si="46"/>
        <v>6.8399999999999989E-2</v>
      </c>
      <c r="AE132" s="33">
        <f t="shared" si="47"/>
        <v>8.8670168312699943E-2</v>
      </c>
      <c r="AF132" s="175"/>
      <c r="AG132" s="33"/>
      <c r="AH132" s="172"/>
    </row>
    <row r="133" spans="1:34" x14ac:dyDescent="0.3">
      <c r="A133" s="22" t="s">
        <v>23</v>
      </c>
      <c r="B133" s="23">
        <v>2031</v>
      </c>
      <c r="C133" s="63">
        <f>REBATES!CM133</f>
        <v>22037731.195034981</v>
      </c>
      <c r="D133" s="63">
        <f>REBATES!CN133</f>
        <v>-6194806.2389243301</v>
      </c>
      <c r="E133" s="63">
        <f>REBATES!CO133</f>
        <v>15842924.956110651</v>
      </c>
      <c r="F133" s="23"/>
      <c r="G133" s="49">
        <f>REBATES!CK133</f>
        <v>806317.80874336732</v>
      </c>
      <c r="H133" s="49">
        <f>'OBRP - 5 Years'!CJ133</f>
        <v>11310.777166666667</v>
      </c>
      <c r="I133" s="49">
        <f>'OBRP - 7 Years'!CB133</f>
        <v>0</v>
      </c>
      <c r="J133" s="49">
        <f>'OBRP - 10 Years'!CG133</f>
        <v>190383.85291666671</v>
      </c>
      <c r="P133" s="59">
        <f t="shared" si="40"/>
        <v>806317.80874336732</v>
      </c>
      <c r="R133" s="59">
        <f t="shared" si="43"/>
        <v>21863.236439432698</v>
      </c>
      <c r="S133" s="49">
        <f t="shared" si="44"/>
        <v>26761.562952153126</v>
      </c>
      <c r="T133" s="49">
        <f t="shared" si="45"/>
        <v>68441.435810398005</v>
      </c>
      <c r="U133" s="49">
        <f>+'OBRP - 5 Years'!Q133+'OBRP - 7 Years'!Q133+'OBRP - 10 Years'!Q133</f>
        <v>7279.1108133082771</v>
      </c>
      <c r="V133" s="49">
        <f>'OBRP - 5 Years'!R133+'OBRP - 7 Years'!R133+'OBRP - 10 Years'!R133</f>
        <v>24562.755076796282</v>
      </c>
      <c r="W133" s="46">
        <f t="shared" si="41"/>
        <v>148908.10109208839</v>
      </c>
      <c r="Y133" s="49"/>
      <c r="Z133" s="46"/>
      <c r="AB133" s="59">
        <f t="shared" si="42"/>
        <v>955225.90983545571</v>
      </c>
      <c r="AD133" s="33">
        <f t="shared" si="46"/>
        <v>6.8400000000000002E-2</v>
      </c>
      <c r="AE133" s="33">
        <f t="shared" si="47"/>
        <v>8.8670168312699957E-2</v>
      </c>
      <c r="AF133" s="175"/>
      <c r="AG133" s="33"/>
      <c r="AH133" s="172"/>
    </row>
    <row r="134" spans="1:34" x14ac:dyDescent="0.3">
      <c r="A134" s="22" t="s">
        <v>24</v>
      </c>
      <c r="B134" s="23">
        <v>2031</v>
      </c>
      <c r="C134" s="63">
        <f>REBATES!CM134</f>
        <v>21236116.042809337</v>
      </c>
      <c r="D134" s="63">
        <f>REBATES!CN134</f>
        <v>-5969472.2196337031</v>
      </c>
      <c r="E134" s="63">
        <f>REBATES!CO134</f>
        <v>15266643.823175635</v>
      </c>
      <c r="F134" s="23"/>
      <c r="G134" s="49">
        <f>REBATES!CK134</f>
        <v>801615.15222563909</v>
      </c>
      <c r="H134" s="49">
        <f>'OBRP - 5 Years'!CJ134</f>
        <v>8629.0988333333335</v>
      </c>
      <c r="I134" s="49">
        <f>'OBRP - 7 Years'!CB134</f>
        <v>0</v>
      </c>
      <c r="J134" s="49">
        <f>'OBRP - 10 Years'!CG134</f>
        <v>190383.85291666671</v>
      </c>
      <c r="P134" s="59">
        <f t="shared" si="40"/>
        <v>801615.15222563909</v>
      </c>
      <c r="R134" s="59">
        <f t="shared" si="43"/>
        <v>21067.968475982376</v>
      </c>
      <c r="S134" s="49">
        <f t="shared" si="44"/>
        <v>25788.119988817612</v>
      </c>
      <c r="T134" s="49">
        <f t="shared" si="45"/>
        <v>65951.901316118747</v>
      </c>
      <c r="U134" s="49">
        <f>+'OBRP - 5 Years'!Q134+'OBRP - 7 Years'!Q134+'OBRP - 10 Years'!Q134</f>
        <v>6942.9419776099667</v>
      </c>
      <c r="V134" s="49">
        <f>'OBRP - 5 Years'!R134+'OBRP - 7 Years'!R134+'OBRP - 10 Years'!R134</f>
        <v>23428.381251821287</v>
      </c>
      <c r="W134" s="46">
        <f t="shared" si="41"/>
        <v>143179.31301034999</v>
      </c>
      <c r="Y134" s="49"/>
      <c r="Z134" s="46"/>
      <c r="AB134" s="59">
        <f t="shared" si="42"/>
        <v>944794.46523598908</v>
      </c>
      <c r="AD134" s="33">
        <f t="shared" si="46"/>
        <v>6.8400000000000002E-2</v>
      </c>
      <c r="AE134" s="33">
        <f t="shared" si="47"/>
        <v>8.8670168312699971E-2</v>
      </c>
      <c r="AF134" s="175"/>
      <c r="AG134" s="33"/>
      <c r="AH134" s="172"/>
    </row>
    <row r="135" spans="1:34" x14ac:dyDescent="0.3">
      <c r="A135" s="22" t="s">
        <v>25</v>
      </c>
      <c r="B135" s="23">
        <v>2031</v>
      </c>
      <c r="C135" s="63">
        <f>REBATES!CM135</f>
        <v>20437859.339924559</v>
      </c>
      <c r="D135" s="63">
        <f>REBATES!CN135</f>
        <v>-5745082.260452792</v>
      </c>
      <c r="E135" s="63">
        <f>REBATES!CO135</f>
        <v>14692777.079471767</v>
      </c>
      <c r="F135" s="23"/>
      <c r="G135" s="49">
        <f>REBATES!CK135</f>
        <v>798256.70288477733</v>
      </c>
      <c r="H135" s="49">
        <f>'OBRP - 5 Years'!CJ135</f>
        <v>6780.0061666666661</v>
      </c>
      <c r="I135" s="49">
        <f>'OBRP - 7 Years'!CB135</f>
        <v>0</v>
      </c>
      <c r="J135" s="49">
        <f>'OBRP - 10 Years'!CG135</f>
        <v>190270.31125000006</v>
      </c>
      <c r="P135" s="59">
        <f t="shared" si="40"/>
        <v>798256.70288477733</v>
      </c>
      <c r="R135" s="59">
        <f t="shared" si="43"/>
        <v>20276.032369671037</v>
      </c>
      <c r="S135" s="49">
        <f t="shared" si="44"/>
        <v>24818.755365156074</v>
      </c>
      <c r="T135" s="49">
        <f t="shared" si="45"/>
        <v>63472.796983318032</v>
      </c>
      <c r="U135" s="49">
        <f>+'OBRP - 5 Years'!Q135+'OBRP - 7 Years'!Q135+'OBRP - 10 Years'!Q135</f>
        <v>6610.0883859343994</v>
      </c>
      <c r="V135" s="49">
        <f>'OBRP - 5 Years'!R135+'OBRP - 7 Years'!R135+'OBRP - 10 Years'!R135</f>
        <v>22305.194442546286</v>
      </c>
      <c r="W135" s="46">
        <f t="shared" si="41"/>
        <v>137482.86754662584</v>
      </c>
      <c r="Y135" s="49"/>
      <c r="Z135" s="46"/>
      <c r="AB135" s="59">
        <f t="shared" si="42"/>
        <v>935739.57043140312</v>
      </c>
      <c r="AD135" s="33">
        <f t="shared" si="46"/>
        <v>6.8399999999999989E-2</v>
      </c>
      <c r="AE135" s="33">
        <f t="shared" si="47"/>
        <v>8.8670168312699957E-2</v>
      </c>
      <c r="AF135" s="175"/>
      <c r="AG135" s="33"/>
      <c r="AH135" s="172"/>
    </row>
    <row r="136" spans="1:34" x14ac:dyDescent="0.3">
      <c r="A136" s="22" t="s">
        <v>26</v>
      </c>
      <c r="B136" s="23">
        <v>2031</v>
      </c>
      <c r="C136" s="63">
        <f>REBATES!CM136</f>
        <v>19645913.304700255</v>
      </c>
      <c r="D136" s="63">
        <f>REBATES!CN136</f>
        <v>-5522466.2299512383</v>
      </c>
      <c r="E136" s="63">
        <f>REBATES!CO136</f>
        <v>14123447.074749017</v>
      </c>
      <c r="F136" s="23"/>
      <c r="G136" s="49">
        <f>REBATES!CK136</f>
        <v>791946.03522430989</v>
      </c>
      <c r="H136" s="49">
        <f>'OBRP - 5 Years'!CJ136</f>
        <v>3698.1851666666676</v>
      </c>
      <c r="I136" s="49">
        <f>'OBRP - 7 Years'!CB136</f>
        <v>0</v>
      </c>
      <c r="J136" s="49">
        <f>'OBRP - 10 Years'!CG136</f>
        <v>189528.84458333338</v>
      </c>
      <c r="P136" s="59">
        <f t="shared" si="40"/>
        <v>791946.03522430989</v>
      </c>
      <c r="R136" s="59">
        <f t="shared" si="43"/>
        <v>19490.356963153641</v>
      </c>
      <c r="S136" s="49">
        <f t="shared" si="44"/>
        <v>23857.054113389375</v>
      </c>
      <c r="T136" s="49">
        <f t="shared" si="45"/>
        <v>61013.291362915756</v>
      </c>
      <c r="U136" s="49">
        <f>+'OBRP - 5 Years'!Q136+'OBRP - 7 Years'!Q136+'OBRP - 10 Years'!Q136</f>
        <v>6283.6930179680994</v>
      </c>
      <c r="V136" s="49">
        <f>'OBRP - 5 Years'!R136+'OBRP - 7 Years'!R136+'OBRP - 10 Years'!R136</f>
        <v>21203.80037297128</v>
      </c>
      <c r="W136" s="46">
        <f t="shared" si="41"/>
        <v>131848.19583039815</v>
      </c>
      <c r="Y136" s="49"/>
      <c r="Z136" s="46"/>
      <c r="AB136" s="59">
        <f t="shared" si="42"/>
        <v>923794.23105470801</v>
      </c>
      <c r="AD136" s="33">
        <f t="shared" si="46"/>
        <v>6.8399999999999989E-2</v>
      </c>
      <c r="AE136" s="33">
        <f t="shared" si="47"/>
        <v>8.8670168312699971E-2</v>
      </c>
      <c r="AF136" s="175"/>
      <c r="AG136" s="33"/>
      <c r="AH136" s="172"/>
    </row>
    <row r="137" spans="1:34" x14ac:dyDescent="0.3">
      <c r="A137" s="22" t="s">
        <v>27</v>
      </c>
      <c r="B137" s="23">
        <v>2031</v>
      </c>
      <c r="C137" s="63">
        <f>REBATES!CM137</f>
        <v>18856806.753223866</v>
      </c>
      <c r="D137" s="63">
        <f>REBATES!CN137</f>
        <v>-5300648.3783312272</v>
      </c>
      <c r="E137" s="63">
        <f>REBATES!CO137</f>
        <v>13556158.374892639</v>
      </c>
      <c r="F137" s="23"/>
      <c r="G137" s="49">
        <f>REBATES!CK137</f>
        <v>789106.55147638347</v>
      </c>
      <c r="H137" s="49">
        <f>'OBRP - 5 Years'!CJ137</f>
        <v>0</v>
      </c>
      <c r="I137" s="49">
        <f>'OBRP - 7 Years'!CB137</f>
        <v>0</v>
      </c>
      <c r="J137" s="49">
        <f>'OBRP - 10 Years'!CG137</f>
        <v>187364.60291666671</v>
      </c>
      <c r="P137" s="59">
        <f t="shared" si="40"/>
        <v>789106.55147638347</v>
      </c>
      <c r="R137" s="59">
        <f t="shared" si="43"/>
        <v>18707.498557351842</v>
      </c>
      <c r="S137" s="49">
        <f t="shared" si="44"/>
        <v>22898.800994390913</v>
      </c>
      <c r="T137" s="49">
        <f t="shared" si="45"/>
        <v>58562.604179536203</v>
      </c>
      <c r="U137" s="49">
        <f>+'OBRP - 5 Years'!Q137+'OBRP - 7 Years'!Q137+'OBRP - 10 Years'!Q137</f>
        <v>5967.200348221183</v>
      </c>
      <c r="V137" s="49">
        <f>'OBRP - 5 Years'!R137+'OBRP - 7 Years'!R137+'OBRP - 10 Years'!R137</f>
        <v>20135.822136346287</v>
      </c>
      <c r="W137" s="46">
        <f t="shared" si="41"/>
        <v>126271.92621584644</v>
      </c>
      <c r="Y137" s="49"/>
      <c r="Z137" s="46"/>
      <c r="AB137" s="59">
        <f t="shared" si="42"/>
        <v>915378.47769222991</v>
      </c>
      <c r="AD137" s="33">
        <f t="shared" si="46"/>
        <v>6.8400000000000002E-2</v>
      </c>
      <c r="AE137" s="33">
        <f t="shared" si="47"/>
        <v>8.8670168312699957E-2</v>
      </c>
      <c r="AF137" s="175"/>
      <c r="AG137" s="33"/>
      <c r="AH137" s="172"/>
    </row>
    <row r="138" spans="1:34" x14ac:dyDescent="0.3">
      <c r="A138" s="22" t="s">
        <v>28</v>
      </c>
      <c r="B138" s="23">
        <v>2031</v>
      </c>
      <c r="C138" s="63">
        <f>REBATES!CM138</f>
        <v>18071935.480960891</v>
      </c>
      <c r="D138" s="63">
        <f>REBATES!CN138</f>
        <v>-5080021.0636981055</v>
      </c>
      <c r="E138" s="63">
        <f>REBATES!CO138</f>
        <v>12991914.417262785</v>
      </c>
      <c r="F138" s="23"/>
      <c r="G138" s="49">
        <f>REBATES!CK138</f>
        <v>784871.27226297453</v>
      </c>
      <c r="H138" s="49">
        <f>'OBRP - 5 Years'!CJ138</f>
        <v>0</v>
      </c>
      <c r="I138" s="49">
        <f>'OBRP - 7 Years'!CB138</f>
        <v>0</v>
      </c>
      <c r="J138" s="49">
        <f>'OBRP - 10 Years'!CG138</f>
        <v>182872.04850000003</v>
      </c>
      <c r="P138" s="59">
        <f t="shared" si="40"/>
        <v>784871.27226297453</v>
      </c>
      <c r="R138" s="59">
        <f t="shared" si="43"/>
        <v>17928.841895822643</v>
      </c>
      <c r="S138" s="49">
        <f t="shared" si="44"/>
        <v>21945.690995175824</v>
      </c>
      <c r="T138" s="49">
        <f t="shared" si="45"/>
        <v>56125.070282575231</v>
      </c>
      <c r="U138" s="49">
        <f>+'OBRP - 5 Years'!Q138+'OBRP - 7 Years'!Q138+'OBRP - 10 Years'!Q138</f>
        <v>5658.2964146559116</v>
      </c>
      <c r="V138" s="49">
        <f>'OBRP - 5 Years'!R138+'OBRP - 7 Years'!R138+'OBRP - 10 Years'!R138</f>
        <v>19093.451459896278</v>
      </c>
      <c r="W138" s="46">
        <f t="shared" si="41"/>
        <v>120751.35104812589</v>
      </c>
      <c r="Y138" s="49"/>
      <c r="Z138" s="46"/>
      <c r="AB138" s="59">
        <f t="shared" si="42"/>
        <v>905622.62331110041</v>
      </c>
      <c r="AD138" s="33">
        <f t="shared" si="46"/>
        <v>6.8400000000000002E-2</v>
      </c>
      <c r="AE138" s="33">
        <f t="shared" si="47"/>
        <v>8.8670168312699971E-2</v>
      </c>
      <c r="AF138" s="175"/>
      <c r="AG138" s="33"/>
      <c r="AH138" s="172"/>
    </row>
    <row r="139" spans="1:34" x14ac:dyDescent="0.3">
      <c r="A139" s="22" t="s">
        <v>29</v>
      </c>
      <c r="B139" s="23">
        <v>2031</v>
      </c>
      <c r="C139" s="63">
        <f>REBATES!CM139</f>
        <v>17293465.664549261</v>
      </c>
      <c r="D139" s="63">
        <f>REBATES!CN139</f>
        <v>-4861193.1983047957</v>
      </c>
      <c r="E139" s="63">
        <f>REBATES!CO139</f>
        <v>12432272.466244467</v>
      </c>
      <c r="F139" s="23"/>
      <c r="G139" s="49">
        <f>REBATES!CK139</f>
        <v>778469.81641163141</v>
      </c>
      <c r="H139" s="49">
        <f>'OBRP - 5 Years'!CJ139</f>
        <v>0</v>
      </c>
      <c r="I139" s="49">
        <f>'OBRP - 7 Years'!CB139</f>
        <v>0</v>
      </c>
      <c r="J139" s="49">
        <f>'OBRP - 10 Years'!CG139</f>
        <v>178270.70891666671</v>
      </c>
      <c r="P139" s="59">
        <f t="shared" si="40"/>
        <v>778469.81641163141</v>
      </c>
      <c r="R139" s="59">
        <f t="shared" si="43"/>
        <v>17156.536003417365</v>
      </c>
      <c r="S139" s="49">
        <f t="shared" si="44"/>
        <v>21000.35461667673</v>
      </c>
      <c r="T139" s="49">
        <f t="shared" si="45"/>
        <v>53707.417054176098</v>
      </c>
      <c r="U139" s="49">
        <f>+'OBRP - 5 Years'!Q139+'OBRP - 7 Years'!Q139+'OBRP - 10 Years'!Q139</f>
        <v>5357.1649750754777</v>
      </c>
      <c r="V139" s="49">
        <f>'OBRP - 5 Years'!R139+'OBRP - 7 Years'!R139+'OBRP - 10 Years'!R139</f>
        <v>18077.308419071273</v>
      </c>
      <c r="W139" s="46">
        <f t="shared" si="41"/>
        <v>115298.78106841694</v>
      </c>
      <c r="Y139" s="49"/>
      <c r="Z139" s="46"/>
      <c r="AB139" s="59">
        <f t="shared" si="42"/>
        <v>893768.59748004831</v>
      </c>
      <c r="AD139" s="33">
        <f t="shared" si="46"/>
        <v>6.8400000000000002E-2</v>
      </c>
      <c r="AE139" s="33">
        <f t="shared" si="47"/>
        <v>8.8670168312699957E-2</v>
      </c>
      <c r="AF139" s="175"/>
      <c r="AG139" s="33"/>
      <c r="AH139" s="172"/>
    </row>
    <row r="140" spans="1:34" x14ac:dyDescent="0.3">
      <c r="A140" s="22" t="s">
        <v>18</v>
      </c>
      <c r="B140" s="23">
        <v>2032</v>
      </c>
      <c r="C140" s="63">
        <f>REBATES!CM140</f>
        <v>16525099.189840525</v>
      </c>
      <c r="D140" s="63">
        <f>REBATES!CN140</f>
        <v>-4645205.3822641708</v>
      </c>
      <c r="E140" s="63">
        <f>REBATES!CO140</f>
        <v>11879893.807576355</v>
      </c>
      <c r="F140" s="23"/>
      <c r="G140" s="49">
        <f>REBATES!CK140</f>
        <v>768366.47470873164</v>
      </c>
      <c r="H140" s="49">
        <f>'OBRP - 5 Years'!CJ140</f>
        <v>0</v>
      </c>
      <c r="I140" s="49">
        <f>'OBRP - 7 Years'!CB140</f>
        <v>0</v>
      </c>
      <c r="J140" s="49">
        <f>'OBRP - 10 Years'!CG140</f>
        <v>173314.40475000005</v>
      </c>
      <c r="P140" s="59">
        <f t="shared" si="40"/>
        <v>768366.47470873164</v>
      </c>
      <c r="R140" s="59">
        <f t="shared" si="43"/>
        <v>16394.253454455367</v>
      </c>
      <c r="S140" s="49">
        <f t="shared" si="44"/>
        <v>20067.287251381225</v>
      </c>
      <c r="T140" s="49">
        <f t="shared" si="45"/>
        <v>51321.141248729851</v>
      </c>
      <c r="U140" s="49">
        <f>+'OBRP - 5 Years'!Q140+'OBRP - 7 Years'!Q140+'OBRP - 10 Years'!Q140</f>
        <v>5064.4056288006514</v>
      </c>
      <c r="V140" s="49">
        <f>'OBRP - 5 Years'!R140+'OBRP - 7 Years'!R140+'OBRP - 10 Years'!R140</f>
        <v>17089.416311996269</v>
      </c>
      <c r="W140" s="46">
        <f t="shared" si="41"/>
        <v>109936.50389536336</v>
      </c>
      <c r="Y140" s="49"/>
      <c r="Z140" s="46"/>
      <c r="AB140" s="59">
        <f t="shared" si="42"/>
        <v>878302.97860409506</v>
      </c>
      <c r="AD140" s="33">
        <f t="shared" si="46"/>
        <v>6.8399999999999989E-2</v>
      </c>
      <c r="AE140" s="33">
        <f t="shared" si="47"/>
        <v>8.8670168312699957E-2</v>
      </c>
      <c r="AF140" s="175"/>
      <c r="AG140" s="33"/>
      <c r="AH140" s="172"/>
    </row>
    <row r="141" spans="1:34" x14ac:dyDescent="0.3">
      <c r="A141" s="22" t="s">
        <v>19</v>
      </c>
      <c r="B141" s="23">
        <v>2032</v>
      </c>
      <c r="C141" s="63">
        <f>REBATES!CM141</f>
        <v>15765399.3742024</v>
      </c>
      <c r="D141" s="63">
        <f>REBATES!CN141</f>
        <v>-4431653.7640882945</v>
      </c>
      <c r="E141" s="63">
        <f>REBATES!CO141</f>
        <v>11333745.610114105</v>
      </c>
      <c r="F141" s="23"/>
      <c r="G141" s="49">
        <f>REBATES!CK141</f>
        <v>759699.81563812366</v>
      </c>
      <c r="H141" s="49">
        <f>'OBRP - 5 Years'!CJ141</f>
        <v>0</v>
      </c>
      <c r="I141" s="49">
        <f>'OBRP - 7 Years'!CB141</f>
        <v>0</v>
      </c>
      <c r="J141" s="49">
        <f>'OBRP - 10 Years'!CG141</f>
        <v>168396.09691666669</v>
      </c>
      <c r="P141" s="59">
        <f t="shared" si="40"/>
        <v>759699.81563812366</v>
      </c>
      <c r="R141" s="59">
        <f t="shared" si="43"/>
        <v>15640.568941957465</v>
      </c>
      <c r="S141" s="49">
        <f t="shared" si="44"/>
        <v>19144.744260861433</v>
      </c>
      <c r="T141" s="49">
        <f t="shared" si="45"/>
        <v>48961.781035692933</v>
      </c>
      <c r="U141" s="49">
        <f>+'OBRP - 5 Years'!Q141+'OBRP - 7 Years'!Q141+'OBRP - 10 Years'!Q141</f>
        <v>4779.9541931587682</v>
      </c>
      <c r="V141" s="49">
        <f>'OBRP - 5 Years'!R141+'OBRP - 7 Years'!R141+'OBRP - 10 Years'!R141</f>
        <v>16129.558559571256</v>
      </c>
      <c r="W141" s="46">
        <f t="shared" si="41"/>
        <v>104656.60699124188</v>
      </c>
      <c r="Y141" s="49"/>
      <c r="Z141" s="46"/>
      <c r="AB141" s="59">
        <f t="shared" si="42"/>
        <v>864356.42262936558</v>
      </c>
      <c r="AD141" s="33">
        <f t="shared" si="46"/>
        <v>6.8399999999999989E-2</v>
      </c>
      <c r="AE141" s="33">
        <f t="shared" si="47"/>
        <v>8.8670168312699971E-2</v>
      </c>
      <c r="AF141" s="175"/>
      <c r="AG141" s="33"/>
      <c r="AH141" s="172"/>
    </row>
    <row r="142" spans="1:34" x14ac:dyDescent="0.3">
      <c r="A142" s="22" t="s">
        <v>20</v>
      </c>
      <c r="B142" s="23">
        <v>2032</v>
      </c>
      <c r="C142" s="63">
        <f>REBATES!CM142</f>
        <v>15013115.043072119</v>
      </c>
      <c r="D142" s="63">
        <f>REBATES!CN142</f>
        <v>-4220186.6386075718</v>
      </c>
      <c r="E142" s="63">
        <f>REBATES!CO142</f>
        <v>10792928.404464547</v>
      </c>
      <c r="F142" s="23"/>
      <c r="G142" s="49">
        <f>REBATES!CK142</f>
        <v>752284.33113028435</v>
      </c>
      <c r="H142" s="49">
        <f>'OBRP - 5 Years'!CJ142</f>
        <v>0</v>
      </c>
      <c r="I142" s="49">
        <f>'OBRP - 7 Years'!CB142</f>
        <v>0</v>
      </c>
      <c r="J142" s="49">
        <f>'OBRP - 10 Years'!CG142</f>
        <v>165630.2294166667</v>
      </c>
      <c r="P142" s="59">
        <f t="shared" si="40"/>
        <v>752284.33113028435</v>
      </c>
      <c r="R142" s="59">
        <f t="shared" si="43"/>
        <v>14894.241198161073</v>
      </c>
      <c r="S142" s="49">
        <f t="shared" si="44"/>
        <v>18231.206278784717</v>
      </c>
      <c r="T142" s="49">
        <f t="shared" si="45"/>
        <v>46625.450707286844</v>
      </c>
      <c r="U142" s="49">
        <f>+'OBRP - 5 Years'!Q142+'OBRP - 7 Years'!Q142+'OBRP - 10 Years'!Q142</f>
        <v>4500.1748074965199</v>
      </c>
      <c r="V142" s="49">
        <f>'OBRP - 5 Years'!R142+'OBRP - 7 Years'!R142+'OBRP - 10 Years'!R142</f>
        <v>15185.466251896249</v>
      </c>
      <c r="W142" s="46">
        <f t="shared" si="41"/>
        <v>99436.53924362539</v>
      </c>
      <c r="Y142" s="49"/>
      <c r="Z142" s="46"/>
      <c r="AB142" s="59">
        <f t="shared" si="42"/>
        <v>851720.87037390971</v>
      </c>
      <c r="AD142" s="33">
        <f t="shared" ref="AD142:AD171" si="48">(R142+T142)/E142*12</f>
        <v>6.8400000000000002E-2</v>
      </c>
      <c r="AE142" s="33">
        <f t="shared" ref="AE142:AE171" si="49">(R142+S142+T142)/E142*12</f>
        <v>8.8670168312699957E-2</v>
      </c>
      <c r="AF142" s="175"/>
      <c r="AG142" s="33"/>
      <c r="AH142" s="172"/>
    </row>
    <row r="143" spans="1:34" x14ac:dyDescent="0.3">
      <c r="A143" s="22" t="s">
        <v>21</v>
      </c>
      <c r="B143" s="23">
        <v>2032</v>
      </c>
      <c r="C143" s="63">
        <f>REBATES!CM143</f>
        <v>14271124.782318473</v>
      </c>
      <c r="D143" s="63">
        <f>REBATES!CN143</f>
        <v>-4011613.1763097225</v>
      </c>
      <c r="E143" s="63">
        <f>REBATES!CO143</f>
        <v>10259511.606008749</v>
      </c>
      <c r="F143" s="23"/>
      <c r="G143" s="49">
        <f>REBATES!CK143</f>
        <v>741990.26075364382</v>
      </c>
      <c r="H143" s="49">
        <f>'OBRP - 5 Years'!CJ143</f>
        <v>0</v>
      </c>
      <c r="I143" s="49">
        <f>'OBRP - 7 Years'!CB143</f>
        <v>0</v>
      </c>
      <c r="J143" s="49">
        <f>'OBRP - 10 Years'!CG143</f>
        <v>162034.12316666669</v>
      </c>
      <c r="P143" s="59">
        <f t="shared" ref="P143:P204" si="50">G143</f>
        <v>741990.26075364382</v>
      </c>
      <c r="R143" s="59">
        <f t="shared" si="43"/>
        <v>14158.126016292073</v>
      </c>
      <c r="S143" s="49">
        <f t="shared" si="44"/>
        <v>17330.168921658002</v>
      </c>
      <c r="T143" s="49">
        <f t="shared" si="45"/>
        <v>44321.090137957799</v>
      </c>
      <c r="U143" s="49">
        <f>+'OBRP - 5 Years'!Q143+'OBRP - 7 Years'!Q143+'OBRP - 10 Years'!Q143</f>
        <v>4226.4698950807651</v>
      </c>
      <c r="V143" s="49">
        <f>'OBRP - 5 Years'!R143+'OBRP - 7 Years'!R143+'OBRP - 10 Years'!R143</f>
        <v>14261.871749846256</v>
      </c>
      <c r="W143" s="46">
        <f t="shared" ref="W143:W192" si="51">SUM(R143:V143)</f>
        <v>94297.726720834893</v>
      </c>
      <c r="Y143" s="49"/>
      <c r="Z143" s="46"/>
      <c r="AB143" s="59">
        <f t="shared" ref="AB143:AB199" si="52">P143+SUM(W143:AA143)</f>
        <v>836287.98747447866</v>
      </c>
      <c r="AD143" s="33">
        <f t="shared" si="48"/>
        <v>6.8400000000000002E-2</v>
      </c>
      <c r="AE143" s="33">
        <f t="shared" si="49"/>
        <v>8.8670168312699957E-2</v>
      </c>
      <c r="AF143" s="175"/>
      <c r="AG143" s="33"/>
      <c r="AH143" s="172"/>
    </row>
    <row r="144" spans="1:34" x14ac:dyDescent="0.3">
      <c r="A144" s="22" t="s">
        <v>22</v>
      </c>
      <c r="B144" s="23">
        <v>2032</v>
      </c>
      <c r="C144" s="63">
        <f>REBATES!CM144</f>
        <v>13536500.710174978</v>
      </c>
      <c r="D144" s="63">
        <f>REBATES!CN144</f>
        <v>-3805110.3496301859</v>
      </c>
      <c r="E144" s="63">
        <f>REBATES!CO144</f>
        <v>9731390.3605447914</v>
      </c>
      <c r="F144" s="23"/>
      <c r="G144" s="49">
        <f>REBATES!CK144</f>
        <v>734624.07214349578</v>
      </c>
      <c r="H144" s="49">
        <f>'OBRP - 5 Years'!CJ144</f>
        <v>0</v>
      </c>
      <c r="I144" s="49">
        <f>'OBRP - 7 Years'!CB144</f>
        <v>0</v>
      </c>
      <c r="J144" s="49">
        <f>'OBRP - 10 Years'!CG144</f>
        <v>158557.74241666668</v>
      </c>
      <c r="P144" s="59">
        <f t="shared" si="50"/>
        <v>734624.07214349578</v>
      </c>
      <c r="R144" s="59">
        <f t="shared" si="43"/>
        <v>13429.318697551811</v>
      </c>
      <c r="S144" s="49">
        <f t="shared" si="44"/>
        <v>16438.076710402405</v>
      </c>
      <c r="T144" s="49">
        <f t="shared" si="45"/>
        <v>42039.606357553501</v>
      </c>
      <c r="U144" s="49">
        <f>+'OBRP - 5 Years'!Q144+'OBRP - 7 Years'!Q144+'OBRP - 10 Years'!Q144</f>
        <v>3958.637217908471</v>
      </c>
      <c r="V144" s="49">
        <f>'OBRP - 5 Years'!R144+'OBRP - 7 Years'!R144+'OBRP - 10 Years'!R144</f>
        <v>13358.092618071263</v>
      </c>
      <c r="W144" s="46">
        <f t="shared" si="51"/>
        <v>89223.731601487438</v>
      </c>
      <c r="Y144" s="49"/>
      <c r="Z144" s="46"/>
      <c r="AB144" s="59">
        <f t="shared" si="52"/>
        <v>823847.80374498316</v>
      </c>
      <c r="AD144" s="33">
        <f t="shared" si="48"/>
        <v>6.8400000000000002E-2</v>
      </c>
      <c r="AE144" s="33">
        <f t="shared" si="49"/>
        <v>8.8670168312699943E-2</v>
      </c>
      <c r="AF144" s="175"/>
      <c r="AG144" s="33"/>
      <c r="AH144" s="172"/>
    </row>
    <row r="145" spans="1:34" x14ac:dyDescent="0.3">
      <c r="A145" s="22" t="s">
        <v>23</v>
      </c>
      <c r="B145" s="23">
        <v>2032</v>
      </c>
      <c r="C145" s="63">
        <f>REBATES!CM145</f>
        <v>12808550.637596786</v>
      </c>
      <c r="D145" s="63">
        <f>REBATES!CN145</f>
        <v>-3600483.5842284546</v>
      </c>
      <c r="E145" s="63">
        <f>REBATES!CO145</f>
        <v>9208067.0533683319</v>
      </c>
      <c r="F145" s="23"/>
      <c r="G145" s="49">
        <f>REBATES!CK145</f>
        <v>727950.07257819758</v>
      </c>
      <c r="H145" s="49">
        <f>'OBRP - 5 Years'!CJ145</f>
        <v>0</v>
      </c>
      <c r="I145" s="49">
        <f>'OBRP - 7 Years'!CB145</f>
        <v>0</v>
      </c>
      <c r="J145" s="49">
        <f>'OBRP - 10 Years'!CG145</f>
        <v>155787.22958333333</v>
      </c>
      <c r="P145" s="59">
        <f t="shared" si="50"/>
        <v>727950.07257819758</v>
      </c>
      <c r="R145" s="59">
        <f t="shared" si="43"/>
        <v>12707.132533648297</v>
      </c>
      <c r="S145" s="49">
        <f t="shared" si="44"/>
        <v>15554.089083866938</v>
      </c>
      <c r="T145" s="49">
        <f t="shared" si="45"/>
        <v>39778.849670551193</v>
      </c>
      <c r="U145" s="49">
        <f>+'OBRP - 5 Years'!Q145+'OBRP - 7 Years'!Q145+'OBRP - 10 Years'!Q145</f>
        <v>3695.4844375231864</v>
      </c>
      <c r="V145" s="49">
        <f>'OBRP - 5 Years'!R145+'OBRP - 7 Years'!R145+'OBRP - 10 Years'!R145</f>
        <v>12470.10540944626</v>
      </c>
      <c r="W145" s="46">
        <f t="shared" si="51"/>
        <v>84205.661135035873</v>
      </c>
      <c r="Y145" s="49"/>
      <c r="Z145" s="46"/>
      <c r="AB145" s="59">
        <f t="shared" si="52"/>
        <v>812155.73371323349</v>
      </c>
      <c r="AD145" s="33">
        <f t="shared" si="48"/>
        <v>6.8400000000000002E-2</v>
      </c>
      <c r="AE145" s="33">
        <f t="shared" si="49"/>
        <v>8.8670168312699943E-2</v>
      </c>
      <c r="AF145" s="175"/>
      <c r="AG145" s="33"/>
      <c r="AH145" s="172"/>
    </row>
    <row r="146" spans="1:34" x14ac:dyDescent="0.3">
      <c r="A146" s="22" t="s">
        <v>24</v>
      </c>
      <c r="B146" s="23">
        <v>2032</v>
      </c>
      <c r="C146" s="63">
        <f>REBATES!CM146</f>
        <v>12086244.749786377</v>
      </c>
      <c r="D146" s="63">
        <f>REBATES!CN146</f>
        <v>-3397443.39916495</v>
      </c>
      <c r="E146" s="63">
        <f>REBATES!CO146</f>
        <v>8688801.3506214265</v>
      </c>
      <c r="F146" s="23"/>
      <c r="G146" s="49">
        <f>REBATES!CK146</f>
        <v>722305.88781040371</v>
      </c>
      <c r="H146" s="49">
        <f>'OBRP - 5 Years'!CJ146</f>
        <v>0</v>
      </c>
      <c r="I146" s="49">
        <f>'OBRP - 7 Years'!CB146</f>
        <v>0</v>
      </c>
      <c r="J146" s="49">
        <f>'OBRP - 10 Years'!CG146</f>
        <v>153057.38216666668</v>
      </c>
      <c r="P146" s="59">
        <f t="shared" si="50"/>
        <v>722305.88781040371</v>
      </c>
      <c r="R146" s="59">
        <f t="shared" si="43"/>
        <v>11990.545863857567</v>
      </c>
      <c r="S146" s="49">
        <f t="shared" si="44"/>
        <v>14676.955484392589</v>
      </c>
      <c r="T146" s="49">
        <f t="shared" si="45"/>
        <v>37535.621834684564</v>
      </c>
      <c r="U146" s="49">
        <f>+'OBRP - 5 Years'!Q146+'OBRP - 7 Years'!Q146+'OBRP - 10 Years'!Q146</f>
        <v>3436.9428626882245</v>
      </c>
      <c r="V146" s="49">
        <f>'OBRP - 5 Years'!R146+'OBRP - 7 Years'!R146+'OBRP - 10 Years'!R146</f>
        <v>11597.678331096269</v>
      </c>
      <c r="W146" s="46">
        <f t="shared" si="51"/>
        <v>79237.744376719216</v>
      </c>
      <c r="Y146" s="49"/>
      <c r="Z146" s="46"/>
      <c r="AB146" s="59">
        <f t="shared" si="52"/>
        <v>801543.63218712294</v>
      </c>
      <c r="AD146" s="33">
        <f t="shared" si="48"/>
        <v>6.8400000000000002E-2</v>
      </c>
      <c r="AE146" s="33">
        <f t="shared" si="49"/>
        <v>8.8670168312699971E-2</v>
      </c>
      <c r="AF146" s="175"/>
      <c r="AG146" s="33"/>
      <c r="AH146" s="172"/>
    </row>
    <row r="147" spans="1:34" x14ac:dyDescent="0.3">
      <c r="A147" s="22" t="s">
        <v>25</v>
      </c>
      <c r="B147" s="23">
        <v>2032</v>
      </c>
      <c r="C147" s="63">
        <f>REBATES!CM147</f>
        <v>11374066.054662734</v>
      </c>
      <c r="D147" s="63">
        <f>REBATES!CN147</f>
        <v>-3197249.967965696</v>
      </c>
      <c r="E147" s="63">
        <f>REBATES!CO147</f>
        <v>8176816.0866970383</v>
      </c>
      <c r="F147" s="23"/>
      <c r="G147" s="49">
        <f>REBATES!CK147</f>
        <v>712178.69512363628</v>
      </c>
      <c r="H147" s="49">
        <f>'OBRP - 5 Years'!CJ147</f>
        <v>0</v>
      </c>
      <c r="I147" s="49">
        <f>'OBRP - 7 Years'!CB147</f>
        <v>0</v>
      </c>
      <c r="J147" s="49">
        <f>'OBRP - 10 Years'!CG147</f>
        <v>148852.77416666667</v>
      </c>
      <c r="P147" s="59">
        <f t="shared" si="50"/>
        <v>712178.69512363628</v>
      </c>
      <c r="R147" s="59">
        <f t="shared" si="43"/>
        <v>11284.006199641912</v>
      </c>
      <c r="S147" s="49">
        <f t="shared" si="44"/>
        <v>13812.1198616118</v>
      </c>
      <c r="T147" s="49">
        <f t="shared" si="45"/>
        <v>35323.845494531204</v>
      </c>
      <c r="U147" s="49">
        <f>+'OBRP - 5 Years'!Q147+'OBRP - 7 Years'!Q147+'OBRP - 10 Years'!Q147</f>
        <v>3185.5036305073381</v>
      </c>
      <c r="V147" s="49">
        <f>'OBRP - 5 Years'!R147+'OBRP - 7 Years'!R147+'OBRP - 10 Years'!R147</f>
        <v>10749.217518346273</v>
      </c>
      <c r="W147" s="46">
        <f t="shared" si="51"/>
        <v>74354.692704638524</v>
      </c>
      <c r="Y147" s="49"/>
      <c r="Z147" s="46"/>
      <c r="AB147" s="59">
        <f t="shared" si="52"/>
        <v>786533.38782827486</v>
      </c>
      <c r="AD147" s="33">
        <f t="shared" si="48"/>
        <v>6.8399999999999989E-2</v>
      </c>
      <c r="AE147" s="33">
        <f t="shared" si="49"/>
        <v>8.8670168312699943E-2</v>
      </c>
      <c r="AF147" s="175"/>
      <c r="AG147" s="33"/>
      <c r="AH147" s="172"/>
    </row>
    <row r="148" spans="1:34" x14ac:dyDescent="0.3">
      <c r="A148" s="22" t="s">
        <v>26</v>
      </c>
      <c r="B148" s="23">
        <v>2032</v>
      </c>
      <c r="C148" s="63">
        <f>REBATES!CM148</f>
        <v>10676045.364797458</v>
      </c>
      <c r="D148" s="63">
        <f>REBATES!CN148</f>
        <v>-3001036.3520445656</v>
      </c>
      <c r="E148" s="63">
        <f>REBATES!CO148</f>
        <v>7675009.0127528924</v>
      </c>
      <c r="F148" s="23"/>
      <c r="G148" s="49">
        <f>REBATES!CK148</f>
        <v>698020.68986528018</v>
      </c>
      <c r="H148" s="49">
        <f>'OBRP - 5 Years'!CJ148</f>
        <v>0</v>
      </c>
      <c r="I148" s="49">
        <f>'OBRP - 7 Years'!CB148</f>
        <v>0</v>
      </c>
      <c r="J148" s="49">
        <f>'OBRP - 10 Years'!CG148</f>
        <v>146308.04399999999</v>
      </c>
      <c r="P148" s="59">
        <f t="shared" si="50"/>
        <v>698020.68986528018</v>
      </c>
      <c r="R148" s="59">
        <f t="shared" ref="R148:R204" si="53">E148*(($U$9)/12)</f>
        <v>10591.512437598991</v>
      </c>
      <c r="S148" s="49">
        <f t="shared" ref="S148:S204" si="54">E148*($Z$10/12)</f>
        <v>12964.477040832524</v>
      </c>
      <c r="T148" s="49">
        <f t="shared" ref="T148:T204" si="55">E148*($U$10/12)</f>
        <v>33156.038935092496</v>
      </c>
      <c r="U148" s="49">
        <f>+'OBRP - 5 Years'!Q148+'OBRP - 7 Years'!Q148+'OBRP - 10 Years'!Q148</f>
        <v>2938.3629073921793</v>
      </c>
      <c r="V148" s="49">
        <f>'OBRP - 5 Years'!R148+'OBRP - 7 Years'!R148+'OBRP - 10 Years'!R148</f>
        <v>9915.2616675462741</v>
      </c>
      <c r="W148" s="46">
        <f t="shared" si="51"/>
        <v>69565.652988462462</v>
      </c>
      <c r="Y148" s="49"/>
      <c r="Z148" s="46"/>
      <c r="AB148" s="59">
        <f t="shared" si="52"/>
        <v>767586.34285374265</v>
      </c>
      <c r="AD148" s="33">
        <f t="shared" si="48"/>
        <v>6.8400000000000002E-2</v>
      </c>
      <c r="AE148" s="33">
        <f t="shared" si="49"/>
        <v>8.8670168312699943E-2</v>
      </c>
      <c r="AF148" s="175"/>
      <c r="AG148" s="33"/>
      <c r="AH148" s="172"/>
    </row>
    <row r="149" spans="1:34" x14ac:dyDescent="0.3">
      <c r="A149" s="22" t="s">
        <v>27</v>
      </c>
      <c r="B149" s="23">
        <v>2032</v>
      </c>
      <c r="C149" s="63">
        <f>REBATES!CM149</f>
        <v>9986993.191099152</v>
      </c>
      <c r="D149" s="63">
        <f>REBATES!CN149</f>
        <v>-2807343.786017973</v>
      </c>
      <c r="E149" s="63">
        <f>REBATES!CO149</f>
        <v>7179649.405081179</v>
      </c>
      <c r="F149" s="23"/>
      <c r="G149" s="49">
        <f>REBATES!CK149</f>
        <v>689052.17369830236</v>
      </c>
      <c r="H149" s="49">
        <f>'OBRP - 5 Years'!CJ149</f>
        <v>0</v>
      </c>
      <c r="I149" s="49">
        <f>'OBRP - 7 Years'!CB149</f>
        <v>0</v>
      </c>
      <c r="J149" s="49">
        <f>'OBRP - 10 Years'!CG149</f>
        <v>142497.51858333335</v>
      </c>
      <c r="P149" s="59">
        <f t="shared" si="50"/>
        <v>689052.17369830236</v>
      </c>
      <c r="R149" s="59">
        <f t="shared" si="53"/>
        <v>9907.916179012027</v>
      </c>
      <c r="S149" s="49">
        <f t="shared" si="54"/>
        <v>12127.725155597636</v>
      </c>
      <c r="T149" s="49">
        <f t="shared" si="55"/>
        <v>31016.085429950694</v>
      </c>
      <c r="U149" s="49">
        <f>+'OBRP - 5 Years'!Q149+'OBRP - 7 Years'!Q149+'OBRP - 10 Years'!Q149</f>
        <v>2697.6588502399886</v>
      </c>
      <c r="V149" s="49">
        <f>'OBRP - 5 Years'!R149+'OBRP - 7 Years'!R149+'OBRP - 10 Years'!R149</f>
        <v>9103.0258116212644</v>
      </c>
      <c r="W149" s="46">
        <f t="shared" si="51"/>
        <v>64852.411426421611</v>
      </c>
      <c r="Y149" s="49"/>
      <c r="Z149" s="46"/>
      <c r="AB149" s="59">
        <f t="shared" si="52"/>
        <v>753904.58512472396</v>
      </c>
      <c r="AD149" s="33">
        <f t="shared" si="48"/>
        <v>6.8399999999999989E-2</v>
      </c>
      <c r="AE149" s="33">
        <f t="shared" si="49"/>
        <v>8.8670168312699957E-2</v>
      </c>
      <c r="AF149" s="175"/>
      <c r="AG149" s="33"/>
      <c r="AH149" s="172"/>
    </row>
    <row r="150" spans="1:34" x14ac:dyDescent="0.3">
      <c r="A150" s="22" t="s">
        <v>28</v>
      </c>
      <c r="B150" s="23">
        <v>2032</v>
      </c>
      <c r="C150" s="63">
        <f>REBATES!CM150</f>
        <v>9304371.4103960544</v>
      </c>
      <c r="D150" s="63">
        <f>REBATES!CN150</f>
        <v>-2615458.8034623307</v>
      </c>
      <c r="E150" s="63">
        <f>REBATES!CO150</f>
        <v>6688912.6069337241</v>
      </c>
      <c r="F150" s="23"/>
      <c r="G150" s="49">
        <f>REBATES!CK150</f>
        <v>682621.78070310224</v>
      </c>
      <c r="H150" s="49">
        <f>'OBRP - 5 Years'!CJ150</f>
        <v>0</v>
      </c>
      <c r="I150" s="49">
        <f>'OBRP - 7 Years'!CB150</f>
        <v>0</v>
      </c>
      <c r="J150" s="49">
        <f>'OBRP - 10 Years'!CG150</f>
        <v>138998.71025</v>
      </c>
      <c r="P150" s="59">
        <f t="shared" si="50"/>
        <v>682621.78070310224</v>
      </c>
      <c r="R150" s="59">
        <f t="shared" si="53"/>
        <v>9230.6993975685382</v>
      </c>
      <c r="S150" s="49">
        <f t="shared" si="54"/>
        <v>11298.782030957273</v>
      </c>
      <c r="T150" s="49">
        <f t="shared" si="55"/>
        <v>28896.102461953687</v>
      </c>
      <c r="U150" s="49">
        <f>+'OBRP - 5 Years'!Q150+'OBRP - 7 Years'!Q150+'OBRP - 10 Years'!Q150</f>
        <v>2462.8649125720099</v>
      </c>
      <c r="V150" s="49">
        <f>'OBRP - 5 Years'!R150+'OBRP - 7 Years'!R150+'OBRP - 10 Years'!R150</f>
        <v>8310.733163196257</v>
      </c>
      <c r="W150" s="46">
        <f t="shared" si="51"/>
        <v>60199.181966247765</v>
      </c>
      <c r="Y150" s="49"/>
      <c r="Z150" s="46"/>
      <c r="AB150" s="59">
        <f t="shared" si="52"/>
        <v>742820.96266934997</v>
      </c>
      <c r="AD150" s="33">
        <f t="shared" si="48"/>
        <v>6.8399999999999989E-2</v>
      </c>
      <c r="AE150" s="33">
        <f t="shared" si="49"/>
        <v>8.8670168312699943E-2</v>
      </c>
      <c r="AF150" s="175"/>
      <c r="AG150" s="33"/>
      <c r="AH150" s="172"/>
    </row>
    <row r="151" spans="1:34" x14ac:dyDescent="0.3">
      <c r="A151" s="22" t="s">
        <v>29</v>
      </c>
      <c r="B151" s="23">
        <v>2032</v>
      </c>
      <c r="C151" s="63">
        <f>REBATES!CM151</f>
        <v>8633308.3878341019</v>
      </c>
      <c r="D151" s="63">
        <f>REBATES!CN151</f>
        <v>-2426822.9878201671</v>
      </c>
      <c r="E151" s="63">
        <f>REBATES!CO151</f>
        <v>6206485.4000139348</v>
      </c>
      <c r="F151" s="23"/>
      <c r="G151" s="49">
        <f>REBATES!CK151</f>
        <v>671063.0225619484</v>
      </c>
      <c r="H151" s="49">
        <f>'OBRP - 5 Years'!CJ151</f>
        <v>0</v>
      </c>
      <c r="I151" s="49">
        <f>'OBRP - 7 Years'!CB151</f>
        <v>0</v>
      </c>
      <c r="J151" s="49">
        <f>'OBRP - 10 Years'!CG151</f>
        <v>134084.74475000004</v>
      </c>
      <c r="P151" s="59">
        <f t="shared" si="50"/>
        <v>671063.0225619484</v>
      </c>
      <c r="R151" s="59">
        <f t="shared" si="53"/>
        <v>8564.9498520192301</v>
      </c>
      <c r="S151" s="49">
        <f t="shared" si="54"/>
        <v>10483.875307383116</v>
      </c>
      <c r="T151" s="49">
        <f t="shared" si="55"/>
        <v>26812.016928060199</v>
      </c>
      <c r="U151" s="49">
        <f>+'OBRP - 5 Years'!Q151+'OBRP - 7 Years'!Q151+'OBRP - 10 Years'!Q151</f>
        <v>2236.3715505513496</v>
      </c>
      <c r="V151" s="49">
        <f>'OBRP - 5 Years'!R151+'OBRP - 7 Years'!R151+'OBRP - 10 Years'!R151</f>
        <v>7546.4501181212536</v>
      </c>
      <c r="W151" s="46">
        <f t="shared" si="51"/>
        <v>55643.663756135145</v>
      </c>
      <c r="Y151" s="49"/>
      <c r="Z151" s="46"/>
      <c r="AB151" s="59">
        <f t="shared" si="52"/>
        <v>726706.68631808355</v>
      </c>
      <c r="AD151" s="33">
        <f t="shared" si="48"/>
        <v>6.8399999999999989E-2</v>
      </c>
      <c r="AE151" s="33">
        <f t="shared" si="49"/>
        <v>8.8670168312699957E-2</v>
      </c>
      <c r="AF151" s="175"/>
      <c r="AG151" s="33"/>
      <c r="AH151" s="172"/>
    </row>
    <row r="152" spans="1:34" x14ac:dyDescent="0.3">
      <c r="A152" s="22" t="s">
        <v>18</v>
      </c>
      <c r="B152" s="23">
        <v>2033</v>
      </c>
      <c r="C152" s="63">
        <f>REBATES!CM152</f>
        <v>7973970.0654715896</v>
      </c>
      <c r="D152" s="63">
        <f>REBATES!CN152</f>
        <v>-2241482.9854040667</v>
      </c>
      <c r="E152" s="63">
        <f>REBATES!CO152</f>
        <v>5732487.0800675228</v>
      </c>
      <c r="F152" s="23"/>
      <c r="G152" s="49">
        <f>REBATES!CK152</f>
        <v>659338.32236250618</v>
      </c>
      <c r="H152" s="49">
        <f>'OBRP - 5 Years'!CJ152</f>
        <v>0</v>
      </c>
      <c r="I152" s="49">
        <f>'OBRP - 7 Years'!CB152</f>
        <v>0</v>
      </c>
      <c r="J152" s="49">
        <f>'OBRP - 10 Years'!CG152</f>
        <v>130879.67658333333</v>
      </c>
      <c r="P152" s="59">
        <f t="shared" si="50"/>
        <v>659338.32236250618</v>
      </c>
      <c r="R152" s="59">
        <f t="shared" si="53"/>
        <v>7910.8321704931814</v>
      </c>
      <c r="S152" s="49">
        <f t="shared" si="54"/>
        <v>9683.2064969455514</v>
      </c>
      <c r="T152" s="49">
        <f t="shared" si="55"/>
        <v>24764.344185891699</v>
      </c>
      <c r="U152" s="49">
        <f>+'OBRP - 5 Years'!Q152+'OBRP - 7 Years'!Q152+'OBRP - 10 Years'!Q152</f>
        <v>2015.2921277966886</v>
      </c>
      <c r="V152" s="49">
        <f>'OBRP - 5 Years'!R152+'OBRP - 7 Years'!R152+'OBRP - 10 Years'!R152</f>
        <v>6800.4359615962449</v>
      </c>
      <c r="W152" s="46">
        <f t="shared" si="51"/>
        <v>51174.110942723368</v>
      </c>
      <c r="Y152" s="49"/>
      <c r="Z152" s="46"/>
      <c r="AB152" s="59">
        <f t="shared" si="52"/>
        <v>710512.43330522953</v>
      </c>
      <c r="AD152" s="33">
        <f t="shared" si="48"/>
        <v>6.8400000000000002E-2</v>
      </c>
      <c r="AE152" s="33">
        <f t="shared" si="49"/>
        <v>8.8670168312699957E-2</v>
      </c>
      <c r="AF152" s="175"/>
      <c r="AG152" s="33"/>
      <c r="AH152" s="172"/>
    </row>
    <row r="153" spans="1:34" x14ac:dyDescent="0.3">
      <c r="A153" s="22" t="s">
        <v>19</v>
      </c>
      <c r="B153" s="23">
        <v>2033</v>
      </c>
      <c r="C153" s="63">
        <f>REBATES!CM153</f>
        <v>7326241.2634230703</v>
      </c>
      <c r="D153" s="63">
        <f>REBATES!CN153</f>
        <v>-2059406.4191482286</v>
      </c>
      <c r="E153" s="63">
        <f>REBATES!CO153</f>
        <v>5266834.8442748412</v>
      </c>
      <c r="F153" s="23"/>
      <c r="G153" s="49">
        <f>REBATES!CK153</f>
        <v>647728.80204851658</v>
      </c>
      <c r="H153" s="49">
        <f>'OBRP - 5 Years'!CJ153</f>
        <v>0</v>
      </c>
      <c r="I153" s="49">
        <f>'OBRP - 7 Years'!CB153</f>
        <v>0</v>
      </c>
      <c r="J153" s="49">
        <f>'OBRP - 10 Years'!CG153</f>
        <v>127409.50283333332</v>
      </c>
      <c r="P153" s="59">
        <f t="shared" si="50"/>
        <v>647728.80204851658</v>
      </c>
      <c r="R153" s="59">
        <f t="shared" si="53"/>
        <v>7268.232085099281</v>
      </c>
      <c r="S153" s="49">
        <f t="shared" si="54"/>
        <v>8896.635730720327</v>
      </c>
      <c r="T153" s="49">
        <f t="shared" si="55"/>
        <v>22752.726527267314</v>
      </c>
      <c r="U153" s="49">
        <f>+'OBRP - 5 Years'!Q153+'OBRP - 7 Years'!Q153+'OBRP - 10 Years'!Q153</f>
        <v>1800.0744555409319</v>
      </c>
      <c r="V153" s="49">
        <f>'OBRP - 5 Years'!R153+'OBRP - 7 Years'!R153+'OBRP - 10 Years'!R153</f>
        <v>6074.2017954462481</v>
      </c>
      <c r="W153" s="46">
        <f t="shared" si="51"/>
        <v>46791.870594074106</v>
      </c>
      <c r="Y153" s="49"/>
      <c r="Z153" s="46"/>
      <c r="AB153" s="59">
        <f t="shared" si="52"/>
        <v>694520.67264259071</v>
      </c>
      <c r="AD153" s="33">
        <f t="shared" si="48"/>
        <v>6.8400000000000002E-2</v>
      </c>
      <c r="AE153" s="33">
        <f t="shared" si="49"/>
        <v>8.8670168312699957E-2</v>
      </c>
      <c r="AF153" s="175"/>
      <c r="AG153" s="33"/>
      <c r="AH153" s="172"/>
    </row>
    <row r="154" spans="1:34" x14ac:dyDescent="0.3">
      <c r="A154" s="22" t="s">
        <v>20</v>
      </c>
      <c r="B154" s="23">
        <v>2033</v>
      </c>
      <c r="C154" s="63">
        <f>REBATES!CM154</f>
        <v>6722463.1968501061</v>
      </c>
      <c r="D154" s="63">
        <f>REBATES!CN154</f>
        <v>-1889684.4046345695</v>
      </c>
      <c r="E154" s="63">
        <f>REBATES!CO154</f>
        <v>4832778.7922155363</v>
      </c>
      <c r="F154" s="23"/>
      <c r="G154" s="49">
        <f>REBATES!CK154</f>
        <v>603778.06657295965</v>
      </c>
      <c r="H154" s="49">
        <f>'OBRP - 5 Years'!CJ154</f>
        <v>0</v>
      </c>
      <c r="I154" s="49">
        <f>'OBRP - 7 Years'!CB154</f>
        <v>0</v>
      </c>
      <c r="J154" s="49">
        <f>'OBRP - 10 Years'!CG154</f>
        <v>124790.54974999999</v>
      </c>
      <c r="P154" s="59">
        <f t="shared" si="50"/>
        <v>603778.06657295965</v>
      </c>
      <c r="R154" s="59">
        <f t="shared" si="53"/>
        <v>6669.23473325744</v>
      </c>
      <c r="S154" s="49">
        <f t="shared" si="54"/>
        <v>8163.4366280213126</v>
      </c>
      <c r="T154" s="49">
        <f t="shared" si="55"/>
        <v>20877.604382371119</v>
      </c>
      <c r="U154" s="49">
        <f>+'OBRP - 5 Years'!Q154+'OBRP - 7 Years'!Q154+'OBRP - 10 Years'!Q154</f>
        <v>1589.2806682686933</v>
      </c>
      <c r="V154" s="49">
        <f>'OBRP - 5 Years'!R154+'OBRP - 7 Years'!R154+'OBRP - 10 Years'!R154</f>
        <v>5362.8956618712464</v>
      </c>
      <c r="W154" s="46">
        <f t="shared" si="51"/>
        <v>42662.452073789813</v>
      </c>
      <c r="Y154" s="49"/>
      <c r="Z154" s="46"/>
      <c r="AB154" s="59">
        <f t="shared" si="52"/>
        <v>646440.51864674943</v>
      </c>
      <c r="AD154" s="33">
        <f t="shared" si="48"/>
        <v>6.8400000000000002E-2</v>
      </c>
      <c r="AE154" s="33">
        <f t="shared" si="49"/>
        <v>8.8670168312699971E-2</v>
      </c>
      <c r="AF154" s="175"/>
      <c r="AG154" s="33"/>
      <c r="AH154" s="172"/>
    </row>
    <row r="155" spans="1:34" x14ac:dyDescent="0.3">
      <c r="A155" s="22" t="s">
        <v>21</v>
      </c>
      <c r="B155" s="23">
        <v>2033</v>
      </c>
      <c r="C155" s="63">
        <f>REBATES!CM155</f>
        <v>6143598.2384658009</v>
      </c>
      <c r="D155" s="63">
        <f>REBATES!CN155</f>
        <v>-1726965.4648327401</v>
      </c>
      <c r="E155" s="63">
        <f>REBATES!CO155</f>
        <v>4416632.773633061</v>
      </c>
      <c r="F155" s="23"/>
      <c r="G155" s="49">
        <f>REBATES!CK155</f>
        <v>578864.95838430931</v>
      </c>
      <c r="H155" s="49">
        <f>'OBRP - 5 Years'!CJ155</f>
        <v>0</v>
      </c>
      <c r="I155" s="49">
        <f>'OBRP - 7 Years'!CB155</f>
        <v>0</v>
      </c>
      <c r="J155" s="49">
        <f>'OBRP - 10 Years'!CG155</f>
        <v>119642.06808333333</v>
      </c>
      <c r="P155" s="59">
        <f t="shared" si="50"/>
        <v>578864.95838430931</v>
      </c>
      <c r="R155" s="59">
        <f t="shared" si="53"/>
        <v>6094.9532276136242</v>
      </c>
      <c r="S155" s="49">
        <f t="shared" si="54"/>
        <v>7460.4908080774176</v>
      </c>
      <c r="T155" s="49">
        <f t="shared" si="55"/>
        <v>19079.853582094824</v>
      </c>
      <c r="U155" s="49">
        <f>+'OBRP - 5 Years'!Q155+'OBRP - 7 Years'!Q155+'OBRP - 10 Years'!Q155</f>
        <v>1387.1835968246348</v>
      </c>
      <c r="V155" s="49">
        <f>'OBRP - 5 Years'!R155+'OBRP - 7 Years'!R155+'OBRP - 10 Years'!R155</f>
        <v>4680.9358737962384</v>
      </c>
      <c r="W155" s="46">
        <f t="shared" si="51"/>
        <v>38703.417088406743</v>
      </c>
      <c r="Y155" s="49"/>
      <c r="Z155" s="46"/>
      <c r="AB155" s="59">
        <f t="shared" si="52"/>
        <v>617568.37547271606</v>
      </c>
      <c r="AD155" s="33">
        <f t="shared" si="48"/>
        <v>6.8400000000000002E-2</v>
      </c>
      <c r="AE155" s="33">
        <f t="shared" si="49"/>
        <v>8.8670168312699957E-2</v>
      </c>
      <c r="AF155" s="175"/>
      <c r="AG155" s="33"/>
      <c r="AH155" s="172"/>
    </row>
    <row r="156" spans="1:34" x14ac:dyDescent="0.3">
      <c r="A156" s="22" t="s">
        <v>22</v>
      </c>
      <c r="B156" s="23">
        <v>2033</v>
      </c>
      <c r="C156" s="63">
        <f>REBATES!CM156</f>
        <v>5591626.2068600804</v>
      </c>
      <c r="D156" s="63">
        <f>REBATES!CN156</f>
        <v>-1571806.1267483714</v>
      </c>
      <c r="E156" s="63">
        <f>REBATES!CO156</f>
        <v>4019820.080111709</v>
      </c>
      <c r="F156" s="23"/>
      <c r="G156" s="49">
        <f>REBATES!CK156</f>
        <v>551972.03160572285</v>
      </c>
      <c r="H156" s="49">
        <f>'OBRP - 5 Years'!CJ156</f>
        <v>0</v>
      </c>
      <c r="I156" s="49">
        <f>'OBRP - 7 Years'!CB156</f>
        <v>0</v>
      </c>
      <c r="J156" s="49">
        <f>'OBRP - 10 Years'!CG156</f>
        <v>111103.32758333332</v>
      </c>
      <c r="P156" s="59">
        <f t="shared" si="50"/>
        <v>551972.03160572285</v>
      </c>
      <c r="R156" s="59">
        <f t="shared" si="53"/>
        <v>5547.3517105541578</v>
      </c>
      <c r="S156" s="49">
        <f t="shared" si="54"/>
        <v>6790.2024675529483</v>
      </c>
      <c r="T156" s="49">
        <f t="shared" si="55"/>
        <v>17365.622746082583</v>
      </c>
      <c r="U156" s="49">
        <f>+'OBRP - 5 Years'!Q156+'OBRP - 7 Years'!Q156+'OBRP - 10 Years'!Q156</f>
        <v>1199.5100009733706</v>
      </c>
      <c r="V156" s="49">
        <f>'OBRP - 5 Years'!R156+'OBRP - 7 Years'!R156+'OBRP - 10 Years'!R156</f>
        <v>4047.646906571249</v>
      </c>
      <c r="W156" s="46">
        <f t="shared" si="51"/>
        <v>34950.333831734315</v>
      </c>
      <c r="Y156" s="49"/>
      <c r="Z156" s="46"/>
      <c r="AB156" s="59">
        <f t="shared" si="52"/>
        <v>586922.36543745711</v>
      </c>
      <c r="AD156" s="33">
        <f t="shared" si="48"/>
        <v>6.8400000000000002E-2</v>
      </c>
      <c r="AE156" s="33">
        <f t="shared" si="49"/>
        <v>8.8670168312699957E-2</v>
      </c>
      <c r="AF156" s="175"/>
      <c r="AG156" s="33"/>
      <c r="AH156" s="172"/>
    </row>
    <row r="157" spans="1:34" x14ac:dyDescent="0.3">
      <c r="A157" s="22" t="s">
        <v>23</v>
      </c>
      <c r="B157" s="23">
        <v>2033</v>
      </c>
      <c r="C157" s="63">
        <f>REBATES!CM157</f>
        <v>5067687.3237797469</v>
      </c>
      <c r="D157" s="63">
        <f>REBATES!CN157</f>
        <v>-1424526.9067144885</v>
      </c>
      <c r="E157" s="63">
        <f>REBATES!CO157</f>
        <v>3643160.4170652581</v>
      </c>
      <c r="F157" s="23"/>
      <c r="G157" s="49">
        <f>REBATES!CK157</f>
        <v>523938.88308033749</v>
      </c>
      <c r="H157" s="49">
        <f>'OBRP - 5 Years'!CJ157</f>
        <v>0</v>
      </c>
      <c r="I157" s="49">
        <f>'OBRP - 7 Years'!CB157</f>
        <v>0</v>
      </c>
      <c r="J157" s="49">
        <f>'OBRP - 10 Years'!CG157</f>
        <v>100829.13666666667</v>
      </c>
      <c r="P157" s="59">
        <f t="shared" si="50"/>
        <v>523938.88308033749</v>
      </c>
      <c r="R157" s="59">
        <f t="shared" si="53"/>
        <v>5027.5613755500563</v>
      </c>
      <c r="S157" s="49">
        <f t="shared" si="54"/>
        <v>6153.9562370065805</v>
      </c>
      <c r="T157" s="49">
        <f t="shared" si="55"/>
        <v>15738.453001721915</v>
      </c>
      <c r="U157" s="49">
        <f>+'OBRP - 5 Years'!Q157+'OBRP - 7 Years'!Q157+'OBRP - 10 Years'!Q157</f>
        <v>1029.1913700519069</v>
      </c>
      <c r="V157" s="49">
        <f>'OBRP - 5 Years'!R157+'OBRP - 7 Years'!R157+'OBRP - 10 Years'!R157</f>
        <v>3472.9208275712481</v>
      </c>
      <c r="W157" s="46">
        <f t="shared" si="51"/>
        <v>31422.082811901706</v>
      </c>
      <c r="Y157" s="49"/>
      <c r="Z157" s="46"/>
      <c r="AB157" s="59">
        <f t="shared" si="52"/>
        <v>555360.96589223924</v>
      </c>
      <c r="AD157" s="33">
        <f t="shared" si="48"/>
        <v>6.8400000000000002E-2</v>
      </c>
      <c r="AE157" s="33">
        <f t="shared" si="49"/>
        <v>8.8670168312699957E-2</v>
      </c>
      <c r="AF157" s="175"/>
      <c r="AG157" s="33"/>
      <c r="AH157" s="172"/>
    </row>
    <row r="158" spans="1:34" x14ac:dyDescent="0.3">
      <c r="A158" s="22" t="s">
        <v>24</v>
      </c>
      <c r="B158" s="23">
        <v>2033</v>
      </c>
      <c r="C158" s="63">
        <f>REBATES!CM158</f>
        <v>4583609.7391007841</v>
      </c>
      <c r="D158" s="63">
        <f>REBATES!CN158</f>
        <v>-1288452.6976612317</v>
      </c>
      <c r="E158" s="63">
        <f>REBATES!CO158</f>
        <v>3295157.0414395523</v>
      </c>
      <c r="F158" s="23"/>
      <c r="G158" s="49">
        <f>REBATES!CK158</f>
        <v>484077.58467896382</v>
      </c>
      <c r="H158" s="49">
        <f>'OBRP - 5 Years'!CJ158</f>
        <v>0</v>
      </c>
      <c r="I158" s="49">
        <f>'OBRP - 7 Years'!CB158</f>
        <v>0</v>
      </c>
      <c r="J158" s="49">
        <f>'OBRP - 10 Years'!CG158</f>
        <v>91168.80558333332</v>
      </c>
      <c r="P158" s="59">
        <f t="shared" si="50"/>
        <v>484077.58467896382</v>
      </c>
      <c r="R158" s="59">
        <f t="shared" si="53"/>
        <v>4547.3167171865816</v>
      </c>
      <c r="S158" s="49">
        <f t="shared" si="54"/>
        <v>5566.1156538965133</v>
      </c>
      <c r="T158" s="49">
        <f t="shared" si="55"/>
        <v>14235.078419018866</v>
      </c>
      <c r="U158" s="49">
        <f>+'OBRP - 5 Years'!Q158+'OBRP - 7 Years'!Q158+'OBRP - 10 Years'!Q158</f>
        <v>875.19078388174421</v>
      </c>
      <c r="V158" s="49">
        <f>'OBRP - 5 Years'!R158+'OBRP - 7 Years'!R158+'OBRP - 10 Years'!R158</f>
        <v>2953.2586357462578</v>
      </c>
      <c r="W158" s="46">
        <f t="shared" si="51"/>
        <v>28176.960209729958</v>
      </c>
      <c r="Y158" s="49"/>
      <c r="Z158" s="46"/>
      <c r="AB158" s="59">
        <f t="shared" si="52"/>
        <v>512254.54488869378</v>
      </c>
      <c r="AD158" s="33">
        <f t="shared" si="48"/>
        <v>6.8399999999999989E-2</v>
      </c>
      <c r="AE158" s="33">
        <f t="shared" si="49"/>
        <v>8.8670168312699943E-2</v>
      </c>
      <c r="AF158" s="175"/>
      <c r="AG158" s="33"/>
      <c r="AH158" s="172"/>
    </row>
    <row r="159" spans="1:34" x14ac:dyDescent="0.3">
      <c r="A159" s="22" t="s">
        <v>25</v>
      </c>
      <c r="B159" s="23">
        <v>2033</v>
      </c>
      <c r="C159" s="63">
        <f>REBATES!CM159</f>
        <v>4125425.0584878325</v>
      </c>
      <c r="D159" s="63">
        <f>REBATES!CN159</f>
        <v>-1159656.9839409301</v>
      </c>
      <c r="E159" s="63">
        <f>REBATES!CO159</f>
        <v>2965768.0745469024</v>
      </c>
      <c r="F159" s="23"/>
      <c r="G159" s="49">
        <f>REBATES!CK159</f>
        <v>458184.68061295454</v>
      </c>
      <c r="H159" s="49">
        <f>'OBRP - 5 Years'!CJ159</f>
        <v>0</v>
      </c>
      <c r="I159" s="49">
        <f>'OBRP - 7 Years'!CB159</f>
        <v>0</v>
      </c>
      <c r="J159" s="49">
        <f>'OBRP - 10 Years'!CG159</f>
        <v>85173.294166666674</v>
      </c>
      <c r="P159" s="59">
        <f t="shared" si="50"/>
        <v>458184.68061295454</v>
      </c>
      <c r="R159" s="59">
        <f t="shared" si="53"/>
        <v>4092.7599428747253</v>
      </c>
      <c r="S159" s="49">
        <f t="shared" si="54"/>
        <v>5009.7181706248166</v>
      </c>
      <c r="T159" s="49">
        <f t="shared" si="55"/>
        <v>12812.118082042618</v>
      </c>
      <c r="U159" s="49">
        <f>+'OBRP - 5 Years'!Q159+'OBRP - 7 Years'!Q159+'OBRP - 10 Years'!Q159</f>
        <v>731.31769983962613</v>
      </c>
      <c r="V159" s="49">
        <f>'OBRP - 5 Years'!R159+'OBRP - 7 Years'!R159+'OBRP - 10 Years'!R159</f>
        <v>2467.770858996264</v>
      </c>
      <c r="W159" s="46">
        <f t="shared" si="51"/>
        <v>25113.68475437805</v>
      </c>
      <c r="Y159" s="49"/>
      <c r="Z159" s="46"/>
      <c r="AB159" s="59">
        <f t="shared" si="52"/>
        <v>483298.36536733259</v>
      </c>
      <c r="AD159" s="33">
        <f t="shared" si="48"/>
        <v>6.8400000000000002E-2</v>
      </c>
      <c r="AE159" s="33">
        <f t="shared" si="49"/>
        <v>8.8670168312699957E-2</v>
      </c>
      <c r="AF159" s="175"/>
      <c r="AG159" s="33"/>
      <c r="AH159" s="172"/>
    </row>
    <row r="160" spans="1:34" x14ac:dyDescent="0.3">
      <c r="A160" s="22" t="s">
        <v>26</v>
      </c>
      <c r="B160" s="23">
        <v>2033</v>
      </c>
      <c r="C160" s="63">
        <f>REBATES!CM160</f>
        <v>3691856.0554095358</v>
      </c>
      <c r="D160" s="63">
        <f>REBATES!CN160</f>
        <v>-1037780.737175622</v>
      </c>
      <c r="E160" s="63">
        <f>REBATES!CO160</f>
        <v>2654075.3182339137</v>
      </c>
      <c r="F160" s="23"/>
      <c r="G160" s="49">
        <f>REBATES!CK160</f>
        <v>433569.00307829282</v>
      </c>
      <c r="H160" s="49">
        <f>'OBRP - 5 Years'!CJ160</f>
        <v>0</v>
      </c>
      <c r="I160" s="49">
        <f>'OBRP - 7 Years'!CB160</f>
        <v>0</v>
      </c>
      <c r="J160" s="49">
        <f>'OBRP - 10 Years'!CG160</f>
        <v>81169.442249999993</v>
      </c>
      <c r="P160" s="59">
        <f t="shared" si="50"/>
        <v>433569.00307829282</v>
      </c>
      <c r="R160" s="59">
        <f t="shared" si="53"/>
        <v>3662.623939162801</v>
      </c>
      <c r="S160" s="49">
        <f t="shared" si="54"/>
        <v>4483.2127845986788</v>
      </c>
      <c r="T160" s="49">
        <f t="shared" si="55"/>
        <v>11465.605374770508</v>
      </c>
      <c r="U160" s="49">
        <f>+'OBRP - 5 Years'!Q160+'OBRP - 7 Years'!Q160+'OBRP - 10 Years'!Q160</f>
        <v>594.20784515167225</v>
      </c>
      <c r="V160" s="49">
        <f>'OBRP - 5 Years'!R160+'OBRP - 7 Years'!R160+'OBRP - 10 Years'!R160</f>
        <v>2005.1050381712728</v>
      </c>
      <c r="W160" s="46">
        <f t="shared" si="51"/>
        <v>22210.754981854934</v>
      </c>
      <c r="Y160" s="49"/>
      <c r="Z160" s="46"/>
      <c r="AB160" s="59">
        <f t="shared" si="52"/>
        <v>455779.75806014775</v>
      </c>
      <c r="AD160" s="33">
        <f t="shared" si="48"/>
        <v>6.8400000000000002E-2</v>
      </c>
      <c r="AE160" s="33">
        <f t="shared" si="49"/>
        <v>8.8670168312699971E-2</v>
      </c>
      <c r="AF160" s="175"/>
      <c r="AG160" s="33"/>
      <c r="AH160" s="172"/>
    </row>
    <row r="161" spans="1:34" x14ac:dyDescent="0.3">
      <c r="A161" s="22" t="s">
        <v>27</v>
      </c>
      <c r="B161" s="23">
        <v>2033</v>
      </c>
      <c r="C161" s="63">
        <f>REBATES!CM161</f>
        <v>3288635.1841430962</v>
      </c>
      <c r="D161" s="63">
        <f>REBATES!CN161</f>
        <v>-924435.35026262642</v>
      </c>
      <c r="E161" s="63">
        <f>REBATES!CO161</f>
        <v>2364199.8338804697</v>
      </c>
      <c r="F161" s="23"/>
      <c r="G161" s="49">
        <f>REBATES!CK161</f>
        <v>403220.87126643758</v>
      </c>
      <c r="H161" s="49">
        <f>'OBRP - 5 Years'!CJ161</f>
        <v>0</v>
      </c>
      <c r="I161" s="49">
        <f>'OBRP - 7 Years'!CB161</f>
        <v>0</v>
      </c>
      <c r="J161" s="49">
        <f>'OBRP - 10 Years'!CG161</f>
        <v>75341.496999999988</v>
      </c>
      <c r="P161" s="59">
        <f t="shared" si="50"/>
        <v>403220.87126643758</v>
      </c>
      <c r="R161" s="59">
        <f t="shared" si="53"/>
        <v>3262.5957707550479</v>
      </c>
      <c r="S161" s="49">
        <f t="shared" si="54"/>
        <v>3993.5607131345337</v>
      </c>
      <c r="T161" s="49">
        <f t="shared" si="55"/>
        <v>10213.343282363629</v>
      </c>
      <c r="U161" s="49">
        <f>+'OBRP - 5 Years'!Q161+'OBRP - 7 Years'!Q161+'OBRP - 10 Years'!Q161</f>
        <v>466.94244305827169</v>
      </c>
      <c r="V161" s="49">
        <f>'OBRP - 5 Years'!R161+'OBRP - 7 Years'!R161+'OBRP - 10 Years'!R161</f>
        <v>1575.6585052712649</v>
      </c>
      <c r="W161" s="46">
        <f t="shared" si="51"/>
        <v>19512.10071458275</v>
      </c>
      <c r="Y161" s="49"/>
      <c r="Z161" s="46"/>
      <c r="AB161" s="59">
        <f t="shared" si="52"/>
        <v>422732.97198102035</v>
      </c>
      <c r="AD161" s="33">
        <f t="shared" si="48"/>
        <v>6.8399999999999989E-2</v>
      </c>
      <c r="AE161" s="33">
        <f t="shared" si="49"/>
        <v>8.8670168312699957E-2</v>
      </c>
      <c r="AF161" s="175"/>
      <c r="AG161" s="33"/>
      <c r="AH161" s="172"/>
    </row>
    <row r="162" spans="1:34" x14ac:dyDescent="0.3">
      <c r="A162" s="22" t="s">
        <v>28</v>
      </c>
      <c r="B162" s="23">
        <v>2033</v>
      </c>
      <c r="C162" s="63">
        <f>REBATES!CM162</f>
        <v>2917608.1742401123</v>
      </c>
      <c r="D162" s="63">
        <f>REBATES!CN162</f>
        <v>-820139.65777889651</v>
      </c>
      <c r="E162" s="63">
        <f>REBATES!CO162</f>
        <v>2097468.5164612159</v>
      </c>
      <c r="F162" s="23"/>
      <c r="G162" s="49">
        <f>REBATES!CK162</f>
        <v>371027.00990298792</v>
      </c>
      <c r="H162" s="49">
        <f>'OBRP - 5 Years'!CJ162</f>
        <v>0</v>
      </c>
      <c r="I162" s="49">
        <f>'OBRP - 7 Years'!CB162</f>
        <v>0</v>
      </c>
      <c r="J162" s="49">
        <f>'OBRP - 10 Years'!CG162</f>
        <v>65697.799750000006</v>
      </c>
      <c r="P162" s="59">
        <f t="shared" si="50"/>
        <v>371027.00990298792</v>
      </c>
      <c r="R162" s="59">
        <f t="shared" si="53"/>
        <v>2894.5065527164779</v>
      </c>
      <c r="S162" s="49">
        <f t="shared" si="54"/>
        <v>3543.0033216048278</v>
      </c>
      <c r="T162" s="49">
        <f t="shared" si="55"/>
        <v>9061.0639911124526</v>
      </c>
      <c r="U162" s="49">
        <f>+'OBRP - 5 Years'!Q162+'OBRP - 7 Years'!Q162+'OBRP - 10 Years'!Q162</f>
        <v>355.96698816605806</v>
      </c>
      <c r="V162" s="49">
        <f>'OBRP - 5 Years'!R162+'OBRP - 7 Years'!R162+'OBRP - 10 Years'!R162</f>
        <v>1201.1810466962636</v>
      </c>
      <c r="W162" s="46">
        <f t="shared" si="51"/>
        <v>17055.721900296081</v>
      </c>
      <c r="Y162" s="49"/>
      <c r="Z162" s="46"/>
      <c r="AB162" s="59">
        <f t="shared" si="52"/>
        <v>388082.73180328403</v>
      </c>
      <c r="AD162" s="33">
        <f t="shared" si="48"/>
        <v>6.8399999999999989E-2</v>
      </c>
      <c r="AE162" s="33">
        <f t="shared" si="49"/>
        <v>8.8670168312699957E-2</v>
      </c>
      <c r="AF162" s="175"/>
      <c r="AG162" s="33"/>
      <c r="AH162" s="172"/>
    </row>
    <row r="163" spans="1:34" x14ac:dyDescent="0.3">
      <c r="A163" s="22" t="s">
        <v>29</v>
      </c>
      <c r="B163" s="23">
        <v>2033</v>
      </c>
      <c r="C163" s="63">
        <f>REBATES!CM163</f>
        <v>2578577.9905246347</v>
      </c>
      <c r="D163" s="63">
        <f>REBATES!CN163</f>
        <v>-724838.27313647512</v>
      </c>
      <c r="E163" s="63">
        <f>REBATES!CO163</f>
        <v>1853739.7173881596</v>
      </c>
      <c r="F163" s="23"/>
      <c r="G163" s="49">
        <f>REBATES!CK163</f>
        <v>339030.18371547986</v>
      </c>
      <c r="H163" s="49">
        <f>'OBRP - 5 Years'!CJ163</f>
        <v>0</v>
      </c>
      <c r="I163" s="49">
        <f>'OBRP - 7 Years'!CB163</f>
        <v>0</v>
      </c>
      <c r="J163" s="49">
        <f>'OBRP - 10 Years'!CG163</f>
        <v>54062.443083333346</v>
      </c>
      <c r="P163" s="59">
        <f t="shared" si="50"/>
        <v>339030.18371547986</v>
      </c>
      <c r="R163" s="59">
        <f t="shared" si="53"/>
        <v>2558.1608099956602</v>
      </c>
      <c r="S163" s="49">
        <f t="shared" si="54"/>
        <v>3131.3013399495712</v>
      </c>
      <c r="T163" s="49">
        <f t="shared" si="55"/>
        <v>8008.1555791168494</v>
      </c>
      <c r="U163" s="49">
        <f>+'OBRP - 5 Years'!Q163+'OBRP - 7 Years'!Q163+'OBRP - 10 Years'!Q163</f>
        <v>264.64575310814496</v>
      </c>
      <c r="V163" s="49">
        <f>'OBRP - 5 Years'!R163+'OBRP - 7 Years'!R163+'OBRP - 10 Years'!R163</f>
        <v>893.02512112125578</v>
      </c>
      <c r="W163" s="46">
        <f t="shared" si="51"/>
        <v>14855.288603291481</v>
      </c>
      <c r="Y163" s="49"/>
      <c r="Z163" s="46"/>
      <c r="AB163" s="59">
        <f t="shared" si="52"/>
        <v>353885.47231877135</v>
      </c>
      <c r="AD163" s="33">
        <f t="shared" si="48"/>
        <v>6.8400000000000002E-2</v>
      </c>
      <c r="AE163" s="33">
        <f t="shared" si="49"/>
        <v>8.8670168312699943E-2</v>
      </c>
      <c r="AF163" s="175"/>
      <c r="AG163" s="33"/>
      <c r="AH163" s="172"/>
    </row>
    <row r="164" spans="1:34" x14ac:dyDescent="0.3">
      <c r="A164" s="22" t="s">
        <v>18</v>
      </c>
      <c r="B164" s="23">
        <v>2034</v>
      </c>
      <c r="C164" s="63">
        <f>REBATES!CM164</f>
        <v>2271149.4236710519</v>
      </c>
      <c r="D164" s="63">
        <f>REBATES!CN164</f>
        <v>-638420.10299393232</v>
      </c>
      <c r="E164" s="63">
        <f>REBATES!CO164</f>
        <v>1632729.3206771195</v>
      </c>
      <c r="F164" s="23"/>
      <c r="G164" s="49">
        <f>REBATES!CK164</f>
        <v>307428.56685358501</v>
      </c>
      <c r="H164" s="49">
        <f>'OBRP - 5 Years'!CJ164</f>
        <v>0</v>
      </c>
      <c r="I164" s="49">
        <f>'OBRP - 7 Years'!CB164</f>
        <v>0</v>
      </c>
      <c r="J164" s="49">
        <f>'OBRP - 10 Years'!CG164</f>
        <v>44251.179750000018</v>
      </c>
      <c r="P164" s="59">
        <f t="shared" si="50"/>
        <v>307428.56685358501</v>
      </c>
      <c r="R164" s="59">
        <f t="shared" si="53"/>
        <v>2253.1664625344247</v>
      </c>
      <c r="S164" s="49">
        <f t="shared" si="54"/>
        <v>2757.9748449337899</v>
      </c>
      <c r="T164" s="49">
        <f t="shared" si="55"/>
        <v>7053.3906653251561</v>
      </c>
      <c r="U164" s="49">
        <f>+'OBRP - 5 Years'!Q164+'OBRP - 7 Years'!Q164+'OBRP - 10 Years'!Q164</f>
        <v>189.89751464414306</v>
      </c>
      <c r="V164" s="49">
        <f>'OBRP - 5 Years'!R164+'OBRP - 7 Years'!R164+'OBRP - 10 Years'!R164</f>
        <v>640.7933965462604</v>
      </c>
      <c r="W164" s="46">
        <f t="shared" si="51"/>
        <v>12895.222883983773</v>
      </c>
      <c r="Y164" s="49"/>
      <c r="Z164" s="46"/>
      <c r="AB164" s="59">
        <f t="shared" si="52"/>
        <v>320323.78973756876</v>
      </c>
      <c r="AD164" s="33">
        <f t="shared" si="48"/>
        <v>6.8400000000000002E-2</v>
      </c>
      <c r="AE164" s="33">
        <f t="shared" si="49"/>
        <v>8.8670168312699957E-2</v>
      </c>
      <c r="AF164" s="175"/>
      <c r="AG164" s="33"/>
      <c r="AH164" s="172"/>
    </row>
    <row r="165" spans="1:34" x14ac:dyDescent="0.3">
      <c r="A165" s="22" t="s">
        <v>19</v>
      </c>
      <c r="B165" s="23">
        <v>2034</v>
      </c>
      <c r="C165" s="63">
        <f>REBATES!CM165</f>
        <v>1995268.2236116827</v>
      </c>
      <c r="D165" s="63">
        <f>REBATES!CN165</f>
        <v>-560869.89765724365</v>
      </c>
      <c r="E165" s="63">
        <f>REBATES!CO165</f>
        <v>1434398.3259544391</v>
      </c>
      <c r="F165" s="23"/>
      <c r="G165" s="49">
        <f>REBATES!CK165</f>
        <v>275881.20005936915</v>
      </c>
      <c r="H165" s="49">
        <f>'OBRP - 5 Years'!CJ165</f>
        <v>0</v>
      </c>
      <c r="I165" s="49">
        <f>'OBRP - 7 Years'!CB165</f>
        <v>0</v>
      </c>
      <c r="J165" s="49">
        <f>'OBRP - 10 Years'!CG165</f>
        <v>38230.513000000006</v>
      </c>
      <c r="P165" s="59">
        <f t="shared" si="50"/>
        <v>275881.20005936915</v>
      </c>
      <c r="R165" s="59">
        <f t="shared" si="53"/>
        <v>1979.469689817126</v>
      </c>
      <c r="S165" s="49">
        <f t="shared" si="54"/>
        <v>2422.957957879295</v>
      </c>
      <c r="T165" s="49">
        <f t="shared" si="55"/>
        <v>6196.6007681231767</v>
      </c>
      <c r="U165" s="49">
        <f>+'OBRP - 5 Years'!Q165+'OBRP - 7 Years'!Q165+'OBRP - 10 Years'!Q165</f>
        <v>125.3192702115706</v>
      </c>
      <c r="V165" s="49">
        <f>'OBRP - 5 Years'!R165+'OBRP - 7 Years'!R165+'OBRP - 10 Years'!R165</f>
        <v>422.87947244625877</v>
      </c>
      <c r="W165" s="46">
        <f t="shared" si="51"/>
        <v>11147.227158477426</v>
      </c>
      <c r="Y165" s="49"/>
      <c r="Z165" s="46"/>
      <c r="AB165" s="59">
        <f t="shared" si="52"/>
        <v>287028.42721784656</v>
      </c>
      <c r="AD165" s="33">
        <f t="shared" si="48"/>
        <v>6.8400000000000002E-2</v>
      </c>
      <c r="AE165" s="33">
        <f t="shared" si="49"/>
        <v>8.8670168312699943E-2</v>
      </c>
      <c r="AF165" s="175"/>
      <c r="AG165" s="33"/>
      <c r="AH165" s="172"/>
    </row>
    <row r="166" spans="1:34" x14ac:dyDescent="0.3">
      <c r="A166" s="22" t="s">
        <v>20</v>
      </c>
      <c r="B166" s="23">
        <v>2034</v>
      </c>
      <c r="C166" s="63">
        <f>REBATES!CM166</f>
        <v>1751081.2590121478</v>
      </c>
      <c r="D166" s="63">
        <f>REBATES!CN166</f>
        <v>-492228.94190831442</v>
      </c>
      <c r="E166" s="63">
        <f>REBATES!CO166</f>
        <v>1258852.3171038334</v>
      </c>
      <c r="F166" s="23"/>
      <c r="G166" s="49">
        <f>REBATES!CK166</f>
        <v>244186.96459953481</v>
      </c>
      <c r="H166" s="49">
        <f>'OBRP - 5 Years'!CJ166</f>
        <v>0</v>
      </c>
      <c r="I166" s="49">
        <f>'OBRP - 7 Years'!CB166</f>
        <v>0</v>
      </c>
      <c r="J166" s="49">
        <f>'OBRP - 10 Years'!CG166</f>
        <v>34211.567833333327</v>
      </c>
      <c r="P166" s="59">
        <f t="shared" si="50"/>
        <v>244186.96459953481</v>
      </c>
      <c r="R166" s="59">
        <f t="shared" si="53"/>
        <v>1737.2161976032901</v>
      </c>
      <c r="S166" s="49">
        <f t="shared" si="54"/>
        <v>2126.4290290439208</v>
      </c>
      <c r="T166" s="49">
        <f t="shared" si="55"/>
        <v>5438.2420098885605</v>
      </c>
      <c r="U166" s="49">
        <f>+'OBRP - 5 Years'!Q166+'OBRP - 7 Years'!Q166+'OBRP - 10 Years'!Q166</f>
        <v>67.529750359650905</v>
      </c>
      <c r="V166" s="49">
        <f>'OBRP - 5 Years'!R166+'OBRP - 7 Years'!R166+'OBRP - 10 Years'!R166</f>
        <v>227.8735357962538</v>
      </c>
      <c r="W166" s="46">
        <f t="shared" si="51"/>
        <v>9597.2905226916755</v>
      </c>
      <c r="Y166" s="49"/>
      <c r="Z166" s="46"/>
      <c r="AB166" s="59">
        <f t="shared" si="52"/>
        <v>253784.25512222649</v>
      </c>
      <c r="AD166" s="33">
        <f t="shared" si="48"/>
        <v>6.8400000000000002E-2</v>
      </c>
      <c r="AE166" s="33">
        <f t="shared" si="49"/>
        <v>8.8670168312699957E-2</v>
      </c>
      <c r="AF166" s="175"/>
      <c r="AG166" s="33"/>
      <c r="AH166" s="172"/>
    </row>
    <row r="167" spans="1:34" x14ac:dyDescent="0.3">
      <c r="A167" s="22" t="s">
        <v>21</v>
      </c>
      <c r="B167" s="23">
        <v>2034</v>
      </c>
      <c r="C167" s="63">
        <f>REBATES!CM167</f>
        <v>1539138.8324411064</v>
      </c>
      <c r="D167" s="63">
        <f>REBATES!CN167</f>
        <v>-432651.92579919385</v>
      </c>
      <c r="E167" s="63">
        <f>REBATES!CO167</f>
        <v>1106486.9066419126</v>
      </c>
      <c r="F167" s="23"/>
      <c r="G167" s="49">
        <f>REBATES!CK167</f>
        <v>211942.4265710444</v>
      </c>
      <c r="H167" s="49">
        <f>'OBRP - 5 Years'!CJ167</f>
        <v>0</v>
      </c>
      <c r="I167" s="49">
        <f>'OBRP - 7 Years'!CB167</f>
        <v>0</v>
      </c>
      <c r="J167" s="49">
        <f>'OBRP - 10 Years'!CG167</f>
        <v>28373.5605</v>
      </c>
      <c r="P167" s="59">
        <f t="shared" si="50"/>
        <v>211942.4265710444</v>
      </c>
      <c r="R167" s="59">
        <f t="shared" si="53"/>
        <v>1526.9519311658394</v>
      </c>
      <c r="S167" s="49">
        <f t="shared" si="54"/>
        <v>1869.0563194525248</v>
      </c>
      <c r="T167" s="49">
        <f t="shared" si="55"/>
        <v>4780.0234366930626</v>
      </c>
      <c r="U167" s="49">
        <f>+'OBRP - 5 Years'!Q167+'OBRP - 7 Years'!Q167+'OBRP - 10 Years'!Q167</f>
        <v>19.601679779186867</v>
      </c>
      <c r="V167" s="49">
        <f>'OBRP - 5 Years'!R167+'OBRP - 7 Years'!R167+'OBRP - 10 Years'!R167</f>
        <v>66.14424094625565</v>
      </c>
      <c r="W167" s="46">
        <f t="shared" si="51"/>
        <v>8261.7776080368694</v>
      </c>
      <c r="Y167" s="49"/>
      <c r="Z167" s="46"/>
      <c r="AB167" s="59">
        <f t="shared" si="52"/>
        <v>220204.20417908128</v>
      </c>
      <c r="AD167" s="33">
        <f t="shared" si="48"/>
        <v>6.8400000000000002E-2</v>
      </c>
      <c r="AE167" s="33">
        <f t="shared" si="49"/>
        <v>8.8670168312699957E-2</v>
      </c>
      <c r="AF167" s="175"/>
      <c r="AG167" s="33"/>
      <c r="AH167" s="172"/>
    </row>
    <row r="168" spans="1:34" x14ac:dyDescent="0.3">
      <c r="A168" s="22" t="s">
        <v>22</v>
      </c>
      <c r="B168" s="23">
        <v>2034</v>
      </c>
      <c r="C168" s="63">
        <f>REBATES!CM168</f>
        <v>1359623.9417235851</v>
      </c>
      <c r="D168" s="63">
        <f>REBATES!CN168</f>
        <v>-382190.29001850053</v>
      </c>
      <c r="E168" s="63">
        <f>REBATES!CO168</f>
        <v>977433.6517050846</v>
      </c>
      <c r="F168" s="23"/>
      <c r="G168" s="49">
        <f>REBATES!CK168</f>
        <v>179514.89071751456</v>
      </c>
      <c r="H168" s="49">
        <f>'OBRP - 5 Years'!CJ168</f>
        <v>0</v>
      </c>
      <c r="I168" s="49">
        <f>'OBRP - 7 Years'!CB168</f>
        <v>0</v>
      </c>
      <c r="J168" s="49">
        <f>'OBRP - 10 Years'!CG168</f>
        <v>18705.221333333338</v>
      </c>
      <c r="P168" s="59">
        <f t="shared" si="50"/>
        <v>179514.89071751456</v>
      </c>
      <c r="R168" s="59">
        <f t="shared" si="53"/>
        <v>1348.8584393530166</v>
      </c>
      <c r="S168" s="49">
        <f t="shared" si="54"/>
        <v>1651.0620528799179</v>
      </c>
      <c r="T168" s="49">
        <f t="shared" si="55"/>
        <v>4222.5133753659657</v>
      </c>
      <c r="U168" s="49">
        <f>+'OBRP - 5 Years'!Q168+'OBRP - 7 Years'!Q168+'OBRP - 10 Years'!Q168</f>
        <v>-11.994818950225891</v>
      </c>
      <c r="V168" s="49">
        <f>'OBRP - 5 Years'!R168+'OBRP - 7 Years'!R168+'OBRP - 10 Years'!R168</f>
        <v>-40.475520653738783</v>
      </c>
      <c r="W168" s="46">
        <f t="shared" si="51"/>
        <v>7169.9635279949362</v>
      </c>
      <c r="Y168" s="49"/>
      <c r="Z168" s="46"/>
      <c r="AB168" s="59">
        <f t="shared" si="52"/>
        <v>186684.85424550949</v>
      </c>
      <c r="AD168" s="33">
        <f t="shared" si="48"/>
        <v>6.8400000000000002E-2</v>
      </c>
      <c r="AE168" s="33">
        <f t="shared" si="49"/>
        <v>8.8670168312699957E-2</v>
      </c>
      <c r="AF168" s="175"/>
      <c r="AG168" s="33"/>
      <c r="AH168" s="172"/>
    </row>
    <row r="169" spans="1:34" x14ac:dyDescent="0.3">
      <c r="A169" s="22" t="s">
        <v>23</v>
      </c>
      <c r="B169" s="23">
        <v>2034</v>
      </c>
      <c r="C169" s="63">
        <f>REBATES!CM169</f>
        <v>1212446.8782235831</v>
      </c>
      <c r="D169" s="63">
        <f>REBATES!CN169</f>
        <v>-340818.81746865023</v>
      </c>
      <c r="E169" s="63">
        <f>REBATES!CO169</f>
        <v>871628.06075493293</v>
      </c>
      <c r="F169" s="23"/>
      <c r="G169" s="49">
        <f>REBATES!CK169</f>
        <v>147177.06350000098</v>
      </c>
      <c r="H169" s="49">
        <f>'OBRP - 5 Years'!CJ169</f>
        <v>0</v>
      </c>
      <c r="I169" s="49">
        <f>'OBRP - 7 Years'!CB169</f>
        <v>0</v>
      </c>
      <c r="J169" s="49">
        <f>'OBRP - 10 Years'!CG169</f>
        <v>7038.9801666666654</v>
      </c>
      <c r="P169" s="59">
        <f t="shared" si="50"/>
        <v>147177.06350000098</v>
      </c>
      <c r="R169" s="59">
        <f t="shared" si="53"/>
        <v>1202.8467238418075</v>
      </c>
      <c r="S169" s="49">
        <f t="shared" si="54"/>
        <v>1472.3372914645631</v>
      </c>
      <c r="T169" s="49">
        <f t="shared" si="55"/>
        <v>3765.4332224613104</v>
      </c>
      <c r="U169" s="49">
        <f>+'OBRP - 5 Years'!Q169+'OBRP - 7 Years'!Q169+'OBRP - 10 Years'!Q169</f>
        <v>-23.88492834423262</v>
      </c>
      <c r="V169" s="49">
        <f>'OBRP - 5 Years'!R169+'OBRP - 7 Years'!R169+'OBRP - 10 Years'!R169</f>
        <v>-80.597707603736211</v>
      </c>
      <c r="W169" s="46">
        <f t="shared" si="51"/>
        <v>6336.1346018197128</v>
      </c>
      <c r="Y169" s="49"/>
      <c r="Z169" s="46"/>
      <c r="AB169" s="59">
        <f t="shared" si="52"/>
        <v>153513.19810182069</v>
      </c>
      <c r="AD169" s="33">
        <f t="shared" si="48"/>
        <v>6.8400000000000002E-2</v>
      </c>
      <c r="AE169" s="33">
        <f t="shared" si="49"/>
        <v>8.8670168312699971E-2</v>
      </c>
      <c r="AF169" s="175"/>
      <c r="AG169" s="33"/>
      <c r="AH169" s="172"/>
    </row>
    <row r="170" spans="1:34" x14ac:dyDescent="0.3">
      <c r="A170" s="22" t="s">
        <v>24</v>
      </c>
      <c r="B170" s="23">
        <v>2034</v>
      </c>
      <c r="C170" s="63">
        <f>REBATES!CM170</f>
        <v>1077353.0517992228</v>
      </c>
      <c r="D170" s="63">
        <f>REBATES!CN170</f>
        <v>-302843.94286076195</v>
      </c>
      <c r="E170" s="63">
        <f>REBATES!CO170</f>
        <v>774509.10893846094</v>
      </c>
      <c r="F170" s="23"/>
      <c r="G170" s="49">
        <f>REBATES!CK170</f>
        <v>135093.82642436237</v>
      </c>
      <c r="H170" s="49">
        <f>'OBRP - 5 Years'!CJ170</f>
        <v>0</v>
      </c>
      <c r="I170" s="49">
        <f>'OBRP - 7 Years'!CB170</f>
        <v>0</v>
      </c>
      <c r="J170" s="49">
        <f>'OBRP - 10 Years'!CG170</f>
        <v>6593.4531666666653</v>
      </c>
      <c r="P170" s="59">
        <f t="shared" si="50"/>
        <v>135093.82642436237</v>
      </c>
      <c r="R170" s="59">
        <f t="shared" si="53"/>
        <v>1068.8225703350761</v>
      </c>
      <c r="S170" s="49">
        <f t="shared" si="54"/>
        <v>1308.2858331584894</v>
      </c>
      <c r="T170" s="49">
        <f t="shared" si="55"/>
        <v>3345.8793506141515</v>
      </c>
      <c r="U170" s="49">
        <f>+'OBRP - 5 Years'!Q170+'OBRP - 7 Years'!Q170+'OBRP - 10 Years'!Q170</f>
        <v>-35.022462131753642</v>
      </c>
      <c r="V170" s="49">
        <f>'OBRP - 5 Years'!R170+'OBRP - 7 Years'!R170+'OBRP - 10 Years'!R170</f>
        <v>-118.18039065374023</v>
      </c>
      <c r="W170" s="46">
        <f t="shared" si="51"/>
        <v>5569.7849013222221</v>
      </c>
      <c r="Y170" s="49"/>
      <c r="Z170" s="46"/>
      <c r="AB170" s="59">
        <f t="shared" si="52"/>
        <v>140663.61132568459</v>
      </c>
      <c r="AD170" s="33">
        <f t="shared" si="48"/>
        <v>6.8400000000000002E-2</v>
      </c>
      <c r="AE170" s="33">
        <f t="shared" si="49"/>
        <v>8.8670168312699957E-2</v>
      </c>
      <c r="AF170" s="175"/>
      <c r="AG170" s="33"/>
      <c r="AH170" s="172"/>
    </row>
    <row r="171" spans="1:34" x14ac:dyDescent="0.3">
      <c r="A171" s="22" t="s">
        <v>25</v>
      </c>
      <c r="B171" s="23">
        <v>2034</v>
      </c>
      <c r="C171" s="63">
        <f>REBATES!CM171</f>
        <v>960930.75124798715</v>
      </c>
      <c r="D171" s="63">
        <f>REBATES!CN171</f>
        <v>-270117.63417580776</v>
      </c>
      <c r="E171" s="63">
        <f>REBATES!CO171</f>
        <v>690813.11707217945</v>
      </c>
      <c r="F171" s="23"/>
      <c r="G171" s="49">
        <f>REBATES!CK171</f>
        <v>116422.3005512422</v>
      </c>
      <c r="H171" s="49">
        <f>'OBRP - 5 Years'!CJ171</f>
        <v>0</v>
      </c>
      <c r="I171" s="49">
        <f>'OBRP - 7 Years'!CB171</f>
        <v>0</v>
      </c>
      <c r="J171" s="49">
        <f>'OBRP - 10 Years'!CG171</f>
        <v>6156.5920833333321</v>
      </c>
      <c r="P171" s="59">
        <f t="shared" si="50"/>
        <v>116422.3005512422</v>
      </c>
      <c r="R171" s="59">
        <f t="shared" si="53"/>
        <v>953.32210155960763</v>
      </c>
      <c r="S171" s="49">
        <f t="shared" si="54"/>
        <v>1166.9081796394983</v>
      </c>
      <c r="T171" s="49">
        <f t="shared" si="55"/>
        <v>2984.3126657518151</v>
      </c>
      <c r="U171" s="49">
        <f>+'OBRP - 5 Years'!Q171+'OBRP - 7 Years'!Q171+'OBRP - 10 Years'!Q171</f>
        <v>-45.422058611906557</v>
      </c>
      <c r="V171" s="49">
        <f>'OBRP - 5 Years'!R171+'OBRP - 7 Years'!R171+'OBRP - 10 Years'!R171</f>
        <v>-153.2729655287493</v>
      </c>
      <c r="W171" s="46">
        <f t="shared" si="51"/>
        <v>4905.8479228102651</v>
      </c>
      <c r="Y171" s="49"/>
      <c r="Z171" s="46"/>
      <c r="AB171" s="59">
        <f t="shared" si="52"/>
        <v>121328.14847405246</v>
      </c>
      <c r="AD171" s="33">
        <f t="shared" si="48"/>
        <v>6.8400000000000002E-2</v>
      </c>
      <c r="AE171" s="33">
        <f t="shared" si="49"/>
        <v>8.8670168312699943E-2</v>
      </c>
      <c r="AF171" s="175"/>
      <c r="AG171" s="33"/>
      <c r="AH171" s="172"/>
    </row>
    <row r="172" spans="1:34" x14ac:dyDescent="0.3">
      <c r="A172" s="22" t="s">
        <v>26</v>
      </c>
      <c r="B172" s="23">
        <v>2034</v>
      </c>
      <c r="C172" s="63">
        <f>REBATES!CM172</f>
        <v>866683.16889455914</v>
      </c>
      <c r="D172" s="63">
        <f>REBATES!CN172</f>
        <v>-243624.63877625711</v>
      </c>
      <c r="E172" s="63">
        <f>REBATES!CO172</f>
        <v>623058.53011830198</v>
      </c>
      <c r="F172" s="23"/>
      <c r="G172" s="49">
        <f>REBATES!CK172</f>
        <v>94247.582353435268</v>
      </c>
      <c r="H172" s="49">
        <f>'OBRP - 5 Years'!CJ172</f>
        <v>0</v>
      </c>
      <c r="I172" s="49">
        <f>'OBRP - 7 Years'!CB172</f>
        <v>0</v>
      </c>
      <c r="J172" s="49">
        <f>'OBRP - 10 Years'!CG172</f>
        <v>5857.8087499999992</v>
      </c>
      <c r="P172" s="59">
        <f t="shared" si="50"/>
        <v>94247.582353435268</v>
      </c>
      <c r="R172" s="59">
        <f t="shared" si="53"/>
        <v>859.8207715632567</v>
      </c>
      <c r="S172" s="49">
        <f t="shared" si="54"/>
        <v>1052.4584395134516</v>
      </c>
      <c r="T172" s="49">
        <f t="shared" si="55"/>
        <v>2691.6128501110647</v>
      </c>
      <c r="U172" s="49">
        <f>+'OBRP - 5 Years'!Q172+'OBRP - 7 Years'!Q172+'OBRP - 10 Years'!Q172</f>
        <v>-55.316956054081857</v>
      </c>
      <c r="V172" s="49">
        <f>'OBRP - 5 Years'!R172+'OBRP - 7 Years'!R172+'OBRP - 10 Years'!R172</f>
        <v>-186.66247540374846</v>
      </c>
      <c r="W172" s="46">
        <f t="shared" si="51"/>
        <v>4361.9126297299426</v>
      </c>
      <c r="Y172" s="46"/>
      <c r="Z172" s="46"/>
      <c r="AB172" s="59">
        <f t="shared" si="52"/>
        <v>98609.494983165205</v>
      </c>
      <c r="AD172" s="33">
        <f t="shared" ref="AD172:AD196" si="56">(R172+T172)/E172*12</f>
        <v>6.8400000000000002E-2</v>
      </c>
      <c r="AE172" s="33">
        <f t="shared" ref="AE172:AE196" si="57">(R172+S172+T172)/E172*12</f>
        <v>8.8670168312699957E-2</v>
      </c>
      <c r="AF172" s="175"/>
      <c r="AG172" s="33"/>
      <c r="AH172" s="172"/>
    </row>
    <row r="173" spans="1:34" x14ac:dyDescent="0.3">
      <c r="A173" s="22" t="s">
        <v>27</v>
      </c>
      <c r="B173" s="23">
        <v>2034</v>
      </c>
      <c r="C173" s="63">
        <f>REBATES!CM173</f>
        <v>778702.66046391428</v>
      </c>
      <c r="D173" s="63">
        <f>REBATES!CN173</f>
        <v>-218893.3178564008</v>
      </c>
      <c r="E173" s="63">
        <f>REBATES!CO173</f>
        <v>559809.34260751354</v>
      </c>
      <c r="F173" s="23"/>
      <c r="G173" s="49">
        <f>REBATES!CK173</f>
        <v>87980.508430652175</v>
      </c>
      <c r="H173" s="49">
        <f>'OBRP - 5 Years'!CJ173</f>
        <v>0</v>
      </c>
      <c r="I173" s="49">
        <f>'OBRP - 7 Years'!CB173</f>
        <v>0</v>
      </c>
      <c r="J173" s="49">
        <f>'OBRP - 10 Years'!CG173</f>
        <v>5628.0643333333328</v>
      </c>
      <c r="P173" s="59">
        <f t="shared" si="50"/>
        <v>87980.508430652175</v>
      </c>
      <c r="R173" s="59">
        <f t="shared" si="53"/>
        <v>772.53689279836863</v>
      </c>
      <c r="S173" s="49">
        <f t="shared" si="54"/>
        <v>945.61913313968478</v>
      </c>
      <c r="T173" s="49">
        <f t="shared" si="55"/>
        <v>2418.3763600644584</v>
      </c>
      <c r="U173" s="49">
        <f>+'OBRP - 5 Years'!Q173+'OBRP - 7 Years'!Q173+'OBRP - 10 Years'!Q173</f>
        <v>-64.82377366336479</v>
      </c>
      <c r="V173" s="49">
        <f>'OBRP - 5 Years'!R173+'OBRP - 7 Years'!R173+'OBRP - 10 Years'!R173</f>
        <v>-218.74244210375548</v>
      </c>
      <c r="W173" s="46">
        <f t="shared" si="51"/>
        <v>3852.9661702353919</v>
      </c>
      <c r="Y173" s="46"/>
      <c r="Z173" s="46"/>
      <c r="AB173" s="59">
        <f t="shared" si="52"/>
        <v>91833.474600887566</v>
      </c>
      <c r="AD173" s="33">
        <f t="shared" si="56"/>
        <v>6.8399999999999989E-2</v>
      </c>
      <c r="AE173" s="33">
        <f t="shared" si="57"/>
        <v>8.8670168312699957E-2</v>
      </c>
      <c r="AF173" s="175"/>
      <c r="AG173" s="33"/>
      <c r="AH173" s="172"/>
    </row>
    <row r="174" spans="1:34" x14ac:dyDescent="0.3">
      <c r="A174" s="22" t="s">
        <v>28</v>
      </c>
      <c r="B174" s="23">
        <v>2034</v>
      </c>
      <c r="C174" s="63">
        <f>REBATES!CM174</f>
        <v>695834.29168216884</v>
      </c>
      <c r="D174" s="63">
        <f>REBATES!CN174</f>
        <v>-195599.01939185109</v>
      </c>
      <c r="E174" s="63">
        <f>REBATES!CO174</f>
        <v>500235.27229031775</v>
      </c>
      <c r="F174" s="23"/>
      <c r="G174" s="49">
        <f>REBATES!CK174</f>
        <v>82868.368781749261</v>
      </c>
      <c r="H174" s="49">
        <f>'OBRP - 5 Years'!CJ174</f>
        <v>0</v>
      </c>
      <c r="I174" s="49">
        <f>'OBRP - 7 Years'!CB174</f>
        <v>0</v>
      </c>
      <c r="J174" s="49">
        <f>'OBRP - 10 Years'!CG174</f>
        <v>5329.2809999999999</v>
      </c>
      <c r="P174" s="59">
        <f t="shared" si="50"/>
        <v>82868.368781749261</v>
      </c>
      <c r="R174" s="59">
        <f t="shared" si="53"/>
        <v>690.32467576063846</v>
      </c>
      <c r="S174" s="49">
        <f t="shared" si="54"/>
        <v>844.98776377283627</v>
      </c>
      <c r="T174" s="49">
        <f t="shared" si="55"/>
        <v>2161.0163762941729</v>
      </c>
      <c r="U174" s="49">
        <f>+'OBRP - 5 Years'!Q174+'OBRP - 7 Years'!Q174+'OBRP - 10 Years'!Q174</f>
        <v>-73.825892234670093</v>
      </c>
      <c r="V174" s="49">
        <f>'OBRP - 5 Years'!R174+'OBRP - 7 Years'!R174+'OBRP - 10 Years'!R174</f>
        <v>-249.1193438037526</v>
      </c>
      <c r="W174" s="46">
        <f t="shared" si="51"/>
        <v>3373.3835797892252</v>
      </c>
      <c r="Y174" s="46"/>
      <c r="Z174" s="46"/>
      <c r="AB174" s="59">
        <f t="shared" si="52"/>
        <v>86241.752361538485</v>
      </c>
      <c r="AD174" s="33">
        <f t="shared" si="56"/>
        <v>6.8400000000000002E-2</v>
      </c>
      <c r="AE174" s="33">
        <f t="shared" si="57"/>
        <v>8.8670168312699971E-2</v>
      </c>
      <c r="AF174" s="175"/>
      <c r="AG174" s="33"/>
      <c r="AH174" s="172"/>
    </row>
    <row r="175" spans="1:34" x14ac:dyDescent="0.3">
      <c r="A175" s="22" t="s">
        <v>29</v>
      </c>
      <c r="B175" s="23">
        <v>2034</v>
      </c>
      <c r="C175" s="63">
        <f>REBATES!CM175</f>
        <v>616905.76855954528</v>
      </c>
      <c r="D175" s="63">
        <f>REBATES!CN175</f>
        <v>-173412.21154208365</v>
      </c>
      <c r="E175" s="63">
        <f>REBATES!CO175</f>
        <v>443493.55701746163</v>
      </c>
      <c r="F175" s="23"/>
      <c r="G175" s="49">
        <f>REBATES!CK175</f>
        <v>78928.523122616258</v>
      </c>
      <c r="H175" s="49">
        <f>'OBRP - 5 Years'!CJ175</f>
        <v>0</v>
      </c>
      <c r="I175" s="49">
        <f>'OBRP - 7 Years'!CB175</f>
        <v>0</v>
      </c>
      <c r="J175" s="49">
        <f>'OBRP - 10 Years'!CG175</f>
        <v>4892.4199166666667</v>
      </c>
      <c r="P175" s="59">
        <f t="shared" si="50"/>
        <v>78928.523122616258</v>
      </c>
      <c r="R175" s="59">
        <f t="shared" si="53"/>
        <v>612.02110868409704</v>
      </c>
      <c r="S175" s="49">
        <f t="shared" si="54"/>
        <v>749.14075386182867</v>
      </c>
      <c r="T175" s="49">
        <f t="shared" si="55"/>
        <v>1915.8921663154342</v>
      </c>
      <c r="U175" s="49">
        <f>+'OBRP - 5 Years'!Q175+'OBRP - 7 Years'!Q175+'OBRP - 10 Years'!Q175</f>
        <v>-82.090073498607296</v>
      </c>
      <c r="V175" s="49">
        <f>'OBRP - 5 Years'!R175+'OBRP - 7 Years'!R175+'OBRP - 10 Years'!R175</f>
        <v>-277.00613732875473</v>
      </c>
      <c r="W175" s="46">
        <f t="shared" si="51"/>
        <v>2917.9578180339981</v>
      </c>
      <c r="Y175" s="46"/>
      <c r="Z175" s="46"/>
      <c r="AB175" s="59">
        <f t="shared" si="52"/>
        <v>81846.480940650261</v>
      </c>
      <c r="AD175" s="33">
        <f t="shared" si="56"/>
        <v>6.8400000000000002E-2</v>
      </c>
      <c r="AE175" s="33">
        <f t="shared" si="57"/>
        <v>8.8670168312699971E-2</v>
      </c>
      <c r="AF175" s="175"/>
      <c r="AG175" s="33"/>
      <c r="AH175" s="172"/>
    </row>
    <row r="176" spans="1:34" x14ac:dyDescent="0.3">
      <c r="A176" s="22" t="s">
        <v>18</v>
      </c>
      <c r="B176" s="23">
        <v>2035</v>
      </c>
      <c r="C176" s="63">
        <f>REBATES!CM176</f>
        <v>542278.72332054377</v>
      </c>
      <c r="D176" s="63">
        <f>REBATES!CN176</f>
        <v>-152434.54912540011</v>
      </c>
      <c r="E176" s="63">
        <f>REBATES!CO176</f>
        <v>389844.17419514363</v>
      </c>
      <c r="F176" s="23"/>
      <c r="G176" s="49">
        <f>REBATES!CK176</f>
        <v>74627.045239002313</v>
      </c>
      <c r="H176" s="49">
        <f>'OBRP - 5 Years'!CJ176</f>
        <v>0</v>
      </c>
      <c r="I176" s="49">
        <f>'OBRP - 7 Years'!CB176</f>
        <v>0</v>
      </c>
      <c r="J176" s="49">
        <f>'OBRP - 10 Years'!CG176</f>
        <v>4386.5199999999995</v>
      </c>
      <c r="P176" s="59">
        <f t="shared" si="50"/>
        <v>74627.045239002313</v>
      </c>
      <c r="R176" s="59">
        <f t="shared" si="53"/>
        <v>537.98496038929818</v>
      </c>
      <c r="S176" s="49">
        <f t="shared" si="54"/>
        <v>658.51725222175696</v>
      </c>
      <c r="T176" s="49">
        <f t="shared" si="55"/>
        <v>1684.1268325230205</v>
      </c>
      <c r="U176" s="49">
        <f>+'OBRP - 5 Years'!Q176+'OBRP - 7 Years'!Q176+'OBRP - 10 Years'!Q176</f>
        <v>-89.499698390858597</v>
      </c>
      <c r="V176" s="49">
        <f>'OBRP - 5 Years'!R176+'OBRP - 7 Years'!R176+'OBRP - 10 Years'!R176</f>
        <v>-302.0093013287522</v>
      </c>
      <c r="W176" s="46">
        <f t="shared" si="51"/>
        <v>2489.1200454144646</v>
      </c>
      <c r="Y176" s="46"/>
      <c r="Z176" s="46"/>
      <c r="AB176" s="59">
        <f t="shared" si="52"/>
        <v>77116.165284416784</v>
      </c>
      <c r="AD176" s="33">
        <f t="shared" si="56"/>
        <v>6.8400000000000002E-2</v>
      </c>
      <c r="AE176" s="33">
        <f t="shared" si="57"/>
        <v>8.8670168312699957E-2</v>
      </c>
      <c r="AF176" s="175"/>
      <c r="AG176" s="33"/>
      <c r="AH176" s="172"/>
    </row>
    <row r="177" spans="1:34" x14ac:dyDescent="0.3">
      <c r="A177" s="22" t="s">
        <v>19</v>
      </c>
      <c r="B177" s="23">
        <v>2035</v>
      </c>
      <c r="C177" s="63">
        <f>REBATES!CM177</f>
        <v>473489.84959869087</v>
      </c>
      <c r="D177" s="63">
        <f>REBATES!CN177</f>
        <v>-133097.99672218756</v>
      </c>
      <c r="E177" s="63">
        <f>REBATES!CO177</f>
        <v>340391.85287650331</v>
      </c>
      <c r="F177" s="23"/>
      <c r="G177" s="49">
        <f>REBATES!CK177</f>
        <v>68788.87372185188</v>
      </c>
      <c r="H177" s="49">
        <f>'OBRP - 5 Years'!CJ177</f>
        <v>0</v>
      </c>
      <c r="I177" s="49">
        <f>'OBRP - 7 Years'!CB177</f>
        <v>0</v>
      </c>
      <c r="J177" s="49">
        <f>'OBRP - 10 Years'!CG177</f>
        <v>3924.5035833333336</v>
      </c>
      <c r="P177" s="59">
        <f t="shared" si="50"/>
        <v>68788.87372185188</v>
      </c>
      <c r="R177" s="59">
        <f t="shared" si="53"/>
        <v>469.74075696957453</v>
      </c>
      <c r="S177" s="49">
        <f t="shared" si="54"/>
        <v>574.98334583987707</v>
      </c>
      <c r="T177" s="49">
        <f t="shared" si="55"/>
        <v>1470.4928044264943</v>
      </c>
      <c r="U177" s="49">
        <f>+'OBRP - 5 Years'!Q177+'OBRP - 7 Years'!Q177+'OBRP - 10 Years'!Q177</f>
        <v>-96.128894072357099</v>
      </c>
      <c r="V177" s="49">
        <f>'OBRP - 5 Years'!R177+'OBRP - 7 Years'!R177+'OBRP - 10 Years'!R177</f>
        <v>-324.37897175375821</v>
      </c>
      <c r="W177" s="46">
        <f t="shared" si="51"/>
        <v>2094.7090414098302</v>
      </c>
      <c r="Y177" s="46"/>
      <c r="Z177" s="46"/>
      <c r="AB177" s="59">
        <f t="shared" si="52"/>
        <v>70883.582763261715</v>
      </c>
      <c r="AD177" s="33">
        <f t="shared" si="56"/>
        <v>6.8400000000000002E-2</v>
      </c>
      <c r="AE177" s="33">
        <f t="shared" si="57"/>
        <v>8.8670168312699943E-2</v>
      </c>
      <c r="AF177" s="175"/>
      <c r="AG177" s="33"/>
      <c r="AH177" s="172"/>
    </row>
    <row r="178" spans="1:34" x14ac:dyDescent="0.3">
      <c r="A178" s="22" t="s">
        <v>20</v>
      </c>
      <c r="B178" s="23">
        <v>2035</v>
      </c>
      <c r="C178" s="63">
        <f>REBATES!CM178</f>
        <v>411422.94088460505</v>
      </c>
      <c r="D178" s="63">
        <f>REBATES!CN178</f>
        <v>-115650.98868265742</v>
      </c>
      <c r="E178" s="63">
        <f>REBATES!CO178</f>
        <v>295771.95220194763</v>
      </c>
      <c r="F178" s="23"/>
      <c r="G178" s="49">
        <f>REBATES!CK178</f>
        <v>62066.908714087978</v>
      </c>
      <c r="H178" s="49">
        <f>'OBRP - 5 Years'!CJ178</f>
        <v>0</v>
      </c>
      <c r="I178" s="49">
        <f>'OBRP - 7 Years'!CB178</f>
        <v>0</v>
      </c>
      <c r="J178" s="49">
        <f>'OBRP - 10 Years'!CG178</f>
        <v>3610.6270833333328</v>
      </c>
      <c r="P178" s="59">
        <f t="shared" si="50"/>
        <v>62066.908714087978</v>
      </c>
      <c r="R178" s="59">
        <f t="shared" si="53"/>
        <v>408.1652940386877</v>
      </c>
      <c r="S178" s="49">
        <f t="shared" si="54"/>
        <v>499.61227110911051</v>
      </c>
      <c r="T178" s="49">
        <f t="shared" si="55"/>
        <v>1277.7348335124138</v>
      </c>
      <c r="U178" s="49">
        <f>+'OBRP - 5 Years'!Q178+'OBRP - 7 Years'!Q178+'OBRP - 10 Years'!Q178</f>
        <v>-102.22789563015668</v>
      </c>
      <c r="V178" s="49">
        <f>'OBRP - 5 Years'!R178+'OBRP - 7 Years'!R178+'OBRP - 10 Years'!R178</f>
        <v>-344.95954612876812</v>
      </c>
      <c r="W178" s="46">
        <f t="shared" si="51"/>
        <v>1738.3249569012874</v>
      </c>
      <c r="Y178" s="46"/>
      <c r="Z178" s="46"/>
      <c r="AB178" s="59">
        <f t="shared" si="52"/>
        <v>63805.233670989262</v>
      </c>
      <c r="AD178" s="33">
        <f t="shared" si="56"/>
        <v>6.8400000000000002E-2</v>
      </c>
      <c r="AE178" s="33">
        <f t="shared" si="57"/>
        <v>8.8670168312699957E-2</v>
      </c>
      <c r="AF178" s="175"/>
      <c r="AG178" s="33"/>
      <c r="AH178" s="172"/>
    </row>
    <row r="179" spans="1:34" x14ac:dyDescent="0.3">
      <c r="A179" s="22" t="s">
        <v>21</v>
      </c>
      <c r="B179" s="23">
        <v>2035</v>
      </c>
      <c r="C179" s="63">
        <f>REBATES!CM179</f>
        <v>355578.57200147212</v>
      </c>
      <c r="D179" s="63">
        <f>REBATES!CN179</f>
        <v>-99953.13658960913</v>
      </c>
      <c r="E179" s="63">
        <f>REBATES!CO179</f>
        <v>255625.43541186297</v>
      </c>
      <c r="F179" s="23"/>
      <c r="G179" s="49">
        <f>REBATES!CK179</f>
        <v>55844.36888313161</v>
      </c>
      <c r="H179" s="49">
        <f>'OBRP - 5 Years'!CJ179</f>
        <v>0</v>
      </c>
      <c r="I179" s="49">
        <f>'OBRP - 7 Years'!CB179</f>
        <v>0</v>
      </c>
      <c r="J179" s="49">
        <f>'OBRP - 10 Years'!CG179</f>
        <v>3370.8204999999994</v>
      </c>
      <c r="P179" s="59">
        <f t="shared" si="50"/>
        <v>55844.36888313161</v>
      </c>
      <c r="R179" s="59">
        <f t="shared" si="53"/>
        <v>352.76310086837088</v>
      </c>
      <c r="S179" s="49">
        <f t="shared" si="54"/>
        <v>431.79755006713958</v>
      </c>
      <c r="T179" s="49">
        <f t="shared" si="55"/>
        <v>1104.3018809792482</v>
      </c>
      <c r="U179" s="49">
        <f>+'OBRP - 5 Years'!Q179+'OBRP - 7 Years'!Q179+'OBRP - 10 Years'!Q179</f>
        <v>-107.92182053740051</v>
      </c>
      <c r="V179" s="49">
        <f>'OBRP - 5 Years'!R179+'OBRP - 7 Years'!R179+'OBRP - 10 Years'!R179</f>
        <v>-364.17322297877558</v>
      </c>
      <c r="W179" s="46">
        <f t="shared" si="51"/>
        <v>1416.7674883985826</v>
      </c>
      <c r="Y179" s="46"/>
      <c r="Z179" s="46"/>
      <c r="AB179" s="59">
        <f t="shared" si="52"/>
        <v>57261.136371530192</v>
      </c>
      <c r="AD179" s="33">
        <f t="shared" si="56"/>
        <v>6.8400000000000002E-2</v>
      </c>
      <c r="AE179" s="33">
        <f t="shared" si="57"/>
        <v>8.8670168312699957E-2</v>
      </c>
      <c r="AF179" s="175"/>
      <c r="AG179" s="33"/>
      <c r="AH179" s="172"/>
    </row>
    <row r="180" spans="1:34" x14ac:dyDescent="0.3">
      <c r="A180" s="22" t="s">
        <v>22</v>
      </c>
      <c r="B180" s="23">
        <v>2035</v>
      </c>
      <c r="C180" s="63">
        <f>REBATES!CM180</f>
        <v>304495.11235816777</v>
      </c>
      <c r="D180" s="63">
        <f>REBATES!CN180</f>
        <v>-85593.576083875232</v>
      </c>
      <c r="E180" s="63">
        <f>REBATES!CO180</f>
        <v>218901.53627429254</v>
      </c>
      <c r="F180" s="23"/>
      <c r="G180" s="49">
        <f>REBATES!CK180</f>
        <v>51083.459643308073</v>
      </c>
      <c r="H180" s="49">
        <f>'OBRP - 5 Years'!CJ180</f>
        <v>0</v>
      </c>
      <c r="I180" s="49">
        <f>'OBRP - 7 Years'!CB180</f>
        <v>0</v>
      </c>
      <c r="J180" s="49">
        <f>'OBRP - 10 Years'!CG180</f>
        <v>3114.235666666666</v>
      </c>
      <c r="P180" s="59">
        <f t="shared" si="50"/>
        <v>51083.459643308073</v>
      </c>
      <c r="R180" s="59">
        <f t="shared" si="53"/>
        <v>302.08412005852369</v>
      </c>
      <c r="S180" s="49">
        <f t="shared" si="54"/>
        <v>369.76424868237547</v>
      </c>
      <c r="T180" s="49">
        <f t="shared" si="55"/>
        <v>945.65463670494375</v>
      </c>
      <c r="U180" s="49">
        <f>+'OBRP - 5 Years'!Q180+'OBRP - 7 Years'!Q180+'OBRP - 10 Years'!Q180</f>
        <v>-113.18232729812858</v>
      </c>
      <c r="V180" s="49">
        <f>'OBRP - 5 Years'!R180+'OBRP - 7 Years'!R180+'OBRP - 10 Years'!R180</f>
        <v>-381.92436627877282</v>
      </c>
      <c r="W180" s="46">
        <f t="shared" si="51"/>
        <v>1122.3963118689417</v>
      </c>
      <c r="Y180" s="46"/>
      <c r="Z180" s="46"/>
      <c r="AB180" s="59">
        <f t="shared" si="52"/>
        <v>52205.855955177016</v>
      </c>
      <c r="AD180" s="33">
        <f t="shared" si="56"/>
        <v>6.8399999999999989E-2</v>
      </c>
      <c r="AE180" s="33">
        <f t="shared" si="57"/>
        <v>8.8670168312699957E-2</v>
      </c>
      <c r="AF180" s="175"/>
      <c r="AG180" s="33"/>
      <c r="AH180" s="172"/>
    </row>
    <row r="181" spans="1:34" x14ac:dyDescent="0.3">
      <c r="A181" s="22" t="s">
        <v>23</v>
      </c>
      <c r="B181" s="23">
        <v>2035</v>
      </c>
      <c r="C181" s="63">
        <f>REBATES!CM181</f>
        <v>257437.85874459147</v>
      </c>
      <c r="D181" s="63">
        <f>REBATES!CN181</f>
        <v>-72365.782093099027</v>
      </c>
      <c r="E181" s="63">
        <f>REBATES!CO181</f>
        <v>185072.07665149245</v>
      </c>
      <c r="F181" s="23"/>
      <c r="G181" s="49">
        <f>REBATES!CK181</f>
        <v>47057.253613575987</v>
      </c>
      <c r="H181" s="49">
        <f>'OBRP - 5 Years'!CJ181</f>
        <v>0</v>
      </c>
      <c r="I181" s="49">
        <f>'OBRP - 7 Years'!CB181</f>
        <v>0</v>
      </c>
      <c r="J181" s="49">
        <f>'OBRP - 10 Years'!CG181</f>
        <v>2686.5942499999996</v>
      </c>
      <c r="P181" s="59">
        <f t="shared" si="50"/>
        <v>47057.253613575987</v>
      </c>
      <c r="R181" s="59">
        <f t="shared" si="53"/>
        <v>255.39946577905957</v>
      </c>
      <c r="S181" s="49">
        <f t="shared" si="54"/>
        <v>312.62017864222167</v>
      </c>
      <c r="T181" s="49">
        <f t="shared" si="55"/>
        <v>799.51137113444736</v>
      </c>
      <c r="U181" s="49">
        <f>+'OBRP - 5 Years'!Q181+'OBRP - 7 Years'!Q181+'OBRP - 10 Years'!Q181</f>
        <v>-117.72047043441628</v>
      </c>
      <c r="V181" s="49">
        <f>'OBRP - 5 Years'!R181+'OBRP - 7 Years'!R181+'OBRP - 10 Years'!R181</f>
        <v>-397.23795350377856</v>
      </c>
      <c r="W181" s="46">
        <f t="shared" si="51"/>
        <v>852.57259161753382</v>
      </c>
      <c r="Y181" s="46"/>
      <c r="Z181" s="46"/>
      <c r="AB181" s="59">
        <f t="shared" si="52"/>
        <v>47909.826205193523</v>
      </c>
      <c r="AD181" s="33">
        <f t="shared" si="56"/>
        <v>6.8400000000000002E-2</v>
      </c>
      <c r="AE181" s="33">
        <f t="shared" si="57"/>
        <v>8.8670168312699957E-2</v>
      </c>
      <c r="AF181" s="175"/>
      <c r="AG181" s="33"/>
      <c r="AH181" s="172"/>
    </row>
    <row r="182" spans="1:34" x14ac:dyDescent="0.3">
      <c r="A182" s="22" t="s">
        <v>24</v>
      </c>
      <c r="B182" s="23">
        <v>2035</v>
      </c>
      <c r="C182" s="63">
        <f>REBATES!CM182</f>
        <v>214615.7425647378</v>
      </c>
      <c r="D182" s="63">
        <f>REBATES!CN182</f>
        <v>-60328.485234941574</v>
      </c>
      <c r="E182" s="63">
        <f>REBATES!CO182</f>
        <v>154287.25732979621</v>
      </c>
      <c r="F182" s="23"/>
      <c r="G182" s="49">
        <f>REBATES!CK182</f>
        <v>42822.116179855759</v>
      </c>
      <c r="H182" s="49">
        <f>'OBRP - 5 Years'!CJ182</f>
        <v>0</v>
      </c>
      <c r="I182" s="49">
        <f>'OBRP - 7 Years'!CB182</f>
        <v>0</v>
      </c>
      <c r="J182" s="49">
        <f>'OBRP - 10 Years'!CG182</f>
        <v>2173.4245000000001</v>
      </c>
      <c r="P182" s="59">
        <f t="shared" si="50"/>
        <v>42822.116179855759</v>
      </c>
      <c r="R182" s="59">
        <f t="shared" si="53"/>
        <v>212.91641511511875</v>
      </c>
      <c r="S182" s="49">
        <f t="shared" si="54"/>
        <v>260.61905621498499</v>
      </c>
      <c r="T182" s="49">
        <f t="shared" si="55"/>
        <v>666.52095166471963</v>
      </c>
      <c r="U182" s="49">
        <f>+'OBRP - 5 Years'!Q182+'OBRP - 7 Years'!Q182+'OBRP - 10 Years'!Q182</f>
        <v>-121.39177713691132</v>
      </c>
      <c r="V182" s="49">
        <f>'OBRP - 5 Years'!R182+'OBRP - 7 Years'!R182+'OBRP - 10 Years'!R182</f>
        <v>-409.62647315377706</v>
      </c>
      <c r="W182" s="46">
        <f t="shared" si="51"/>
        <v>609.03817270413504</v>
      </c>
      <c r="Y182" s="46"/>
      <c r="Z182" s="46"/>
      <c r="AB182" s="59">
        <f t="shared" si="52"/>
        <v>43431.154352559897</v>
      </c>
      <c r="AD182" s="33">
        <f t="shared" si="56"/>
        <v>6.8400000000000002E-2</v>
      </c>
      <c r="AE182" s="33">
        <f t="shared" si="57"/>
        <v>8.8670168312699957E-2</v>
      </c>
      <c r="AF182" s="175"/>
      <c r="AG182" s="33"/>
      <c r="AH182" s="172"/>
    </row>
    <row r="183" spans="1:34" x14ac:dyDescent="0.3">
      <c r="A183" s="22" t="s">
        <v>25</v>
      </c>
      <c r="B183" s="23">
        <v>2035</v>
      </c>
      <c r="C183" s="63">
        <f>REBATES!CM183</f>
        <v>177184.07356289029</v>
      </c>
      <c r="D183" s="63">
        <f>REBATES!CN183</f>
        <v>-49806.44307852241</v>
      </c>
      <c r="E183" s="63">
        <f>REBATES!CO183</f>
        <v>127377.63048436788</v>
      </c>
      <c r="F183" s="23"/>
      <c r="G183" s="49">
        <f>REBATES!CK183</f>
        <v>37431.669001846887</v>
      </c>
      <c r="H183" s="49">
        <f>'OBRP - 5 Years'!CJ183</f>
        <v>0</v>
      </c>
      <c r="I183" s="49">
        <f>'OBRP - 7 Years'!CB183</f>
        <v>0</v>
      </c>
      <c r="J183" s="49">
        <f>'OBRP - 10 Years'!CG183</f>
        <v>1871.5600000000004</v>
      </c>
      <c r="P183" s="59">
        <f t="shared" si="50"/>
        <v>37431.669001846887</v>
      </c>
      <c r="R183" s="59">
        <f t="shared" si="53"/>
        <v>175.78113006842767</v>
      </c>
      <c r="S183" s="49">
        <f t="shared" si="54"/>
        <v>215.16383409925319</v>
      </c>
      <c r="T183" s="49">
        <f t="shared" si="55"/>
        <v>550.27136369246921</v>
      </c>
      <c r="U183" s="49">
        <f>+'OBRP - 5 Years'!Q183+'OBRP - 7 Years'!Q183+'OBRP - 10 Years'!Q183</f>
        <v>-124.55318015418544</v>
      </c>
      <c r="V183" s="49">
        <f>'OBRP - 5 Years'!R183+'OBRP - 7 Years'!R183+'OBRP - 10 Years'!R183</f>
        <v>-420.29436515376938</v>
      </c>
      <c r="W183" s="46">
        <f t="shared" si="51"/>
        <v>396.36878255219517</v>
      </c>
      <c r="Y183" s="46"/>
      <c r="Z183" s="46"/>
      <c r="AB183" s="59">
        <f t="shared" si="52"/>
        <v>37828.037784399079</v>
      </c>
      <c r="AD183" s="33">
        <f t="shared" si="56"/>
        <v>6.8399999999999989E-2</v>
      </c>
      <c r="AE183" s="33">
        <f t="shared" si="57"/>
        <v>8.8670168312699943E-2</v>
      </c>
      <c r="AF183" s="175"/>
      <c r="AG183" s="33"/>
      <c r="AH183" s="172"/>
    </row>
    <row r="184" spans="1:34" x14ac:dyDescent="0.3">
      <c r="A184" s="22" t="s">
        <v>26</v>
      </c>
      <c r="B184" s="23">
        <v>2035</v>
      </c>
      <c r="C184" s="63">
        <f>REBATES!CM184</f>
        <v>146144.31457088888</v>
      </c>
      <c r="D184" s="63">
        <f>REBATES!CN184</f>
        <v>-41081.166825869353</v>
      </c>
      <c r="E184" s="63">
        <f>REBATES!CO184</f>
        <v>105063.14774501952</v>
      </c>
      <c r="F184" s="23"/>
      <c r="G184" s="49">
        <f>REBATES!CK184</f>
        <v>31039.758992006602</v>
      </c>
      <c r="H184" s="49">
        <f>'OBRP - 5 Years'!CJ184</f>
        <v>0</v>
      </c>
      <c r="I184" s="49">
        <f>'OBRP - 7 Years'!CB184</f>
        <v>0</v>
      </c>
      <c r="J184" s="49">
        <f>'OBRP - 10 Years'!CG184</f>
        <v>1690.4413333333337</v>
      </c>
      <c r="P184" s="59">
        <f t="shared" si="50"/>
        <v>31039.758992006602</v>
      </c>
      <c r="R184" s="59">
        <f t="shared" si="53"/>
        <v>144.98714388812692</v>
      </c>
      <c r="S184" s="49">
        <f t="shared" si="54"/>
        <v>177.47064068780077</v>
      </c>
      <c r="T184" s="49">
        <f t="shared" si="55"/>
        <v>453.87279825848435</v>
      </c>
      <c r="U184" s="49">
        <f>+'OBRP - 5 Years'!Q184+'OBRP - 7 Years'!Q184+'OBRP - 10 Years'!Q184</f>
        <v>-127.40864101663904</v>
      </c>
      <c r="V184" s="49">
        <f>'OBRP - 5 Years'!R184+'OBRP - 7 Years'!R184+'OBRP - 10 Years'!R184</f>
        <v>-429.92988075377832</v>
      </c>
      <c r="W184" s="46">
        <f t="shared" si="51"/>
        <v>218.9920610639947</v>
      </c>
      <c r="Y184" s="46"/>
      <c r="Z184" s="46"/>
      <c r="AB184" s="59">
        <f t="shared" si="52"/>
        <v>31258.751053070599</v>
      </c>
      <c r="AD184" s="33">
        <f t="shared" si="56"/>
        <v>6.8400000000000002E-2</v>
      </c>
      <c r="AE184" s="33">
        <f t="shared" si="57"/>
        <v>8.8670168312699971E-2</v>
      </c>
      <c r="AF184" s="175"/>
      <c r="AG184" s="33"/>
      <c r="AH184" s="172"/>
    </row>
    <row r="185" spans="1:34" x14ac:dyDescent="0.3">
      <c r="A185" s="22" t="s">
        <v>27</v>
      </c>
      <c r="B185" s="23">
        <v>2035</v>
      </c>
      <c r="C185" s="63">
        <f>REBATES!CM185</f>
        <v>119160.33451218903</v>
      </c>
      <c r="D185" s="63">
        <f>REBATES!CN185</f>
        <v>-33495.970031370816</v>
      </c>
      <c r="E185" s="63">
        <f>REBATES!CO185</f>
        <v>85664.364480818214</v>
      </c>
      <c r="F185" s="23"/>
      <c r="G185" s="49">
        <f>REBATES!CK185</f>
        <v>26983.98005869277</v>
      </c>
      <c r="H185" s="49">
        <f>'OBRP - 5 Years'!CJ185</f>
        <v>0</v>
      </c>
      <c r="I185" s="49">
        <f>'OBRP - 7 Years'!CB185</f>
        <v>0</v>
      </c>
      <c r="J185" s="49">
        <f>'OBRP - 10 Years'!CG185</f>
        <v>1569.6955</v>
      </c>
      <c r="P185" s="59">
        <f t="shared" si="50"/>
        <v>26983.98005869277</v>
      </c>
      <c r="R185" s="59">
        <f t="shared" si="53"/>
        <v>118.21682298352913</v>
      </c>
      <c r="S185" s="49">
        <f t="shared" si="54"/>
        <v>144.70259053555512</v>
      </c>
      <c r="T185" s="49">
        <f t="shared" si="55"/>
        <v>370.07005455713471</v>
      </c>
      <c r="U185" s="49">
        <f>+'OBRP - 5 Years'!Q185+'OBRP - 7 Years'!Q185+'OBRP - 10 Years'!Q185</f>
        <v>-130.06014034869858</v>
      </c>
      <c r="V185" s="49">
        <f>'OBRP - 5 Years'!R185+'OBRP - 7 Years'!R185+'OBRP - 10 Years'!R185</f>
        <v>-438.87714510378578</v>
      </c>
      <c r="W185" s="46">
        <f t="shared" si="51"/>
        <v>64.052182623734552</v>
      </c>
      <c r="Y185" s="46"/>
      <c r="Z185" s="46"/>
      <c r="AB185" s="59">
        <f t="shared" si="52"/>
        <v>27048.032241316505</v>
      </c>
      <c r="AD185" s="33">
        <f t="shared" si="56"/>
        <v>6.8400000000000002E-2</v>
      </c>
      <c r="AE185" s="33">
        <f t="shared" si="57"/>
        <v>8.8670168312699957E-2</v>
      </c>
      <c r="AF185" s="175"/>
      <c r="AG185" s="33"/>
      <c r="AH185" s="172"/>
    </row>
    <row r="186" spans="1:34" x14ac:dyDescent="0.3">
      <c r="A186" s="22" t="s">
        <v>28</v>
      </c>
      <c r="B186" s="23">
        <v>2035</v>
      </c>
      <c r="C186" s="63">
        <f>REBATES!CM186</f>
        <v>95608.141683191061</v>
      </c>
      <c r="D186" s="63">
        <f>REBATES!CN186</f>
        <v>-26875.448627140053</v>
      </c>
      <c r="E186" s="63">
        <f>REBATES!CO186</f>
        <v>68732.693056051008</v>
      </c>
      <c r="F186" s="23"/>
      <c r="G186" s="49">
        <f>REBATES!CK186</f>
        <v>23552.192828995958</v>
      </c>
      <c r="H186" s="49">
        <f>'OBRP - 5 Years'!CJ186</f>
        <v>0</v>
      </c>
      <c r="I186" s="49">
        <f>'OBRP - 7 Years'!CB186</f>
        <v>0</v>
      </c>
      <c r="J186" s="49">
        <f>'OBRP - 10 Years'!CG186</f>
        <v>1388.5768333333335</v>
      </c>
      <c r="P186" s="59">
        <f t="shared" si="50"/>
        <v>23552.192828995958</v>
      </c>
      <c r="R186" s="59">
        <f t="shared" si="53"/>
        <v>94.851116417350383</v>
      </c>
      <c r="S186" s="49">
        <f t="shared" si="54"/>
        <v>116.10193806927481</v>
      </c>
      <c r="T186" s="49">
        <f t="shared" si="55"/>
        <v>296.92523400214037</v>
      </c>
      <c r="U186" s="49">
        <f>+'OBRP - 5 Years'!Q186+'OBRP - 7 Years'!Q186+'OBRP - 10 Years'!Q186</f>
        <v>-132.40569752593126</v>
      </c>
      <c r="V186" s="49">
        <f>'OBRP - 5 Years'!R186+'OBRP - 7 Years'!R186+'OBRP - 10 Years'!R186</f>
        <v>-446.79203305378854</v>
      </c>
      <c r="W186" s="46">
        <f t="shared" si="51"/>
        <v>-71.319442090954226</v>
      </c>
      <c r="Y186" s="46"/>
      <c r="Z186" s="46"/>
      <c r="AB186" s="59">
        <f t="shared" si="52"/>
        <v>23480.873386905005</v>
      </c>
      <c r="AD186" s="33">
        <f t="shared" si="56"/>
        <v>6.8400000000000002E-2</v>
      </c>
      <c r="AE186" s="33">
        <f t="shared" si="57"/>
        <v>8.8670168312699957E-2</v>
      </c>
      <c r="AF186" s="175"/>
      <c r="AG186" s="33"/>
      <c r="AH186" s="172"/>
    </row>
    <row r="187" spans="1:34" x14ac:dyDescent="0.3">
      <c r="A187" s="22" t="s">
        <v>29</v>
      </c>
      <c r="B187" s="23">
        <v>2035</v>
      </c>
      <c r="C187" s="63">
        <f>REBATES!CM187</f>
        <v>74832.889961153269</v>
      </c>
      <c r="D187" s="63">
        <f>REBATES!CN187</f>
        <v>-21035.525368075436</v>
      </c>
      <c r="E187" s="63">
        <f>REBATES!CO187</f>
        <v>53797.364593077829</v>
      </c>
      <c r="F187" s="23"/>
      <c r="G187" s="49">
        <f>REBATES!CK187</f>
        <v>20775.251722037061</v>
      </c>
      <c r="H187" s="49">
        <f>'OBRP - 5 Years'!CJ187</f>
        <v>0</v>
      </c>
      <c r="I187" s="49">
        <f>'OBRP - 7 Years'!CB187</f>
        <v>0</v>
      </c>
      <c r="J187" s="49">
        <f>'OBRP - 10 Years'!CG187</f>
        <v>1086.7123333333334</v>
      </c>
      <c r="P187" s="59">
        <f t="shared" si="50"/>
        <v>20775.251722037061</v>
      </c>
      <c r="R187" s="59">
        <f t="shared" si="53"/>
        <v>74.240363138447407</v>
      </c>
      <c r="S187" s="49">
        <f t="shared" si="54"/>
        <v>90.873469590114425</v>
      </c>
      <c r="T187" s="49">
        <f t="shared" si="55"/>
        <v>232.40461504209622</v>
      </c>
      <c r="U187" s="49">
        <f>+'OBRP - 5 Years'!Q187+'OBRP - 7 Years'!Q187+'OBRP - 10 Years'!Q187</f>
        <v>-134.24135101794309</v>
      </c>
      <c r="V187" s="49">
        <f>'OBRP - 5 Years'!R187+'OBRP - 7 Years'!R187+'OBRP - 10 Years'!R187</f>
        <v>-452.98629335378519</v>
      </c>
      <c r="W187" s="46">
        <f t="shared" si="51"/>
        <v>-189.70919660107023</v>
      </c>
      <c r="Y187" s="46"/>
      <c r="Z187" s="46"/>
      <c r="AB187" s="59">
        <f t="shared" si="52"/>
        <v>20585.542525435991</v>
      </c>
      <c r="AD187" s="33">
        <f t="shared" si="56"/>
        <v>6.8399999999999989E-2</v>
      </c>
      <c r="AE187" s="33">
        <f t="shared" si="57"/>
        <v>8.8670168312699957E-2</v>
      </c>
      <c r="AF187" s="175"/>
      <c r="AG187" s="33"/>
      <c r="AH187" s="172"/>
    </row>
    <row r="188" spans="1:34" x14ac:dyDescent="0.3">
      <c r="A188" s="22" t="s">
        <v>18</v>
      </c>
      <c r="B188" s="23">
        <v>2036</v>
      </c>
      <c r="C188" s="63">
        <f>REBATES!CM188</f>
        <v>56894.446617737412</v>
      </c>
      <c r="D188" s="63">
        <f>REBATES!CN188</f>
        <v>-15993.028944242489</v>
      </c>
      <c r="E188" s="63">
        <f>REBATES!CO188</f>
        <v>40901.417673494921</v>
      </c>
      <c r="F188" s="23"/>
      <c r="G188" s="49">
        <f>REBATES!CK188</f>
        <v>17938.443343411407</v>
      </c>
      <c r="H188" s="49">
        <f>'OBRP - 5 Years'!CJ188</f>
        <v>0</v>
      </c>
      <c r="I188" s="49">
        <f>'OBRP - 7 Years'!CB188</f>
        <v>0</v>
      </c>
      <c r="J188" s="49">
        <f>'OBRP - 10 Years'!CG188</f>
        <v>724.47483333333332</v>
      </c>
      <c r="P188" s="59">
        <f t="shared" si="50"/>
        <v>17938.443343411407</v>
      </c>
      <c r="R188" s="59">
        <f t="shared" si="53"/>
        <v>56.443956389422986</v>
      </c>
      <c r="S188" s="49">
        <f t="shared" si="54"/>
        <v>69.089885039148569</v>
      </c>
      <c r="T188" s="49">
        <f t="shared" si="55"/>
        <v>176.69412434949805</v>
      </c>
      <c r="U188" s="49">
        <f>+'OBRP - 5 Years'!Q188+'OBRP - 7 Years'!Q188+'OBRP - 10 Years'!Q188</f>
        <v>-135.46511991877267</v>
      </c>
      <c r="V188" s="49">
        <f>'OBRP - 5 Years'!R188+'OBRP - 7 Years'!R188+'OBRP - 10 Years'!R188</f>
        <v>-457.1157999037776</v>
      </c>
      <c r="W188" s="46">
        <f t="shared" si="51"/>
        <v>-290.35295404448073</v>
      </c>
      <c r="Y188" s="46"/>
      <c r="Z188" s="46"/>
      <c r="AB188" s="59">
        <f t="shared" si="52"/>
        <v>17648.090389366927</v>
      </c>
      <c r="AD188" s="33">
        <f t="shared" si="56"/>
        <v>6.8400000000000002E-2</v>
      </c>
      <c r="AE188" s="33">
        <f t="shared" si="57"/>
        <v>8.8670168312699943E-2</v>
      </c>
      <c r="AF188" s="175"/>
      <c r="AG188" s="33"/>
      <c r="AH188" s="172"/>
    </row>
    <row r="189" spans="1:34" x14ac:dyDescent="0.3">
      <c r="A189" s="22" t="s">
        <v>19</v>
      </c>
      <c r="B189" s="23">
        <v>2036</v>
      </c>
      <c r="C189" s="63">
        <f>REBATES!CM189</f>
        <v>41912.867913067341</v>
      </c>
      <c r="D189" s="63">
        <f>REBATES!CN189</f>
        <v>-11781.707170359503</v>
      </c>
      <c r="E189" s="63">
        <f>REBATES!CO189</f>
        <v>30131.160742707838</v>
      </c>
      <c r="F189" s="23"/>
      <c r="G189" s="49">
        <f>REBATES!CK189</f>
        <v>14981.578704670881</v>
      </c>
      <c r="H189" s="49">
        <f>'OBRP - 5 Years'!CJ189</f>
        <v>0</v>
      </c>
      <c r="I189" s="49">
        <f>'OBRP - 7 Years'!CB189</f>
        <v>0</v>
      </c>
      <c r="J189" s="49">
        <f>'OBRP - 10 Years'!CG189</f>
        <v>573.54258333333337</v>
      </c>
      <c r="P189" s="59">
        <f t="shared" si="50"/>
        <v>14981.578704670881</v>
      </c>
      <c r="R189" s="59">
        <f t="shared" si="53"/>
        <v>41.581001824936813</v>
      </c>
      <c r="S189" s="49">
        <f t="shared" si="54"/>
        <v>50.896974975975454</v>
      </c>
      <c r="T189" s="49">
        <f t="shared" si="55"/>
        <v>130.16661440849785</v>
      </c>
      <c r="U189" s="49">
        <f>+'OBRP - 5 Years'!Q189+'OBRP - 7 Years'!Q189+'OBRP - 10 Years'!Q189</f>
        <v>-136.4339369769981</v>
      </c>
      <c r="V189" s="49">
        <f>'OBRP - 5 Years'!R189+'OBRP - 7 Years'!R189+'OBRP - 10 Years'!R189</f>
        <v>-460.38499262878821</v>
      </c>
      <c r="W189" s="46">
        <f t="shared" si="51"/>
        <v>-374.17433839637619</v>
      </c>
      <c r="Y189" s="46"/>
      <c r="Z189" s="46"/>
      <c r="AB189" s="59">
        <f t="shared" si="52"/>
        <v>14607.404366274504</v>
      </c>
      <c r="AD189" s="33">
        <f t="shared" si="56"/>
        <v>6.8399999999999989E-2</v>
      </c>
      <c r="AE189" s="33">
        <f t="shared" si="57"/>
        <v>8.8670168312699957E-2</v>
      </c>
      <c r="AF189" s="175"/>
      <c r="AG189" s="33"/>
      <c r="AH189" s="172"/>
    </row>
    <row r="190" spans="1:34" x14ac:dyDescent="0.3">
      <c r="A190" s="22" t="s">
        <v>20</v>
      </c>
      <c r="B190" s="23">
        <v>2036</v>
      </c>
      <c r="C190" s="63">
        <f>REBATES!CM190</f>
        <v>30780.862780436873</v>
      </c>
      <c r="D190" s="63">
        <f>REBATES!CN190</f>
        <v>-8652.5005275791045</v>
      </c>
      <c r="E190" s="63">
        <f>REBATES!CO190</f>
        <v>22128.362252857769</v>
      </c>
      <c r="F190" s="23"/>
      <c r="G190" s="49">
        <f>REBATES!CK190</f>
        <v>11132.005132623259</v>
      </c>
      <c r="H190" s="49">
        <f>'OBRP - 5 Years'!CJ190</f>
        <v>0</v>
      </c>
      <c r="I190" s="49">
        <f>'OBRP - 7 Years'!CB190</f>
        <v>0</v>
      </c>
      <c r="J190" s="49">
        <f>'OBRP - 10 Years'!CG190</f>
        <v>482.98325</v>
      </c>
      <c r="P190" s="59">
        <f t="shared" si="50"/>
        <v>11132.005132623259</v>
      </c>
      <c r="R190" s="59">
        <f t="shared" si="53"/>
        <v>30.537139908943718</v>
      </c>
      <c r="S190" s="49">
        <f t="shared" si="54"/>
        <v>37.378802279151955</v>
      </c>
      <c r="T190" s="49">
        <f t="shared" si="55"/>
        <v>95.594524932345564</v>
      </c>
      <c r="U190" s="49">
        <f>+'OBRP - 5 Years'!Q190+'OBRP - 7 Years'!Q190+'OBRP - 10 Years'!Q190</f>
        <v>-137.24978295780696</v>
      </c>
      <c r="V190" s="49">
        <f>'OBRP - 5 Years'!R190+'OBRP - 7 Years'!R190+'OBRP - 10 Years'!R190</f>
        <v>-463.13799715378582</v>
      </c>
      <c r="W190" s="46">
        <f t="shared" si="51"/>
        <v>-436.87731299115154</v>
      </c>
      <c r="Y190" s="46"/>
      <c r="Z190" s="46"/>
      <c r="AB190" s="59">
        <f t="shared" si="52"/>
        <v>10695.127819632107</v>
      </c>
      <c r="AD190" s="33">
        <f t="shared" si="56"/>
        <v>6.8400000000000002E-2</v>
      </c>
      <c r="AE190" s="33">
        <f t="shared" si="57"/>
        <v>8.8670168312699957E-2</v>
      </c>
      <c r="AF190" s="175"/>
      <c r="AG190" s="33"/>
      <c r="AH190" s="172"/>
    </row>
    <row r="191" spans="1:34" x14ac:dyDescent="0.3">
      <c r="A191" s="22" t="s">
        <v>21</v>
      </c>
      <c r="B191" s="23">
        <v>2036</v>
      </c>
      <c r="C191" s="63">
        <f>REBATES!CM191</f>
        <v>21969.868377253413</v>
      </c>
      <c r="D191" s="63">
        <f>REBATES!CN191</f>
        <v>-6175.7300008429202</v>
      </c>
      <c r="E191" s="63">
        <f>REBATES!CO191</f>
        <v>15794.138376410494</v>
      </c>
      <c r="F191" s="23"/>
      <c r="G191" s="49">
        <f>REBATES!CK191</f>
        <v>8810.9944031881332</v>
      </c>
      <c r="H191" s="49">
        <f>'OBRP - 5 Years'!CJ191</f>
        <v>0</v>
      </c>
      <c r="I191" s="49">
        <f>'OBRP - 7 Years'!CB191</f>
        <v>0</v>
      </c>
      <c r="J191" s="49">
        <f>'OBRP - 10 Years'!CG191</f>
        <v>422.6103333333333</v>
      </c>
      <c r="P191" s="59">
        <f t="shared" si="50"/>
        <v>8810.9944031881332</v>
      </c>
      <c r="R191" s="59">
        <f t="shared" si="53"/>
        <v>21.795910959446481</v>
      </c>
      <c r="S191" s="49">
        <f t="shared" si="54"/>
        <v>26.679153603659532</v>
      </c>
      <c r="T191" s="49">
        <f t="shared" si="55"/>
        <v>68.230677786093338</v>
      </c>
      <c r="U191" s="49">
        <f>+'OBRP - 5 Years'!Q191+'OBRP - 7 Years'!Q191+'OBRP - 10 Years'!Q191</f>
        <v>-137.96364817342192</v>
      </c>
      <c r="V191" s="49">
        <f>'OBRP - 5 Years'!R191+'OBRP - 7 Years'!R191+'OBRP - 10 Years'!R191</f>
        <v>-465.54687605379331</v>
      </c>
      <c r="W191" s="46">
        <f t="shared" si="51"/>
        <v>-486.80478187801589</v>
      </c>
      <c r="Y191" s="46"/>
      <c r="Z191" s="46"/>
      <c r="AB191" s="59">
        <f t="shared" si="52"/>
        <v>8324.1896213101172</v>
      </c>
      <c r="AD191" s="33">
        <f t="shared" si="56"/>
        <v>6.8399999999999989E-2</v>
      </c>
      <c r="AE191" s="33">
        <f t="shared" si="57"/>
        <v>8.8670168312699957E-2</v>
      </c>
      <c r="AF191" s="175"/>
      <c r="AG191" s="33"/>
      <c r="AH191" s="172"/>
    </row>
    <row r="192" spans="1:34" x14ac:dyDescent="0.3">
      <c r="A192" s="22" t="s">
        <v>22</v>
      </c>
      <c r="B192" s="23">
        <v>2036</v>
      </c>
      <c r="C192" s="63">
        <f>REBATES!CM192</f>
        <v>15281.290765017271</v>
      </c>
      <c r="D192" s="63">
        <f>REBATES!CN192</f>
        <v>-4295.5708340441697</v>
      </c>
      <c r="E192" s="63">
        <f>REBATES!CO192</f>
        <v>10985.7199309731</v>
      </c>
      <c r="F192" s="23"/>
      <c r="G192" s="49">
        <f>REBATES!CK192</f>
        <v>6688.5776122331918</v>
      </c>
      <c r="H192" s="49">
        <f>'OBRP - 5 Years'!CJ192</f>
        <v>0</v>
      </c>
      <c r="I192" s="49">
        <f>'OBRP - 7 Years'!CB192</f>
        <v>0</v>
      </c>
      <c r="J192" s="49">
        <f>'OBRP - 10 Years'!CG192</f>
        <v>332.05099999999999</v>
      </c>
      <c r="P192" s="59">
        <f t="shared" si="50"/>
        <v>6688.5776122331918</v>
      </c>
      <c r="R192" s="59">
        <f t="shared" si="53"/>
        <v>15.160293504742878</v>
      </c>
      <c r="S192" s="49">
        <f t="shared" si="54"/>
        <v>18.556866003083943</v>
      </c>
      <c r="T192" s="49">
        <f t="shared" si="55"/>
        <v>47.458310101803796</v>
      </c>
      <c r="U192" s="49">
        <f>+'OBRP - 5 Years'!Q192+'OBRP - 7 Years'!Q192+'OBRP - 10 Years'!Q192</f>
        <v>-138.52454231162034</v>
      </c>
      <c r="V192" s="49">
        <f>'OBRP - 5 Years'!R192+'OBRP - 7 Years'!R192+'OBRP - 10 Years'!R192</f>
        <v>-467.43956675378791</v>
      </c>
      <c r="W192" s="46">
        <f t="shared" si="51"/>
        <v>-524.78863945577768</v>
      </c>
      <c r="Y192" s="46"/>
      <c r="Z192" s="46"/>
      <c r="AB192" s="59">
        <f t="shared" si="52"/>
        <v>6163.7889727774145</v>
      </c>
      <c r="AD192" s="33">
        <f t="shared" si="56"/>
        <v>6.8400000000000002E-2</v>
      </c>
      <c r="AE192" s="33">
        <f t="shared" si="57"/>
        <v>8.8670168312699971E-2</v>
      </c>
      <c r="AF192" s="175"/>
      <c r="AG192" s="33"/>
      <c r="AH192" s="172"/>
    </row>
    <row r="193" spans="1:34" x14ac:dyDescent="0.3">
      <c r="A193" s="22" t="s">
        <v>23</v>
      </c>
      <c r="B193" s="23">
        <v>2036</v>
      </c>
      <c r="C193" s="63">
        <f>REBATES!CM193</f>
        <v>9843.2871415764093</v>
      </c>
      <c r="D193" s="63">
        <f>REBATES!CN193</f>
        <v>-2766.9480154962166</v>
      </c>
      <c r="E193" s="63">
        <f>REBATES!CO193</f>
        <v>7076.3391260801927</v>
      </c>
      <c r="F193" s="23"/>
      <c r="G193" s="49">
        <f>REBATES!CK193</f>
        <v>5438.0036234363333</v>
      </c>
      <c r="H193" s="49">
        <f>'OBRP - 5 Years'!CJ193</f>
        <v>0</v>
      </c>
      <c r="I193" s="49">
        <f>'OBRP - 7 Years'!CB193</f>
        <v>0</v>
      </c>
      <c r="J193" s="49">
        <f>'OBRP - 10 Years'!CG193</f>
        <v>181.11875000000001</v>
      </c>
      <c r="P193" s="59">
        <f t="shared" si="50"/>
        <v>5438.0036234363333</v>
      </c>
      <c r="R193" s="59">
        <f t="shared" si="53"/>
        <v>9.765347993990666</v>
      </c>
      <c r="S193" s="49">
        <f t="shared" si="54"/>
        <v>11.953215426949138</v>
      </c>
      <c r="T193" s="49">
        <f t="shared" si="55"/>
        <v>30.569785024666434</v>
      </c>
      <c r="U193" s="49">
        <f>+'OBRP - 5 Years'!Q193+'OBRP - 7 Years'!Q193+'OBRP - 10 Years'!Q193</f>
        <v>-138.83048460720829</v>
      </c>
      <c r="V193" s="49">
        <f>'OBRP - 5 Years'!R193+'OBRP - 7 Years'!R193+'OBRP - 10 Years'!R193</f>
        <v>-468.4719436287794</v>
      </c>
      <c r="W193" s="46">
        <f t="shared" ref="W193:W199" si="58">SUM(R193:V193)</f>
        <v>-555.0140797903814</v>
      </c>
      <c r="Y193" s="46"/>
      <c r="Z193" s="46"/>
      <c r="AB193" s="59">
        <f t="shared" si="52"/>
        <v>4882.9895436459519</v>
      </c>
      <c r="AD193" s="33">
        <f t="shared" si="56"/>
        <v>6.8400000000000016E-2</v>
      </c>
      <c r="AE193" s="33">
        <f t="shared" si="57"/>
        <v>8.8670168312699943E-2</v>
      </c>
      <c r="AF193" s="175"/>
      <c r="AG193" s="33"/>
      <c r="AH193" s="172"/>
    </row>
    <row r="194" spans="1:34" x14ac:dyDescent="0.3">
      <c r="A194" s="22" t="s">
        <v>24</v>
      </c>
      <c r="B194" s="23">
        <v>2036</v>
      </c>
      <c r="C194" s="63">
        <f>REBATES!CM194</f>
        <v>5397.9316582977772</v>
      </c>
      <c r="D194" s="63">
        <f>REBATES!CN194</f>
        <v>-1517.358589144786</v>
      </c>
      <c r="E194" s="63">
        <f>REBATES!CO194</f>
        <v>3880.5730691529911</v>
      </c>
      <c r="F194" s="23"/>
      <c r="G194" s="49">
        <f>REBATES!CK194</f>
        <v>4445.3554832850605</v>
      </c>
      <c r="H194" s="49">
        <f>'OBRP - 5 Years'!CJ194</f>
        <v>0</v>
      </c>
      <c r="I194" s="49">
        <f>'OBRP - 7 Years'!CB194</f>
        <v>0</v>
      </c>
      <c r="J194" s="49">
        <f>'OBRP - 10 Years'!CG194</f>
        <v>0</v>
      </c>
      <c r="P194" s="59">
        <f t="shared" si="50"/>
        <v>4445.3554832850605</v>
      </c>
      <c r="R194" s="59">
        <f t="shared" si="53"/>
        <v>5.3551908354311273</v>
      </c>
      <c r="S194" s="49">
        <f t="shared" si="54"/>
        <v>6.5549891051218161</v>
      </c>
      <c r="T194" s="49">
        <f t="shared" si="55"/>
        <v>16.764075658740921</v>
      </c>
      <c r="U194" s="49">
        <f>+'OBRP - 5 Years'!Q194+'OBRP - 7 Years'!Q194+'OBRP - 10 Years'!Q194</f>
        <v>-138.83048460720829</v>
      </c>
      <c r="V194" s="49">
        <f>'OBRP - 5 Years'!R194+'OBRP - 7 Years'!R194+'OBRP - 10 Years'!R194</f>
        <v>-468.4719436287794</v>
      </c>
      <c r="W194" s="46">
        <f t="shared" si="58"/>
        <v>-578.62817263669376</v>
      </c>
      <c r="Y194" s="46"/>
      <c r="Z194" s="46"/>
      <c r="AB194" s="59">
        <f t="shared" si="52"/>
        <v>3866.7273106483667</v>
      </c>
      <c r="AD194" s="33">
        <f t="shared" si="56"/>
        <v>6.8400000000000002E-2</v>
      </c>
      <c r="AE194" s="33">
        <f t="shared" si="57"/>
        <v>8.8670168312699957E-2</v>
      </c>
      <c r="AF194" s="175"/>
      <c r="AG194" s="33"/>
      <c r="AH194" s="172"/>
    </row>
    <row r="195" spans="1:34" x14ac:dyDescent="0.3">
      <c r="A195" s="22" t="s">
        <v>25</v>
      </c>
      <c r="B195" s="23">
        <v>2036</v>
      </c>
      <c r="C195" s="63">
        <f>REBATES!CM195</f>
        <v>1905.1523500084877</v>
      </c>
      <c r="D195" s="63">
        <f>REBATES!CN195</f>
        <v>-535.53832558294778</v>
      </c>
      <c r="E195" s="63">
        <f>REBATES!CO195</f>
        <v>1369.6140244255398</v>
      </c>
      <c r="F195" s="23"/>
      <c r="G195" s="49">
        <f>REBATES!CK195</f>
        <v>3492.7793082954045</v>
      </c>
      <c r="H195" s="49">
        <f>'OBRP - 5 Years'!CJ195</f>
        <v>0</v>
      </c>
      <c r="I195" s="49">
        <f>'OBRP - 7 Years'!CB195</f>
        <v>0</v>
      </c>
      <c r="J195" s="49">
        <f>'OBRP - 10 Years'!CG195</f>
        <v>0</v>
      </c>
      <c r="P195" s="59">
        <f t="shared" si="50"/>
        <v>3492.7793082954045</v>
      </c>
      <c r="R195" s="59">
        <f t="shared" si="53"/>
        <v>1.8900673537072448</v>
      </c>
      <c r="S195" s="49">
        <f t="shared" si="54"/>
        <v>2.3135255665450041</v>
      </c>
      <c r="T195" s="49">
        <f t="shared" si="55"/>
        <v>5.9167325855183321</v>
      </c>
      <c r="U195" s="49">
        <f>+'OBRP - 5 Years'!Q195+'OBRP - 7 Years'!Q195+'OBRP - 10 Years'!Q195</f>
        <v>-39.089646568715906</v>
      </c>
      <c r="V195" s="49">
        <f>'OBRP - 5 Years'!R195+'OBRP - 7 Years'!R195+'OBRP - 10 Years'!R195</f>
        <v>-131.90476685015895</v>
      </c>
      <c r="W195" s="46">
        <f t="shared" si="58"/>
        <v>-160.87408791310429</v>
      </c>
      <c r="Y195" s="46"/>
      <c r="Z195" s="46"/>
      <c r="AB195" s="59">
        <f t="shared" si="52"/>
        <v>3331.9052203823003</v>
      </c>
      <c r="AD195" s="33">
        <f t="shared" si="56"/>
        <v>6.8400000000000002E-2</v>
      </c>
      <c r="AE195" s="33">
        <f t="shared" si="57"/>
        <v>8.8670168312699957E-2</v>
      </c>
      <c r="AF195" s="175"/>
      <c r="AG195" s="33"/>
      <c r="AH195" s="172"/>
    </row>
    <row r="196" spans="1:34" x14ac:dyDescent="0.3">
      <c r="A196" s="22" t="s">
        <v>26</v>
      </c>
      <c r="B196" s="23">
        <v>2036</v>
      </c>
      <c r="C196" s="63">
        <f>REBATES!CM196</f>
        <v>0</v>
      </c>
      <c r="D196" s="63">
        <f>REBATES!CN196</f>
        <v>-3.7633753890986554E-9</v>
      </c>
      <c r="E196" s="63">
        <f>REBATES!CO196</f>
        <v>-3.7633753890986554E-9</v>
      </c>
      <c r="F196" s="23"/>
      <c r="G196" s="49">
        <f>REBATES!CK196</f>
        <v>1905.1523499793113</v>
      </c>
      <c r="H196" s="49">
        <f>'OBRP - 5 Years'!CJ196</f>
        <v>0</v>
      </c>
      <c r="I196" s="49">
        <f>'OBRP - 7 Years'!CB196</f>
        <v>0</v>
      </c>
      <c r="J196" s="49">
        <f>'OBRP - 10 Years'!CG196</f>
        <v>0</v>
      </c>
      <c r="P196" s="59">
        <f t="shared" si="50"/>
        <v>1905.1523499793113</v>
      </c>
      <c r="R196" s="59">
        <f t="shared" si="53"/>
        <v>-5.1934580369561441E-12</v>
      </c>
      <c r="S196" s="49">
        <f t="shared" si="54"/>
        <v>-6.357021046741871E-12</v>
      </c>
      <c r="T196" s="49">
        <f t="shared" si="55"/>
        <v>-1.6257781680906193E-11</v>
      </c>
      <c r="U196" s="49">
        <f>+'OBRP - 5 Years'!Q196+'OBRP - 7 Years'!Q196+'OBRP - 10 Years'!Q196</f>
        <v>-39.089646568715906</v>
      </c>
      <c r="V196" s="49">
        <f>'OBRP - 5 Years'!R196+'OBRP - 7 Years'!R196+'OBRP - 10 Years'!R196</f>
        <v>-131.90476685015895</v>
      </c>
      <c r="W196" s="46">
        <f t="shared" si="58"/>
        <v>-170.99441341890267</v>
      </c>
      <c r="Y196" s="46"/>
      <c r="Z196" s="46"/>
      <c r="AB196" s="59">
        <f t="shared" si="52"/>
        <v>1734.1579365604086</v>
      </c>
      <c r="AD196" s="33">
        <f t="shared" si="56"/>
        <v>6.8400000000000002E-2</v>
      </c>
      <c r="AE196" s="33">
        <f t="shared" si="57"/>
        <v>8.8670168312699957E-2</v>
      </c>
      <c r="AF196" s="175"/>
      <c r="AG196" s="33"/>
      <c r="AH196" s="172"/>
    </row>
    <row r="197" spans="1:34" x14ac:dyDescent="0.3">
      <c r="A197" s="22" t="s">
        <v>27</v>
      </c>
      <c r="B197" s="23">
        <v>2036</v>
      </c>
      <c r="C197" s="63">
        <f>REBATES!CM197</f>
        <v>0</v>
      </c>
      <c r="D197" s="63">
        <f>REBATES!CN197</f>
        <v>0</v>
      </c>
      <c r="E197" s="63">
        <f>REBATES!CO197</f>
        <v>0</v>
      </c>
      <c r="F197" s="23"/>
      <c r="G197" s="49">
        <f>REBATES!CK197</f>
        <v>0</v>
      </c>
      <c r="H197" s="49">
        <f>'OBRP - 5 Years'!CJ197</f>
        <v>0</v>
      </c>
      <c r="I197" s="49">
        <f>'OBRP - 7 Years'!CB197</f>
        <v>0</v>
      </c>
      <c r="J197" s="49">
        <f>'OBRP - 10 Years'!CG197</f>
        <v>0</v>
      </c>
      <c r="P197" s="59">
        <f t="shared" si="50"/>
        <v>0</v>
      </c>
      <c r="R197" s="59">
        <f t="shared" si="53"/>
        <v>0</v>
      </c>
      <c r="S197" s="49">
        <f t="shared" si="54"/>
        <v>0</v>
      </c>
      <c r="T197" s="49">
        <f t="shared" si="55"/>
        <v>0</v>
      </c>
      <c r="U197" s="49">
        <f>+'OBRP - 5 Years'!Q197+'OBRP - 7 Years'!Q197+'OBRP - 10 Years'!Q197</f>
        <v>0</v>
      </c>
      <c r="V197" s="49">
        <f>'OBRP - 5 Years'!R197+'OBRP - 7 Years'!R197+'OBRP - 10 Years'!R197</f>
        <v>0</v>
      </c>
      <c r="W197" s="46">
        <f t="shared" si="58"/>
        <v>0</v>
      </c>
      <c r="Y197" s="46"/>
      <c r="Z197" s="46"/>
      <c r="AB197" s="59">
        <f t="shared" si="52"/>
        <v>0</v>
      </c>
      <c r="AD197" s="33"/>
      <c r="AE197" s="33"/>
      <c r="AF197" s="33"/>
      <c r="AG197" s="33"/>
      <c r="AH197" s="172"/>
    </row>
    <row r="198" spans="1:34" x14ac:dyDescent="0.3">
      <c r="A198" s="22" t="s">
        <v>28</v>
      </c>
      <c r="B198" s="23">
        <v>2036</v>
      </c>
      <c r="C198" s="63">
        <f>REBATES!CM198</f>
        <v>0</v>
      </c>
      <c r="D198" s="63">
        <f>REBATES!CN198</f>
        <v>0</v>
      </c>
      <c r="E198" s="63">
        <f>REBATES!CO198</f>
        <v>0</v>
      </c>
      <c r="F198" s="23"/>
      <c r="G198" s="49">
        <f>REBATES!CK198</f>
        <v>0</v>
      </c>
      <c r="H198" s="49">
        <f>'OBRP - 5 Years'!CJ198</f>
        <v>0</v>
      </c>
      <c r="I198" s="49">
        <f>'OBRP - 7 Years'!CB198</f>
        <v>0</v>
      </c>
      <c r="J198" s="49">
        <f>'OBRP - 10 Years'!CG198</f>
        <v>0</v>
      </c>
      <c r="P198" s="59">
        <f t="shared" si="50"/>
        <v>0</v>
      </c>
      <c r="R198" s="59">
        <f t="shared" si="53"/>
        <v>0</v>
      </c>
      <c r="S198" s="49">
        <f t="shared" si="54"/>
        <v>0</v>
      </c>
      <c r="T198" s="49">
        <f t="shared" si="55"/>
        <v>0</v>
      </c>
      <c r="U198" s="49">
        <f>+'OBRP - 5 Years'!Q198+'OBRP - 7 Years'!Q198+'OBRP - 10 Years'!Q198</f>
        <v>0</v>
      </c>
      <c r="V198" s="49">
        <f>'OBRP - 5 Years'!R198+'OBRP - 7 Years'!R198+'OBRP - 10 Years'!R198</f>
        <v>0</v>
      </c>
      <c r="W198" s="46">
        <f t="shared" si="58"/>
        <v>0</v>
      </c>
      <c r="Y198" s="46"/>
      <c r="Z198" s="46"/>
      <c r="AB198" s="59">
        <f t="shared" si="52"/>
        <v>0</v>
      </c>
      <c r="AD198" s="33"/>
      <c r="AE198" s="33"/>
      <c r="AF198" s="33"/>
      <c r="AG198" s="33"/>
      <c r="AH198" s="172"/>
    </row>
    <row r="199" spans="1:34" x14ac:dyDescent="0.3">
      <c r="A199" s="22" t="s">
        <v>29</v>
      </c>
      <c r="B199" s="23">
        <v>2036</v>
      </c>
      <c r="C199" s="63">
        <f>REBATES!CM199</f>
        <v>0</v>
      </c>
      <c r="D199" s="63">
        <f>REBATES!CN199</f>
        <v>0</v>
      </c>
      <c r="E199" s="63">
        <f>REBATES!CO199</f>
        <v>0</v>
      </c>
      <c r="F199" s="23"/>
      <c r="G199" s="49">
        <f>REBATES!CK199</f>
        <v>0</v>
      </c>
      <c r="H199" s="49">
        <f>'OBRP - 5 Years'!CJ199</f>
        <v>0</v>
      </c>
      <c r="I199" s="49">
        <f>'OBRP - 7 Years'!CB199</f>
        <v>0</v>
      </c>
      <c r="J199" s="49">
        <f>'OBRP - 10 Years'!CG199</f>
        <v>0</v>
      </c>
      <c r="P199" s="59">
        <f t="shared" si="50"/>
        <v>0</v>
      </c>
      <c r="R199" s="59">
        <f t="shared" si="53"/>
        <v>0</v>
      </c>
      <c r="S199" s="49">
        <f t="shared" si="54"/>
        <v>0</v>
      </c>
      <c r="T199" s="49">
        <f t="shared" si="55"/>
        <v>0</v>
      </c>
      <c r="U199" s="49">
        <f>+'OBRP - 5 Years'!Q199+'OBRP - 7 Years'!Q199+'OBRP - 10 Years'!Q199</f>
        <v>0</v>
      </c>
      <c r="V199" s="49">
        <f>'OBRP - 5 Years'!R199+'OBRP - 7 Years'!R199+'OBRP - 10 Years'!R199</f>
        <v>0</v>
      </c>
      <c r="W199" s="46">
        <f t="shared" si="58"/>
        <v>0</v>
      </c>
      <c r="Y199" s="46"/>
      <c r="Z199" s="46"/>
      <c r="AB199" s="59">
        <f t="shared" si="52"/>
        <v>0</v>
      </c>
      <c r="AD199" s="33"/>
      <c r="AE199" s="33"/>
      <c r="AF199" s="33"/>
      <c r="AG199" s="33"/>
      <c r="AH199" s="172"/>
    </row>
    <row r="200" spans="1:34" x14ac:dyDescent="0.3">
      <c r="A200" s="22"/>
      <c r="B200" s="23"/>
      <c r="F200" s="23"/>
      <c r="P200" s="59">
        <f t="shared" si="50"/>
        <v>0</v>
      </c>
      <c r="R200" s="59">
        <f t="shared" si="53"/>
        <v>0</v>
      </c>
      <c r="S200" s="49">
        <f t="shared" si="54"/>
        <v>0</v>
      </c>
      <c r="T200" s="49">
        <f t="shared" si="55"/>
        <v>0</v>
      </c>
      <c r="U200" s="49"/>
      <c r="V200" s="49"/>
      <c r="W200" s="46"/>
      <c r="Y200" s="46"/>
      <c r="Z200" s="46"/>
      <c r="AB200" s="59"/>
      <c r="AD200" s="33"/>
      <c r="AE200" s="33"/>
      <c r="AF200" s="33"/>
      <c r="AG200" s="33"/>
      <c r="AH200" s="172"/>
    </row>
    <row r="201" spans="1:34" x14ac:dyDescent="0.3">
      <c r="A201" s="22"/>
      <c r="B201" s="23"/>
      <c r="F201" s="23"/>
      <c r="P201" s="59">
        <f t="shared" si="50"/>
        <v>0</v>
      </c>
      <c r="R201" s="59">
        <f t="shared" si="53"/>
        <v>0</v>
      </c>
      <c r="S201" s="49">
        <f t="shared" si="54"/>
        <v>0</v>
      </c>
      <c r="T201" s="49">
        <f t="shared" si="55"/>
        <v>0</v>
      </c>
      <c r="U201" s="49"/>
      <c r="V201" s="49"/>
      <c r="W201" s="46"/>
      <c r="Y201" s="46"/>
      <c r="Z201" s="46"/>
      <c r="AB201" s="59"/>
      <c r="AD201" s="33"/>
      <c r="AE201" s="33"/>
      <c r="AF201" s="33"/>
      <c r="AG201" s="33"/>
      <c r="AH201" s="172"/>
    </row>
    <row r="202" spans="1:34" x14ac:dyDescent="0.3">
      <c r="A202" s="22"/>
      <c r="B202" s="23"/>
      <c r="F202" s="23"/>
      <c r="P202" s="59">
        <f t="shared" si="50"/>
        <v>0</v>
      </c>
      <c r="R202" s="59">
        <f t="shared" si="53"/>
        <v>0</v>
      </c>
      <c r="S202" s="49">
        <f t="shared" si="54"/>
        <v>0</v>
      </c>
      <c r="T202" s="49">
        <f t="shared" si="55"/>
        <v>0</v>
      </c>
      <c r="U202" s="49"/>
      <c r="V202" s="49"/>
      <c r="W202" s="46"/>
      <c r="Y202" s="46"/>
      <c r="Z202" s="46"/>
      <c r="AB202" s="59"/>
      <c r="AD202" s="33"/>
      <c r="AE202" s="33"/>
      <c r="AF202" s="33"/>
      <c r="AG202" s="33"/>
      <c r="AH202" s="172"/>
    </row>
    <row r="203" spans="1:34" x14ac:dyDescent="0.3">
      <c r="A203" s="22"/>
      <c r="B203" s="23"/>
      <c r="F203" s="23"/>
      <c r="P203" s="59">
        <f t="shared" si="50"/>
        <v>0</v>
      </c>
      <c r="R203" s="59">
        <f t="shared" si="53"/>
        <v>0</v>
      </c>
      <c r="S203" s="49">
        <f t="shared" si="54"/>
        <v>0</v>
      </c>
      <c r="T203" s="49">
        <f t="shared" si="55"/>
        <v>0</v>
      </c>
      <c r="U203" s="49"/>
      <c r="V203" s="49"/>
      <c r="W203" s="46"/>
      <c r="Y203" s="46"/>
      <c r="Z203" s="46"/>
      <c r="AB203" s="59"/>
      <c r="AD203" s="33"/>
      <c r="AE203" s="33"/>
      <c r="AF203" s="33"/>
      <c r="AG203" s="33"/>
      <c r="AH203" s="172"/>
    </row>
    <row r="204" spans="1:34" x14ac:dyDescent="0.3">
      <c r="A204" s="22"/>
      <c r="B204" s="23"/>
      <c r="F204" s="23"/>
      <c r="P204" s="59">
        <f t="shared" si="50"/>
        <v>0</v>
      </c>
      <c r="R204" s="59">
        <f t="shared" si="53"/>
        <v>0</v>
      </c>
      <c r="S204" s="49">
        <f t="shared" si="54"/>
        <v>0</v>
      </c>
      <c r="T204" s="49">
        <f t="shared" si="55"/>
        <v>0</v>
      </c>
      <c r="U204" s="49"/>
      <c r="V204" s="49"/>
      <c r="W204" s="46"/>
      <c r="Y204" s="46"/>
      <c r="Z204" s="46"/>
      <c r="AB204" s="59"/>
      <c r="AD204" s="33"/>
      <c r="AE204" s="33"/>
      <c r="AF204" s="33"/>
      <c r="AG204" s="33"/>
      <c r="AH204" s="172"/>
    </row>
    <row r="205" spans="1:34" x14ac:dyDescent="0.3">
      <c r="A205" s="22"/>
      <c r="B205" s="23"/>
      <c r="F205" s="23"/>
      <c r="P205" s="49"/>
      <c r="R205" s="59"/>
      <c r="S205" s="49"/>
      <c r="T205" s="49"/>
      <c r="U205" s="49"/>
      <c r="V205" s="49"/>
      <c r="W205" s="46"/>
      <c r="Y205" s="46"/>
      <c r="Z205" s="46"/>
      <c r="AB205" s="59"/>
      <c r="AD205" s="33"/>
      <c r="AE205" s="33"/>
      <c r="AF205" s="33"/>
      <c r="AG205" s="33"/>
      <c r="AH205" s="172"/>
    </row>
    <row r="206" spans="1:34" x14ac:dyDescent="0.3">
      <c r="A206" s="22"/>
      <c r="B206" s="23"/>
      <c r="F206" s="23"/>
      <c r="P206" s="49"/>
      <c r="R206" s="59"/>
      <c r="S206" s="49"/>
      <c r="T206" s="49"/>
      <c r="U206" s="49"/>
      <c r="V206" s="49"/>
      <c r="W206" s="46"/>
      <c r="Y206" s="46"/>
      <c r="Z206" s="46"/>
      <c r="AB206" s="59"/>
      <c r="AD206" s="33"/>
      <c r="AE206" s="33"/>
      <c r="AF206" s="33"/>
      <c r="AG206" s="33"/>
      <c r="AH206" s="172"/>
    </row>
    <row r="207" spans="1:34" x14ac:dyDescent="0.3">
      <c r="A207" s="22"/>
      <c r="B207" s="23"/>
      <c r="F207" s="23"/>
      <c r="P207" s="49"/>
      <c r="R207" s="59"/>
      <c r="S207" s="49"/>
      <c r="T207" s="49"/>
      <c r="U207" s="49"/>
      <c r="V207" s="49"/>
      <c r="W207" s="46"/>
      <c r="Y207" s="46"/>
      <c r="Z207" s="46"/>
      <c r="AB207" s="59"/>
      <c r="AD207" s="33"/>
      <c r="AE207" s="33"/>
      <c r="AF207" s="33"/>
      <c r="AG207" s="33"/>
      <c r="AH207" s="172"/>
    </row>
    <row r="208" spans="1:34" x14ac:dyDescent="0.3">
      <c r="A208" s="22"/>
      <c r="B208" s="23"/>
      <c r="F208" s="23"/>
      <c r="P208" s="49"/>
      <c r="R208" s="59"/>
      <c r="S208" s="49"/>
      <c r="T208" s="49"/>
      <c r="U208" s="49"/>
      <c r="V208" s="49"/>
      <c r="W208" s="46"/>
      <c r="Y208" s="46"/>
      <c r="Z208" s="46"/>
      <c r="AB208" s="59"/>
      <c r="AD208" s="33"/>
      <c r="AE208" s="33"/>
      <c r="AF208" s="33"/>
      <c r="AG208" s="33"/>
      <c r="AH208" s="172"/>
    </row>
    <row r="209" spans="1:34" x14ac:dyDescent="0.3">
      <c r="A209" s="22"/>
      <c r="B209" s="23"/>
      <c r="F209" s="23"/>
      <c r="P209" s="49"/>
      <c r="R209" s="59"/>
      <c r="S209" s="49"/>
      <c r="T209" s="49"/>
      <c r="U209" s="49"/>
      <c r="V209" s="49"/>
      <c r="W209" s="46"/>
      <c r="Y209" s="46"/>
      <c r="Z209" s="46"/>
      <c r="AB209" s="59"/>
      <c r="AD209" s="33"/>
      <c r="AE209" s="33"/>
      <c r="AF209" s="33"/>
      <c r="AG209" s="33"/>
      <c r="AH209" s="172"/>
    </row>
    <row r="210" spans="1:34" x14ac:dyDescent="0.3">
      <c r="A210" s="22"/>
      <c r="B210" s="23"/>
      <c r="F210" s="23"/>
      <c r="P210" s="49"/>
      <c r="R210" s="59"/>
      <c r="S210" s="49"/>
      <c r="T210" s="49"/>
      <c r="U210" s="49"/>
      <c r="V210" s="49"/>
      <c r="W210" s="46"/>
      <c r="Y210" s="46"/>
      <c r="Z210" s="46"/>
      <c r="AB210" s="59"/>
      <c r="AD210" s="33"/>
      <c r="AE210" s="33"/>
      <c r="AF210" s="33"/>
      <c r="AG210" s="33"/>
      <c r="AH210" s="172"/>
    </row>
    <row r="211" spans="1:34" x14ac:dyDescent="0.3">
      <c r="A211" s="22"/>
      <c r="B211" s="23"/>
      <c r="F211" s="23"/>
      <c r="P211" s="49"/>
      <c r="R211" s="59"/>
      <c r="S211" s="49"/>
      <c r="T211" s="49"/>
      <c r="U211" s="49"/>
      <c r="V211" s="49"/>
      <c r="W211" s="46"/>
      <c r="Y211" s="46"/>
      <c r="Z211" s="46"/>
      <c r="AB211" s="59"/>
      <c r="AD211" s="33"/>
      <c r="AE211" s="33"/>
      <c r="AF211" s="33"/>
      <c r="AG211" s="33"/>
      <c r="AH211" s="172"/>
    </row>
    <row r="212" spans="1:34" x14ac:dyDescent="0.3">
      <c r="A212" s="22"/>
      <c r="B212" s="23"/>
      <c r="F212" s="23"/>
      <c r="P212" s="49"/>
      <c r="R212" s="59"/>
      <c r="S212" s="49"/>
      <c r="T212" s="49"/>
      <c r="U212" s="49"/>
      <c r="V212" s="49"/>
      <c r="W212" s="46"/>
      <c r="Y212" s="46"/>
      <c r="Z212" s="46"/>
      <c r="AB212" s="59"/>
      <c r="AD212" s="33"/>
      <c r="AE212" s="33"/>
      <c r="AF212" s="33"/>
      <c r="AG212" s="33"/>
      <c r="AH212" s="172"/>
    </row>
    <row r="213" spans="1:34" x14ac:dyDescent="0.3">
      <c r="A213" s="22"/>
      <c r="B213" s="23"/>
      <c r="F213" s="23"/>
      <c r="P213" s="49"/>
      <c r="R213" s="59"/>
      <c r="S213" s="49"/>
      <c r="T213" s="49"/>
      <c r="U213" s="49"/>
      <c r="V213" s="49"/>
      <c r="W213" s="46"/>
      <c r="Y213" s="46"/>
      <c r="Z213" s="46"/>
      <c r="AB213" s="59"/>
      <c r="AD213" s="33"/>
      <c r="AE213" s="33"/>
      <c r="AF213" s="33"/>
      <c r="AG213" s="33"/>
      <c r="AH213" s="172"/>
    </row>
    <row r="214" spans="1:34" x14ac:dyDescent="0.3">
      <c r="A214" s="22"/>
      <c r="B214" s="23"/>
      <c r="F214" s="23"/>
      <c r="P214" s="49"/>
      <c r="R214" s="59"/>
      <c r="S214" s="49"/>
      <c r="T214" s="49"/>
      <c r="U214" s="49"/>
      <c r="V214" s="49"/>
      <c r="W214" s="46"/>
      <c r="Y214" s="46"/>
      <c r="Z214" s="46"/>
      <c r="AB214" s="49"/>
      <c r="AD214" s="33"/>
      <c r="AE214" s="33"/>
      <c r="AF214" s="33"/>
      <c r="AG214" s="33"/>
      <c r="AH214" s="172"/>
    </row>
    <row r="215" spans="1:34" x14ac:dyDescent="0.3">
      <c r="A215" s="22"/>
      <c r="B215" s="23"/>
      <c r="F215" s="23"/>
      <c r="P215" s="49"/>
      <c r="R215" s="59"/>
      <c r="S215" s="49"/>
      <c r="T215" s="49"/>
      <c r="U215" s="49"/>
      <c r="V215" s="49"/>
      <c r="W215" s="46"/>
      <c r="Y215" s="46"/>
      <c r="Z215" s="46"/>
      <c r="AB215" s="49"/>
      <c r="AD215" s="33"/>
      <c r="AE215" s="33"/>
      <c r="AF215" s="33"/>
      <c r="AG215" s="33"/>
      <c r="AH215" s="172"/>
    </row>
    <row r="216" spans="1:34" x14ac:dyDescent="0.3">
      <c r="A216" s="22"/>
      <c r="B216" s="23"/>
      <c r="F216" s="23"/>
      <c r="P216" s="49"/>
      <c r="R216" s="59"/>
      <c r="S216" s="49"/>
      <c r="T216" s="49"/>
      <c r="U216" s="49"/>
      <c r="V216" s="49"/>
      <c r="W216" s="46"/>
      <c r="Y216" s="46"/>
      <c r="Z216" s="46"/>
      <c r="AB216" s="49"/>
      <c r="AD216" s="33"/>
      <c r="AE216" s="33"/>
      <c r="AF216" s="33"/>
      <c r="AG216" s="33"/>
      <c r="AH216" s="172"/>
    </row>
    <row r="217" spans="1:34" x14ac:dyDescent="0.3">
      <c r="A217" s="22"/>
      <c r="B217" s="23"/>
      <c r="F217" s="23"/>
      <c r="P217" s="49"/>
      <c r="R217" s="59"/>
      <c r="S217" s="49"/>
      <c r="T217" s="49"/>
      <c r="U217" s="49"/>
      <c r="V217" s="49"/>
      <c r="W217" s="46"/>
      <c r="Y217" s="46"/>
      <c r="Z217" s="46"/>
      <c r="AB217" s="49"/>
      <c r="AD217" s="33"/>
      <c r="AE217" s="33"/>
      <c r="AF217" s="33"/>
      <c r="AG217" s="33"/>
      <c r="AH217" s="172"/>
    </row>
    <row r="218" spans="1:34" x14ac:dyDescent="0.3">
      <c r="A218" s="22"/>
      <c r="B218" s="23"/>
      <c r="F218" s="23"/>
      <c r="P218" s="49"/>
      <c r="R218" s="59"/>
      <c r="S218" s="49"/>
      <c r="T218" s="49"/>
      <c r="U218" s="49"/>
      <c r="V218" s="49"/>
      <c r="W218" s="46"/>
      <c r="Y218" s="46"/>
      <c r="Z218" s="46"/>
      <c r="AB218" s="49"/>
      <c r="AD218" s="33"/>
      <c r="AE218" s="33"/>
      <c r="AF218" s="33"/>
      <c r="AG218" s="33"/>
      <c r="AH218" s="172"/>
    </row>
    <row r="219" spans="1:34" x14ac:dyDescent="0.3">
      <c r="A219" s="22"/>
      <c r="B219" s="23"/>
      <c r="P219" s="49"/>
      <c r="R219" s="59"/>
      <c r="S219" s="49"/>
      <c r="T219" s="49"/>
      <c r="U219" s="49"/>
      <c r="V219" s="49"/>
      <c r="W219" s="46"/>
      <c r="AB219" s="49"/>
      <c r="AD219" s="33"/>
      <c r="AE219" s="33"/>
      <c r="AF219" s="33"/>
      <c r="AG219" s="33"/>
      <c r="AH219" s="172"/>
    </row>
    <row r="220" spans="1:34" x14ac:dyDescent="0.3">
      <c r="A220" s="22"/>
      <c r="B220" s="23"/>
      <c r="P220" s="49"/>
      <c r="R220" s="59"/>
      <c r="S220" s="49"/>
      <c r="T220" s="49"/>
      <c r="U220" s="49"/>
      <c r="V220" s="49"/>
      <c r="W220" s="46"/>
      <c r="AB220" s="49"/>
      <c r="AD220" s="33"/>
      <c r="AE220" s="33"/>
      <c r="AF220" s="33"/>
      <c r="AG220" s="33"/>
      <c r="AH220" s="172"/>
    </row>
    <row r="221" spans="1:34" x14ac:dyDescent="0.3">
      <c r="A221" s="22"/>
      <c r="B221" s="23"/>
      <c r="P221" s="49"/>
      <c r="R221" s="59"/>
      <c r="S221" s="49"/>
      <c r="T221" s="49"/>
      <c r="U221" s="49"/>
      <c r="V221" s="49"/>
      <c r="W221" s="46"/>
      <c r="AB221" s="49"/>
      <c r="AD221" s="33"/>
      <c r="AE221" s="33"/>
      <c r="AF221" s="33"/>
      <c r="AG221" s="33"/>
      <c r="AH221" s="172"/>
    </row>
    <row r="222" spans="1:34" x14ac:dyDescent="0.3">
      <c r="A222" s="22"/>
      <c r="B222" s="23"/>
      <c r="P222" s="49"/>
      <c r="R222" s="59"/>
      <c r="S222" s="49"/>
      <c r="T222" s="49"/>
      <c r="U222" s="49"/>
      <c r="V222" s="49"/>
      <c r="W222" s="46"/>
      <c r="AB222" s="49"/>
      <c r="AD222" s="33"/>
      <c r="AE222" s="33"/>
      <c r="AF222" s="33"/>
      <c r="AG222" s="33"/>
      <c r="AH222" s="172"/>
    </row>
    <row r="223" spans="1:34" x14ac:dyDescent="0.3">
      <c r="A223" s="22"/>
      <c r="B223" s="23"/>
      <c r="P223" s="49"/>
      <c r="R223" s="59"/>
      <c r="S223" s="49"/>
      <c r="T223" s="49"/>
      <c r="U223" s="49"/>
      <c r="V223" s="49"/>
      <c r="W223" s="46"/>
      <c r="AB223" s="49"/>
      <c r="AD223" s="33"/>
      <c r="AE223" s="33"/>
      <c r="AF223" s="33"/>
      <c r="AG223" s="33"/>
      <c r="AH223" s="172"/>
    </row>
    <row r="224" spans="1:34" x14ac:dyDescent="0.3">
      <c r="A224" s="22"/>
      <c r="B224" s="23"/>
      <c r="P224" s="49"/>
      <c r="R224" s="59"/>
      <c r="S224" s="49"/>
      <c r="T224" s="49"/>
      <c r="U224" s="49"/>
      <c r="V224" s="49"/>
      <c r="W224" s="46"/>
      <c r="AB224" s="49"/>
      <c r="AD224" s="33"/>
      <c r="AE224" s="33"/>
      <c r="AF224" s="33"/>
      <c r="AG224" s="33"/>
      <c r="AH224" s="172"/>
    </row>
    <row r="225" spans="1:34" x14ac:dyDescent="0.3">
      <c r="A225" s="22"/>
      <c r="B225" s="23"/>
      <c r="P225" s="49"/>
      <c r="R225" s="59"/>
      <c r="S225" s="49"/>
      <c r="T225" s="49"/>
      <c r="U225" s="49"/>
      <c r="V225" s="49"/>
      <c r="W225" s="46"/>
      <c r="AB225" s="49"/>
      <c r="AD225" s="33"/>
      <c r="AE225" s="33"/>
      <c r="AF225" s="33"/>
      <c r="AG225" s="33"/>
      <c r="AH225" s="172"/>
    </row>
    <row r="226" spans="1:34" x14ac:dyDescent="0.3">
      <c r="A226" s="22"/>
      <c r="B226" s="23"/>
      <c r="P226" s="49"/>
      <c r="R226" s="59"/>
      <c r="S226" s="49"/>
      <c r="T226" s="49"/>
      <c r="U226" s="49"/>
      <c r="V226" s="49"/>
      <c r="W226" s="46"/>
      <c r="AB226" s="49"/>
      <c r="AD226" s="33"/>
      <c r="AE226" s="33"/>
      <c r="AF226" s="33"/>
      <c r="AG226" s="33"/>
      <c r="AH226" s="172"/>
    </row>
    <row r="227" spans="1:34" x14ac:dyDescent="0.3">
      <c r="A227" s="22"/>
      <c r="B227" s="23"/>
      <c r="P227" s="49"/>
      <c r="R227" s="59"/>
      <c r="S227" s="49"/>
      <c r="T227" s="49"/>
      <c r="U227" s="49"/>
      <c r="V227" s="49"/>
      <c r="W227" s="46"/>
      <c r="AB227" s="49"/>
      <c r="AD227" s="33"/>
      <c r="AE227" s="33"/>
      <c r="AF227" s="33"/>
      <c r="AG227" s="33"/>
      <c r="AH227" s="172"/>
    </row>
    <row r="228" spans="1:34" x14ac:dyDescent="0.3">
      <c r="A228" s="22"/>
      <c r="B228" s="23"/>
      <c r="P228" s="49"/>
      <c r="R228" s="59"/>
      <c r="S228" s="49"/>
      <c r="T228" s="49"/>
      <c r="U228" s="49"/>
      <c r="V228" s="49"/>
      <c r="W228" s="46"/>
      <c r="AB228" s="49"/>
      <c r="AD228" s="33"/>
      <c r="AE228" s="33"/>
      <c r="AF228" s="33"/>
      <c r="AG228" s="33"/>
      <c r="AH228" s="172"/>
    </row>
    <row r="229" spans="1:34" x14ac:dyDescent="0.3">
      <c r="A229" s="22"/>
      <c r="B229" s="23"/>
      <c r="P229" s="49"/>
      <c r="R229" s="59"/>
      <c r="S229" s="49"/>
      <c r="T229" s="49"/>
      <c r="U229" s="49"/>
      <c r="V229" s="49"/>
      <c r="W229" s="46"/>
      <c r="AB229" s="49"/>
      <c r="AD229" s="33"/>
      <c r="AE229" s="33"/>
      <c r="AF229" s="33"/>
      <c r="AG229" s="33"/>
      <c r="AH229" s="172"/>
    </row>
    <row r="230" spans="1:34" x14ac:dyDescent="0.3">
      <c r="A230" s="22"/>
      <c r="B230" s="23"/>
      <c r="P230" s="49"/>
      <c r="R230" s="59"/>
      <c r="S230" s="49"/>
      <c r="T230" s="49"/>
      <c r="U230" s="49"/>
      <c r="V230" s="49"/>
      <c r="W230" s="46"/>
      <c r="AB230" s="49"/>
      <c r="AD230" s="33"/>
      <c r="AE230" s="33"/>
      <c r="AF230" s="33"/>
      <c r="AG230" s="33"/>
      <c r="AH230" s="172"/>
    </row>
    <row r="231" spans="1:34" x14ac:dyDescent="0.3">
      <c r="A231" s="22"/>
      <c r="B231" s="23"/>
      <c r="C231" s="61"/>
      <c r="D231" s="61"/>
      <c r="E231" s="61"/>
      <c r="P231" s="49"/>
      <c r="R231" s="59"/>
      <c r="S231" s="49"/>
      <c r="T231" s="49"/>
      <c r="U231" s="49"/>
      <c r="V231" s="49"/>
      <c r="W231" s="46"/>
      <c r="AB231" s="49"/>
      <c r="AD231" s="33"/>
      <c r="AE231" s="33"/>
      <c r="AF231" s="33"/>
      <c r="AG231" s="33"/>
      <c r="AH231" s="172"/>
    </row>
    <row r="232" spans="1:34" x14ac:dyDescent="0.3">
      <c r="A232" s="22"/>
      <c r="B232" s="23"/>
      <c r="C232" s="61"/>
      <c r="D232" s="61"/>
      <c r="E232" s="61"/>
      <c r="P232" s="49"/>
      <c r="R232" s="59"/>
      <c r="S232" s="49"/>
      <c r="T232" s="49"/>
      <c r="U232" s="49"/>
      <c r="V232" s="49"/>
      <c r="W232" s="46"/>
      <c r="AB232" s="49"/>
      <c r="AD232" s="33"/>
      <c r="AE232" s="33"/>
      <c r="AF232" s="33"/>
      <c r="AG232" s="33"/>
      <c r="AH232" s="172"/>
    </row>
    <row r="233" spans="1:34" x14ac:dyDescent="0.3">
      <c r="A233" s="22"/>
      <c r="B233" s="23"/>
      <c r="C233" s="61"/>
      <c r="D233" s="61"/>
      <c r="E233" s="61"/>
      <c r="P233" s="49"/>
      <c r="R233" s="59"/>
      <c r="S233" s="49"/>
      <c r="T233" s="49"/>
      <c r="U233" s="49"/>
      <c r="V233" s="49"/>
      <c r="W233" s="46"/>
      <c r="AB233" s="49"/>
      <c r="AD233" s="33"/>
      <c r="AE233" s="33"/>
      <c r="AF233" s="33"/>
      <c r="AG233" s="33"/>
      <c r="AH233" s="172"/>
    </row>
    <row r="234" spans="1:34" x14ac:dyDescent="0.3">
      <c r="A234" s="22"/>
      <c r="B234" s="23"/>
      <c r="C234" s="61"/>
      <c r="D234" s="61"/>
      <c r="E234" s="61"/>
      <c r="P234" s="49"/>
      <c r="R234" s="59"/>
      <c r="S234" s="49"/>
      <c r="T234" s="49"/>
      <c r="U234" s="49"/>
      <c r="V234" s="49"/>
      <c r="W234" s="46"/>
      <c r="AB234" s="49"/>
      <c r="AD234" s="33"/>
      <c r="AE234" s="33"/>
      <c r="AF234" s="33"/>
      <c r="AG234" s="33"/>
      <c r="AH234" s="172"/>
    </row>
    <row r="235" spans="1:34" x14ac:dyDescent="0.3">
      <c r="A235" s="22"/>
      <c r="B235" s="23"/>
      <c r="C235" s="61"/>
      <c r="D235" s="61"/>
      <c r="E235" s="61"/>
      <c r="P235" s="49"/>
      <c r="R235" s="59"/>
      <c r="S235" s="49"/>
      <c r="T235" s="49"/>
      <c r="U235" s="49"/>
      <c r="V235" s="49"/>
      <c r="W235" s="46"/>
      <c r="AB235" s="49"/>
      <c r="AD235" s="33"/>
      <c r="AE235" s="33"/>
      <c r="AF235" s="33"/>
      <c r="AG235" s="33"/>
      <c r="AH235" s="172"/>
    </row>
    <row r="236" spans="1:34" x14ac:dyDescent="0.3">
      <c r="A236" s="22"/>
      <c r="B236" s="23"/>
      <c r="C236" s="61"/>
      <c r="D236" s="61"/>
      <c r="E236" s="61"/>
      <c r="P236" s="49"/>
      <c r="R236" s="59"/>
      <c r="S236" s="49"/>
      <c r="T236" s="49"/>
      <c r="U236" s="49"/>
      <c r="V236" s="49"/>
      <c r="W236" s="46"/>
      <c r="AB236" s="49"/>
      <c r="AD236" s="33"/>
      <c r="AE236" s="33"/>
      <c r="AF236" s="33"/>
      <c r="AG236" s="33"/>
      <c r="AH236" s="172"/>
    </row>
    <row r="237" spans="1:34" x14ac:dyDescent="0.3">
      <c r="A237" s="22"/>
      <c r="B237" s="23"/>
      <c r="C237" s="61"/>
      <c r="D237" s="61"/>
      <c r="E237" s="61"/>
      <c r="P237" s="49"/>
      <c r="R237" s="59"/>
      <c r="S237" s="49"/>
      <c r="T237" s="49"/>
      <c r="U237" s="49"/>
      <c r="V237" s="49"/>
      <c r="W237" s="46"/>
      <c r="AB237" s="49"/>
      <c r="AD237" s="33"/>
      <c r="AE237" s="33"/>
      <c r="AF237" s="33"/>
      <c r="AG237" s="33"/>
      <c r="AH237" s="172"/>
    </row>
    <row r="238" spans="1:34" x14ac:dyDescent="0.3">
      <c r="A238" s="22"/>
      <c r="B238" s="23"/>
      <c r="C238" s="61"/>
      <c r="D238" s="61"/>
      <c r="E238" s="61"/>
      <c r="P238" s="49"/>
      <c r="R238" s="59"/>
      <c r="S238" s="49"/>
      <c r="T238" s="49"/>
      <c r="U238" s="49"/>
      <c r="V238" s="49"/>
      <c r="W238" s="46"/>
      <c r="AB238" s="49"/>
      <c r="AD238" s="33"/>
      <c r="AE238" s="33"/>
      <c r="AF238" s="33"/>
      <c r="AG238" s="33"/>
      <c r="AH238" s="172"/>
    </row>
    <row r="239" spans="1:34" x14ac:dyDescent="0.3">
      <c r="A239" s="22"/>
      <c r="B239" s="23"/>
      <c r="C239" s="61"/>
      <c r="D239" s="61"/>
      <c r="E239" s="61"/>
      <c r="P239" s="49"/>
      <c r="R239" s="59"/>
      <c r="S239" s="49"/>
      <c r="T239" s="49"/>
      <c r="U239" s="49"/>
      <c r="V239" s="49"/>
      <c r="W239" s="46"/>
      <c r="AB239" s="49"/>
      <c r="AD239" s="33"/>
      <c r="AE239" s="33"/>
      <c r="AF239" s="33"/>
      <c r="AG239" s="33"/>
      <c r="AH239" s="172"/>
    </row>
    <row r="240" spans="1:34" x14ac:dyDescent="0.3">
      <c r="A240" s="22"/>
      <c r="B240" s="23"/>
      <c r="C240" s="61"/>
      <c r="D240" s="61"/>
      <c r="E240" s="61"/>
      <c r="P240" s="49"/>
      <c r="R240" s="59"/>
      <c r="S240" s="49"/>
      <c r="T240" s="49"/>
      <c r="U240" s="49"/>
      <c r="V240" s="49"/>
      <c r="W240" s="46"/>
      <c r="AB240" s="49"/>
      <c r="AD240" s="33"/>
      <c r="AE240" s="33"/>
      <c r="AF240" s="33"/>
      <c r="AG240" s="33"/>
      <c r="AH240" s="172"/>
    </row>
    <row r="241" spans="1:34" x14ac:dyDescent="0.3">
      <c r="A241" s="22"/>
      <c r="B241" s="23"/>
      <c r="C241" s="61"/>
      <c r="D241" s="61"/>
      <c r="E241" s="61"/>
      <c r="P241" s="49"/>
      <c r="R241" s="59"/>
      <c r="S241" s="49"/>
      <c r="T241" s="49"/>
      <c r="U241" s="49"/>
      <c r="V241" s="49"/>
      <c r="W241" s="46"/>
      <c r="AB241" s="49"/>
      <c r="AD241" s="33"/>
      <c r="AE241" s="33"/>
      <c r="AF241" s="33"/>
      <c r="AG241" s="33"/>
      <c r="AH241" s="172"/>
    </row>
    <row r="242" spans="1:34" x14ac:dyDescent="0.3">
      <c r="A242" s="22"/>
      <c r="B242" s="23"/>
      <c r="C242" s="61"/>
      <c r="D242" s="61"/>
      <c r="E242" s="61"/>
      <c r="P242" s="49"/>
      <c r="R242" s="59"/>
      <c r="S242" s="49"/>
      <c r="T242" s="49"/>
      <c r="U242" s="49"/>
      <c r="V242" s="49"/>
      <c r="W242" s="46"/>
      <c r="AB242" s="49"/>
      <c r="AD242" s="33"/>
      <c r="AE242" s="33"/>
      <c r="AF242" s="33"/>
      <c r="AG242" s="33"/>
      <c r="AH242" s="172"/>
    </row>
    <row r="243" spans="1:34" x14ac:dyDescent="0.3">
      <c r="A243" s="22"/>
      <c r="B243" s="23"/>
      <c r="C243" s="61"/>
      <c r="D243" s="61"/>
      <c r="E243" s="61"/>
      <c r="P243" s="49"/>
      <c r="R243" s="59"/>
      <c r="S243" s="49"/>
      <c r="T243" s="49"/>
      <c r="U243" s="49"/>
      <c r="V243" s="49"/>
      <c r="W243" s="46"/>
      <c r="AB243" s="49"/>
      <c r="AD243" s="33"/>
      <c r="AE243" s="33"/>
      <c r="AF243" s="33"/>
      <c r="AG243" s="33"/>
      <c r="AH243" s="172"/>
    </row>
    <row r="244" spans="1:34" x14ac:dyDescent="0.3">
      <c r="A244" s="22"/>
      <c r="B244" s="23"/>
      <c r="C244" s="61"/>
      <c r="D244" s="61"/>
      <c r="E244" s="61"/>
      <c r="P244" s="49"/>
      <c r="R244" s="59"/>
      <c r="S244" s="49"/>
      <c r="T244" s="49"/>
      <c r="U244" s="49"/>
      <c r="V244" s="49"/>
      <c r="W244" s="46"/>
      <c r="AB244" s="49"/>
      <c r="AD244" s="33"/>
      <c r="AE244" s="33"/>
      <c r="AF244" s="33"/>
      <c r="AG244" s="33"/>
      <c r="AH244" s="172"/>
    </row>
    <row r="245" spans="1:34" x14ac:dyDescent="0.3">
      <c r="A245" s="22"/>
      <c r="B245" s="23"/>
      <c r="C245" s="61"/>
      <c r="D245" s="61"/>
      <c r="E245" s="61"/>
      <c r="P245" s="49"/>
      <c r="R245" s="59"/>
      <c r="S245" s="49"/>
      <c r="T245" s="49"/>
      <c r="U245" s="49"/>
      <c r="V245" s="49"/>
      <c r="W245" s="46"/>
      <c r="AB245" s="49"/>
      <c r="AD245" s="33"/>
      <c r="AE245" s="33"/>
      <c r="AF245" s="33"/>
      <c r="AG245" s="33"/>
      <c r="AH245" s="172"/>
    </row>
    <row r="246" spans="1:34" x14ac:dyDescent="0.3">
      <c r="A246" s="22"/>
      <c r="B246" s="23"/>
      <c r="C246" s="61"/>
      <c r="D246" s="61"/>
      <c r="E246" s="61"/>
      <c r="P246" s="49"/>
      <c r="R246" s="59"/>
      <c r="S246" s="49"/>
      <c r="T246" s="49"/>
      <c r="U246" s="49"/>
      <c r="V246" s="49"/>
      <c r="W246" s="46"/>
      <c r="AB246" s="49"/>
      <c r="AD246" s="33"/>
      <c r="AE246" s="33"/>
      <c r="AF246" s="33"/>
      <c r="AG246" s="33"/>
      <c r="AH246" s="172"/>
    </row>
    <row r="247" spans="1:34" x14ac:dyDescent="0.3">
      <c r="A247" s="22"/>
      <c r="B247" s="23"/>
      <c r="C247" s="61"/>
      <c r="D247" s="61"/>
      <c r="E247" s="61"/>
      <c r="P247" s="49"/>
      <c r="R247" s="59"/>
      <c r="S247" s="49"/>
      <c r="T247" s="49"/>
      <c r="U247" s="49"/>
      <c r="V247" s="49"/>
      <c r="W247" s="46"/>
      <c r="AB247" s="49"/>
      <c r="AD247" s="33"/>
      <c r="AE247" s="33"/>
      <c r="AF247" s="33"/>
      <c r="AG247" s="33"/>
      <c r="AH247" s="172"/>
    </row>
    <row r="248" spans="1:34" x14ac:dyDescent="0.3">
      <c r="A248" s="22"/>
      <c r="B248" s="23"/>
      <c r="C248" s="61"/>
      <c r="D248" s="61"/>
      <c r="E248" s="61"/>
      <c r="P248" s="49"/>
      <c r="R248" s="59"/>
      <c r="S248" s="49"/>
      <c r="T248" s="49"/>
      <c r="U248" s="49"/>
      <c r="V248" s="49"/>
      <c r="W248" s="46"/>
      <c r="AB248" s="49"/>
      <c r="AD248" s="33"/>
      <c r="AE248" s="33"/>
      <c r="AF248" s="33"/>
      <c r="AG248" s="33"/>
      <c r="AH248" s="172"/>
    </row>
    <row r="249" spans="1:34" x14ac:dyDescent="0.3">
      <c r="A249" s="22"/>
      <c r="B249" s="23"/>
      <c r="C249" s="61"/>
      <c r="D249" s="61"/>
      <c r="E249" s="61"/>
      <c r="P249" s="49"/>
      <c r="R249" s="59"/>
      <c r="S249" s="49"/>
      <c r="T249" s="49"/>
      <c r="U249" s="49"/>
      <c r="V249" s="49"/>
      <c r="W249" s="46"/>
      <c r="AB249" s="49"/>
      <c r="AD249" s="33"/>
      <c r="AE249" s="33"/>
      <c r="AF249" s="33"/>
      <c r="AG249" s="33"/>
      <c r="AH249" s="172"/>
    </row>
    <row r="250" spans="1:34" x14ac:dyDescent="0.3">
      <c r="A250" s="22"/>
      <c r="B250" s="23"/>
      <c r="C250" s="61"/>
      <c r="D250" s="61"/>
      <c r="E250" s="61"/>
      <c r="P250" s="49"/>
      <c r="R250" s="59"/>
      <c r="S250" s="49"/>
      <c r="T250" s="49"/>
      <c r="U250" s="49"/>
      <c r="V250" s="49"/>
      <c r="W250" s="46"/>
      <c r="AB250" s="49"/>
      <c r="AD250" s="33"/>
      <c r="AE250" s="33"/>
      <c r="AF250" s="33"/>
      <c r="AG250" s="33"/>
      <c r="AH250" s="172"/>
    </row>
    <row r="251" spans="1:34" x14ac:dyDescent="0.3">
      <c r="A251" s="22"/>
      <c r="B251" s="23"/>
      <c r="C251" s="61"/>
      <c r="D251" s="61"/>
      <c r="E251" s="61"/>
      <c r="P251" s="49"/>
      <c r="R251" s="59"/>
      <c r="S251" s="49"/>
      <c r="T251" s="49"/>
      <c r="U251" s="49"/>
      <c r="V251" s="49"/>
      <c r="W251" s="46"/>
      <c r="AB251" s="49"/>
      <c r="AD251" s="33"/>
      <c r="AE251" s="33"/>
      <c r="AF251" s="33"/>
      <c r="AG251" s="33"/>
      <c r="AH251" s="172"/>
    </row>
    <row r="252" spans="1:34" x14ac:dyDescent="0.3">
      <c r="A252" s="22"/>
      <c r="B252" s="23"/>
      <c r="C252" s="61"/>
      <c r="D252" s="61"/>
      <c r="E252" s="61"/>
      <c r="P252" s="49"/>
      <c r="R252" s="59"/>
      <c r="S252" s="49"/>
      <c r="T252" s="49"/>
      <c r="U252" s="49"/>
      <c r="V252" s="49"/>
      <c r="W252" s="46"/>
      <c r="AB252" s="49"/>
      <c r="AD252" s="33"/>
      <c r="AE252" s="33"/>
      <c r="AF252" s="33"/>
      <c r="AG252" s="33"/>
      <c r="AH252" s="172"/>
    </row>
    <row r="253" spans="1:34" x14ac:dyDescent="0.3">
      <c r="A253" s="22"/>
      <c r="B253" s="23"/>
      <c r="C253" s="61"/>
      <c r="D253" s="61"/>
      <c r="E253" s="61"/>
      <c r="P253" s="49"/>
      <c r="R253" s="59"/>
      <c r="S253" s="49"/>
      <c r="T253" s="49"/>
      <c r="U253" s="49"/>
      <c r="V253" s="49"/>
      <c r="W253" s="46"/>
      <c r="AB253" s="49"/>
      <c r="AD253" s="33"/>
      <c r="AE253" s="33"/>
      <c r="AF253" s="33"/>
      <c r="AG253" s="33"/>
      <c r="AH253" s="172"/>
    </row>
    <row r="254" spans="1:34" x14ac:dyDescent="0.3">
      <c r="A254" s="22"/>
      <c r="B254" s="23"/>
      <c r="C254" s="61"/>
      <c r="D254" s="61"/>
      <c r="E254" s="61"/>
      <c r="P254" s="49"/>
      <c r="R254" s="59"/>
      <c r="S254" s="49"/>
      <c r="T254" s="49"/>
      <c r="U254" s="49"/>
      <c r="V254" s="49"/>
      <c r="W254" s="46"/>
      <c r="AB254" s="49"/>
      <c r="AD254" s="33"/>
      <c r="AE254" s="33"/>
      <c r="AF254" s="33"/>
      <c r="AG254" s="33"/>
      <c r="AH254" s="172"/>
    </row>
    <row r="255" spans="1:34" x14ac:dyDescent="0.3">
      <c r="A255" s="22"/>
      <c r="B255" s="23"/>
      <c r="C255" s="61"/>
      <c r="D255" s="61"/>
      <c r="E255" s="61"/>
      <c r="P255" s="49"/>
      <c r="R255" s="59"/>
      <c r="S255" s="49"/>
      <c r="T255" s="49"/>
      <c r="U255" s="49"/>
      <c r="V255" s="49"/>
      <c r="W255" s="46"/>
      <c r="AB255" s="49"/>
      <c r="AD255" s="33"/>
      <c r="AE255" s="33"/>
      <c r="AF255" s="33"/>
      <c r="AG255" s="33"/>
      <c r="AH255" s="172"/>
    </row>
    <row r="256" spans="1:34" x14ac:dyDescent="0.3">
      <c r="A256" s="22"/>
      <c r="B256" s="23"/>
      <c r="C256" s="61"/>
      <c r="D256" s="61"/>
      <c r="E256" s="61"/>
      <c r="P256" s="49"/>
      <c r="R256" s="59"/>
      <c r="S256" s="49"/>
      <c r="T256" s="49"/>
      <c r="U256" s="49"/>
      <c r="V256" s="49"/>
      <c r="W256" s="46"/>
      <c r="AB256" s="49"/>
      <c r="AD256" s="33"/>
      <c r="AE256" s="33"/>
      <c r="AF256" s="33"/>
      <c r="AG256" s="33"/>
      <c r="AH256" s="172"/>
    </row>
    <row r="257" spans="1:34" x14ac:dyDescent="0.3">
      <c r="A257" s="22"/>
      <c r="B257" s="23"/>
      <c r="C257" s="61"/>
      <c r="D257" s="61"/>
      <c r="E257" s="61"/>
      <c r="P257" s="49"/>
      <c r="R257" s="59"/>
      <c r="S257" s="49"/>
      <c r="T257" s="49"/>
      <c r="U257" s="49"/>
      <c r="V257" s="49"/>
      <c r="W257" s="46"/>
      <c r="AB257" s="49"/>
      <c r="AD257" s="33"/>
      <c r="AE257" s="33"/>
      <c r="AF257" s="33"/>
      <c r="AG257" s="33"/>
      <c r="AH257" s="172"/>
    </row>
    <row r="258" spans="1:34" x14ac:dyDescent="0.3">
      <c r="A258" s="22"/>
      <c r="B258" s="23"/>
      <c r="C258" s="61"/>
      <c r="D258" s="61"/>
      <c r="E258" s="61"/>
      <c r="P258" s="49"/>
      <c r="R258" s="59"/>
      <c r="S258" s="49"/>
      <c r="T258" s="49"/>
      <c r="U258" s="49"/>
      <c r="V258" s="49"/>
      <c r="W258" s="46"/>
      <c r="AB258" s="49"/>
      <c r="AD258" s="33"/>
      <c r="AE258" s="33"/>
      <c r="AF258" s="33"/>
      <c r="AG258" s="33"/>
      <c r="AH258" s="172"/>
    </row>
    <row r="259" spans="1:34" x14ac:dyDescent="0.3">
      <c r="A259" s="22"/>
      <c r="B259" s="23"/>
      <c r="C259" s="61"/>
      <c r="D259" s="61"/>
      <c r="E259" s="61"/>
      <c r="P259" s="49"/>
      <c r="R259" s="59"/>
      <c r="S259" s="49"/>
      <c r="T259" s="49"/>
      <c r="U259" s="49"/>
      <c r="V259" s="49"/>
      <c r="W259" s="46"/>
      <c r="AB259" s="49"/>
      <c r="AD259" s="33"/>
      <c r="AE259" s="33"/>
      <c r="AF259" s="33"/>
      <c r="AG259" s="33"/>
      <c r="AH259" s="172"/>
    </row>
    <row r="260" spans="1:34" x14ac:dyDescent="0.3">
      <c r="A260" s="22"/>
      <c r="B260" s="23"/>
      <c r="C260" s="61"/>
      <c r="D260" s="61"/>
      <c r="E260" s="61"/>
      <c r="P260" s="49"/>
      <c r="R260" s="59"/>
      <c r="S260" s="49"/>
      <c r="T260" s="49"/>
      <c r="U260" s="49"/>
      <c r="V260" s="49"/>
      <c r="W260" s="46"/>
      <c r="AB260" s="49"/>
      <c r="AD260" s="33"/>
      <c r="AE260" s="33"/>
      <c r="AF260" s="33"/>
      <c r="AG260" s="33"/>
      <c r="AH260" s="172"/>
    </row>
    <row r="261" spans="1:34" x14ac:dyDescent="0.3">
      <c r="A261" s="22"/>
      <c r="B261" s="23"/>
      <c r="C261" s="61"/>
      <c r="D261" s="61"/>
      <c r="E261" s="61"/>
      <c r="P261" s="49"/>
      <c r="R261" s="59"/>
      <c r="S261" s="49"/>
      <c r="T261" s="49"/>
      <c r="U261" s="49"/>
      <c r="V261" s="49"/>
      <c r="W261" s="46"/>
      <c r="AB261" s="49"/>
      <c r="AD261" s="33"/>
      <c r="AE261" s="33"/>
      <c r="AF261" s="33"/>
      <c r="AG261" s="33"/>
      <c r="AH261" s="172"/>
    </row>
    <row r="262" spans="1:34" x14ac:dyDescent="0.3">
      <c r="A262" s="22"/>
      <c r="B262" s="23"/>
      <c r="C262" s="61"/>
      <c r="D262" s="61"/>
      <c r="E262" s="61"/>
      <c r="P262" s="49"/>
      <c r="R262" s="59"/>
      <c r="S262" s="49"/>
      <c r="T262" s="49"/>
      <c r="U262" s="49"/>
      <c r="V262" s="49"/>
      <c r="W262" s="46"/>
      <c r="AB262" s="49"/>
      <c r="AD262" s="33"/>
      <c r="AE262" s="33"/>
      <c r="AF262" s="33"/>
      <c r="AG262" s="33"/>
      <c r="AH262" s="172"/>
    </row>
    <row r="263" spans="1:34" x14ac:dyDescent="0.3">
      <c r="A263" s="22"/>
      <c r="B263" s="23"/>
      <c r="C263" s="61"/>
      <c r="D263" s="61"/>
      <c r="E263" s="61"/>
      <c r="P263" s="49"/>
      <c r="R263" s="59"/>
      <c r="S263" s="49"/>
      <c r="T263" s="49"/>
      <c r="U263" s="49"/>
      <c r="V263" s="49"/>
      <c r="W263" s="46"/>
      <c r="AB263" s="49"/>
      <c r="AD263" s="33"/>
      <c r="AE263" s="33"/>
      <c r="AF263" s="33"/>
      <c r="AG263" s="33"/>
      <c r="AH263" s="172"/>
    </row>
    <row r="264" spans="1:34" x14ac:dyDescent="0.3">
      <c r="A264" s="22"/>
      <c r="B264" s="23"/>
      <c r="C264" s="61"/>
      <c r="D264" s="61"/>
      <c r="E264" s="61"/>
      <c r="P264" s="49"/>
      <c r="R264" s="59"/>
      <c r="S264" s="49"/>
      <c r="T264" s="49"/>
      <c r="U264" s="49"/>
      <c r="V264" s="49"/>
      <c r="W264" s="46"/>
      <c r="AB264" s="49"/>
      <c r="AD264" s="33"/>
      <c r="AE264" s="33"/>
      <c r="AF264" s="33"/>
      <c r="AG264" s="33"/>
      <c r="AH264" s="172"/>
    </row>
    <row r="265" spans="1:34" x14ac:dyDescent="0.3">
      <c r="A265" s="22"/>
      <c r="B265" s="23"/>
      <c r="C265" s="61"/>
      <c r="D265" s="61"/>
      <c r="E265" s="61"/>
      <c r="P265" s="49"/>
      <c r="R265" s="59"/>
      <c r="S265" s="49"/>
      <c r="T265" s="49"/>
      <c r="U265" s="49"/>
      <c r="V265" s="49"/>
      <c r="W265" s="46"/>
      <c r="AB265" s="49"/>
      <c r="AD265" s="33"/>
      <c r="AE265" s="33"/>
      <c r="AF265" s="33"/>
      <c r="AG265" s="33"/>
      <c r="AH265" s="172"/>
    </row>
    <row r="266" spans="1:34" x14ac:dyDescent="0.3">
      <c r="A266" s="22"/>
      <c r="B266" s="23"/>
      <c r="C266" s="61"/>
      <c r="D266" s="61"/>
      <c r="E266" s="61"/>
      <c r="P266" s="49"/>
      <c r="R266" s="59"/>
      <c r="S266" s="49"/>
      <c r="T266" s="49"/>
      <c r="U266" s="49"/>
      <c r="V266" s="49"/>
      <c r="W266" s="46"/>
      <c r="AB266" s="49"/>
      <c r="AD266" s="33"/>
      <c r="AE266" s="33"/>
      <c r="AF266" s="33"/>
      <c r="AG266" s="33"/>
      <c r="AH266" s="172"/>
    </row>
    <row r="267" spans="1:34" x14ac:dyDescent="0.3">
      <c r="A267" s="22"/>
      <c r="B267" s="23"/>
      <c r="C267" s="61"/>
      <c r="D267" s="61"/>
      <c r="E267" s="61"/>
      <c r="P267" s="49"/>
      <c r="R267" s="59"/>
      <c r="S267" s="49"/>
      <c r="T267" s="49"/>
      <c r="U267" s="49"/>
      <c r="V267" s="49"/>
      <c r="W267" s="46"/>
      <c r="AB267" s="49"/>
      <c r="AD267" s="33"/>
      <c r="AE267" s="33"/>
      <c r="AF267" s="33"/>
      <c r="AG267" s="33"/>
      <c r="AH267" s="172"/>
    </row>
    <row r="268" spans="1:34" x14ac:dyDescent="0.3">
      <c r="A268" s="22"/>
      <c r="B268" s="23"/>
      <c r="C268" s="61"/>
      <c r="D268" s="61"/>
      <c r="E268" s="61"/>
      <c r="P268" s="49"/>
      <c r="R268" s="59"/>
      <c r="S268" s="49"/>
      <c r="T268" s="49"/>
      <c r="U268" s="49"/>
      <c r="V268" s="49"/>
      <c r="W268" s="46"/>
      <c r="AB268" s="49"/>
      <c r="AD268" s="33"/>
      <c r="AE268" s="33"/>
      <c r="AF268" s="33"/>
      <c r="AG268" s="33"/>
      <c r="AH268" s="172"/>
    </row>
    <row r="269" spans="1:34" x14ac:dyDescent="0.3">
      <c r="A269" s="22"/>
      <c r="B269" s="23"/>
      <c r="C269" s="61"/>
      <c r="D269" s="61"/>
      <c r="E269" s="61"/>
      <c r="P269" s="49"/>
      <c r="R269" s="59"/>
      <c r="S269" s="49"/>
      <c r="T269" s="49"/>
      <c r="U269" s="49"/>
      <c r="V269" s="49"/>
      <c r="W269" s="46"/>
      <c r="AB269" s="49"/>
      <c r="AD269" s="33"/>
      <c r="AE269" s="33"/>
      <c r="AF269" s="33"/>
      <c r="AG269" s="33"/>
      <c r="AH269" s="172"/>
    </row>
    <row r="270" spans="1:34" x14ac:dyDescent="0.3">
      <c r="A270" s="22"/>
      <c r="B270" s="23"/>
      <c r="C270" s="61"/>
      <c r="D270" s="61"/>
      <c r="E270" s="61"/>
      <c r="P270" s="49"/>
      <c r="R270" s="59"/>
      <c r="S270" s="49"/>
      <c r="T270" s="49"/>
      <c r="U270" s="49"/>
      <c r="V270" s="49"/>
      <c r="W270" s="46"/>
      <c r="AB270" s="49"/>
      <c r="AD270" s="33"/>
      <c r="AE270" s="33"/>
      <c r="AF270" s="33"/>
      <c r="AG270" s="33"/>
      <c r="AH270" s="172"/>
    </row>
    <row r="271" spans="1:34" x14ac:dyDescent="0.3">
      <c r="A271" s="22"/>
      <c r="B271" s="23"/>
      <c r="C271" s="61"/>
      <c r="D271" s="61"/>
      <c r="E271" s="61"/>
      <c r="P271" s="49"/>
      <c r="R271" s="59"/>
      <c r="S271" s="49"/>
      <c r="T271" s="49"/>
      <c r="U271" s="49"/>
      <c r="V271" s="49"/>
      <c r="W271" s="46"/>
      <c r="AB271" s="49"/>
      <c r="AD271" s="33"/>
      <c r="AE271" s="33"/>
      <c r="AF271" s="33"/>
      <c r="AG271" s="33"/>
      <c r="AH271" s="172"/>
    </row>
    <row r="272" spans="1:34" x14ac:dyDescent="0.3">
      <c r="A272" s="22"/>
      <c r="B272" s="23"/>
      <c r="C272" s="61"/>
      <c r="D272" s="61"/>
      <c r="E272" s="61"/>
      <c r="P272" s="49"/>
      <c r="R272" s="59"/>
      <c r="S272" s="49"/>
      <c r="T272" s="49"/>
      <c r="U272" s="49"/>
      <c r="V272" s="49"/>
      <c r="W272" s="46"/>
      <c r="AB272" s="49"/>
      <c r="AD272" s="33"/>
      <c r="AE272" s="33"/>
      <c r="AF272" s="33"/>
      <c r="AG272" s="33"/>
      <c r="AH272" s="172"/>
    </row>
    <row r="273" spans="1:34" x14ac:dyDescent="0.3">
      <c r="A273" s="22"/>
      <c r="B273" s="23"/>
      <c r="C273" s="61"/>
      <c r="D273" s="61"/>
      <c r="E273" s="61"/>
      <c r="P273" s="49"/>
      <c r="R273" s="59"/>
      <c r="S273" s="49"/>
      <c r="T273" s="49"/>
      <c r="U273" s="49"/>
      <c r="V273" s="49"/>
      <c r="W273" s="46"/>
      <c r="AB273" s="49"/>
      <c r="AD273" s="33"/>
      <c r="AE273" s="33"/>
      <c r="AF273" s="33"/>
      <c r="AG273" s="33"/>
      <c r="AH273" s="172"/>
    </row>
    <row r="274" spans="1:34" x14ac:dyDescent="0.3">
      <c r="A274" s="22"/>
      <c r="B274" s="23"/>
      <c r="C274" s="61"/>
      <c r="D274" s="61"/>
      <c r="E274" s="61"/>
      <c r="P274" s="49"/>
      <c r="R274" s="59"/>
      <c r="S274" s="49"/>
      <c r="T274" s="49"/>
      <c r="U274" s="49"/>
      <c r="V274" s="49"/>
      <c r="W274" s="46"/>
      <c r="AB274" s="49"/>
      <c r="AD274" s="33"/>
      <c r="AE274" s="33"/>
      <c r="AF274" s="33"/>
      <c r="AG274" s="33"/>
      <c r="AH274" s="172"/>
    </row>
    <row r="275" spans="1:34" x14ac:dyDescent="0.3">
      <c r="A275" s="22"/>
      <c r="B275" s="23"/>
      <c r="C275" s="61"/>
      <c r="D275" s="61"/>
      <c r="E275" s="61"/>
      <c r="P275" s="49"/>
      <c r="R275" s="59"/>
      <c r="S275" s="49"/>
      <c r="T275" s="49"/>
      <c r="U275" s="49"/>
      <c r="V275" s="49"/>
      <c r="W275" s="46"/>
      <c r="AB275" s="49"/>
      <c r="AD275" s="33"/>
      <c r="AE275" s="33"/>
      <c r="AF275" s="33"/>
      <c r="AG275" s="33"/>
      <c r="AH275" s="172"/>
    </row>
    <row r="276" spans="1:34" x14ac:dyDescent="0.3">
      <c r="A276" s="22"/>
      <c r="B276" s="23"/>
      <c r="C276" s="61"/>
      <c r="D276" s="61"/>
      <c r="E276" s="61"/>
      <c r="P276" s="49"/>
      <c r="R276" s="59"/>
      <c r="S276" s="49"/>
      <c r="T276" s="49"/>
      <c r="U276" s="49"/>
      <c r="V276" s="49"/>
      <c r="W276" s="46"/>
      <c r="AB276" s="49"/>
      <c r="AD276" s="33"/>
      <c r="AE276" s="33"/>
      <c r="AF276" s="33"/>
      <c r="AG276" s="33"/>
      <c r="AH276" s="172"/>
    </row>
    <row r="277" spans="1:34" x14ac:dyDescent="0.3">
      <c r="A277" s="22"/>
      <c r="B277" s="23"/>
      <c r="C277" s="61"/>
      <c r="D277" s="61"/>
      <c r="E277" s="61"/>
      <c r="P277" s="49"/>
      <c r="R277" s="59"/>
      <c r="S277" s="49"/>
      <c r="T277" s="49"/>
      <c r="U277" s="49"/>
      <c r="V277" s="49"/>
      <c r="W277" s="46"/>
      <c r="AB277" s="49"/>
      <c r="AD277" s="33"/>
      <c r="AE277" s="33"/>
      <c r="AF277" s="33"/>
      <c r="AG277" s="33"/>
      <c r="AH277" s="172"/>
    </row>
    <row r="278" spans="1:34" x14ac:dyDescent="0.3">
      <c r="A278" s="22"/>
      <c r="B278" s="23"/>
      <c r="C278" s="61"/>
      <c r="D278" s="61"/>
      <c r="E278" s="61"/>
      <c r="P278" s="49"/>
      <c r="R278" s="59"/>
      <c r="S278" s="49"/>
      <c r="T278" s="49"/>
      <c r="U278" s="49"/>
      <c r="V278" s="49"/>
      <c r="W278" s="46"/>
      <c r="AB278" s="49"/>
      <c r="AD278" s="33"/>
      <c r="AE278" s="33"/>
      <c r="AF278" s="33"/>
      <c r="AG278" s="33"/>
      <c r="AH278" s="172"/>
    </row>
    <row r="279" spans="1:34" x14ac:dyDescent="0.3">
      <c r="A279" s="22"/>
      <c r="B279" s="23"/>
      <c r="C279" s="61"/>
      <c r="D279" s="61"/>
      <c r="E279" s="61"/>
      <c r="P279" s="49"/>
      <c r="R279" s="59"/>
      <c r="S279" s="49"/>
      <c r="T279" s="49"/>
      <c r="U279" s="49"/>
      <c r="V279" s="49"/>
      <c r="W279" s="46"/>
      <c r="AB279" s="49"/>
      <c r="AD279" s="33"/>
      <c r="AE279" s="33"/>
      <c r="AF279" s="33"/>
      <c r="AG279" s="33"/>
      <c r="AH279" s="172"/>
    </row>
    <row r="280" spans="1:34" x14ac:dyDescent="0.3">
      <c r="A280" s="22"/>
      <c r="B280" s="23"/>
      <c r="C280" s="61"/>
      <c r="D280" s="61"/>
      <c r="E280" s="61"/>
      <c r="P280" s="49"/>
      <c r="R280" s="59"/>
      <c r="S280" s="49"/>
      <c r="T280" s="49"/>
      <c r="U280" s="49"/>
      <c r="V280" s="49"/>
      <c r="W280" s="46"/>
      <c r="AB280" s="49"/>
      <c r="AD280" s="33"/>
      <c r="AE280" s="33"/>
      <c r="AF280" s="33"/>
      <c r="AG280" s="33"/>
      <c r="AH280" s="172"/>
    </row>
    <row r="281" spans="1:34" x14ac:dyDescent="0.3">
      <c r="A281" s="22"/>
      <c r="B281" s="23"/>
      <c r="C281" s="61"/>
      <c r="D281" s="61"/>
      <c r="E281" s="61"/>
      <c r="P281" s="49"/>
      <c r="R281" s="59"/>
      <c r="S281" s="49"/>
      <c r="T281" s="49"/>
      <c r="U281" s="49"/>
      <c r="V281" s="49"/>
      <c r="W281" s="46"/>
      <c r="AB281" s="49"/>
      <c r="AD281" s="33"/>
      <c r="AE281" s="33"/>
      <c r="AF281" s="33"/>
      <c r="AG281" s="33"/>
      <c r="AH281" s="172"/>
    </row>
    <row r="282" spans="1:34" x14ac:dyDescent="0.3">
      <c r="A282" s="22"/>
      <c r="B282" s="23"/>
      <c r="C282" s="61"/>
      <c r="D282" s="61"/>
      <c r="E282" s="61"/>
      <c r="P282" s="49"/>
      <c r="R282" s="59"/>
      <c r="S282" s="49"/>
      <c r="T282" s="49"/>
      <c r="U282" s="49"/>
      <c r="V282" s="49"/>
      <c r="W282" s="46"/>
      <c r="AB282" s="49"/>
      <c r="AD282" s="33"/>
      <c r="AE282" s="33"/>
      <c r="AF282" s="33"/>
      <c r="AG282" s="33"/>
      <c r="AH282" s="172"/>
    </row>
    <row r="283" spans="1:34" x14ac:dyDescent="0.3">
      <c r="A283" s="22"/>
      <c r="B283" s="23"/>
      <c r="C283" s="61"/>
      <c r="D283" s="61"/>
      <c r="E283" s="61"/>
      <c r="P283" s="49"/>
      <c r="R283" s="59"/>
      <c r="S283" s="49"/>
      <c r="T283" s="49"/>
      <c r="U283" s="49"/>
      <c r="V283" s="49"/>
      <c r="W283" s="46"/>
      <c r="AB283" s="49"/>
      <c r="AD283" s="33"/>
      <c r="AE283" s="33"/>
      <c r="AF283" s="33"/>
      <c r="AG283" s="33"/>
      <c r="AH283" s="172"/>
    </row>
    <row r="284" spans="1:34" x14ac:dyDescent="0.3">
      <c r="A284" s="22"/>
      <c r="B284" s="23"/>
      <c r="C284" s="61"/>
      <c r="D284" s="61"/>
      <c r="E284" s="61"/>
      <c r="P284" s="49"/>
      <c r="R284" s="59"/>
      <c r="S284" s="49"/>
      <c r="T284" s="49"/>
      <c r="U284" s="49"/>
      <c r="V284" s="49"/>
      <c r="W284" s="46"/>
      <c r="AB284" s="49"/>
      <c r="AD284" s="33"/>
      <c r="AE284" s="33"/>
      <c r="AF284" s="33"/>
      <c r="AG284" s="33"/>
      <c r="AH284" s="172"/>
    </row>
    <row r="285" spans="1:34" x14ac:dyDescent="0.3">
      <c r="A285" s="22"/>
      <c r="B285" s="23"/>
      <c r="C285" s="61"/>
      <c r="D285" s="61"/>
      <c r="E285" s="61"/>
      <c r="P285" s="49"/>
      <c r="R285" s="59"/>
      <c r="S285" s="49"/>
      <c r="T285" s="49"/>
      <c r="U285" s="49"/>
      <c r="V285" s="49"/>
      <c r="W285" s="46"/>
      <c r="AB285" s="49"/>
      <c r="AD285" s="33"/>
      <c r="AE285" s="33"/>
      <c r="AF285" s="33"/>
      <c r="AG285" s="33"/>
      <c r="AH285" s="172"/>
    </row>
    <row r="286" spans="1:34" x14ac:dyDescent="0.3">
      <c r="A286" s="22"/>
      <c r="B286" s="23"/>
      <c r="C286" s="61"/>
      <c r="D286" s="61"/>
      <c r="E286" s="61"/>
      <c r="P286" s="49"/>
      <c r="R286" s="59"/>
      <c r="S286" s="49"/>
      <c r="T286" s="49"/>
      <c r="U286" s="49"/>
      <c r="V286" s="49"/>
      <c r="W286" s="46"/>
      <c r="AB286" s="49"/>
      <c r="AD286" s="33"/>
      <c r="AE286" s="33"/>
      <c r="AF286" s="33"/>
      <c r="AG286" s="33"/>
      <c r="AH286" s="172"/>
    </row>
    <row r="287" spans="1:34" x14ac:dyDescent="0.3">
      <c r="A287" s="22"/>
      <c r="B287" s="23"/>
      <c r="C287" s="61"/>
      <c r="D287" s="61"/>
      <c r="E287" s="61"/>
      <c r="P287" s="49"/>
      <c r="R287" s="59"/>
      <c r="S287" s="49"/>
      <c r="T287" s="49"/>
      <c r="U287" s="49"/>
      <c r="V287" s="49"/>
      <c r="W287" s="46"/>
      <c r="AB287" s="49"/>
      <c r="AD287" s="33"/>
      <c r="AE287" s="33"/>
      <c r="AF287" s="33"/>
      <c r="AG287" s="33"/>
      <c r="AH287" s="172"/>
    </row>
    <row r="288" spans="1:34" x14ac:dyDescent="0.3">
      <c r="A288" s="22"/>
      <c r="B288" s="23"/>
      <c r="C288" s="61"/>
      <c r="D288" s="61"/>
      <c r="E288" s="61"/>
      <c r="P288" s="49"/>
      <c r="R288" s="59"/>
      <c r="S288" s="49"/>
      <c r="T288" s="49"/>
      <c r="U288" s="49"/>
      <c r="V288" s="49"/>
      <c r="W288" s="46"/>
      <c r="AB288" s="49"/>
      <c r="AD288" s="33"/>
      <c r="AE288" s="33"/>
      <c r="AF288" s="33"/>
      <c r="AG288" s="33"/>
      <c r="AH288" s="172"/>
    </row>
    <row r="289" spans="1:34" x14ac:dyDescent="0.3">
      <c r="A289" s="22"/>
      <c r="B289" s="23"/>
      <c r="C289" s="61"/>
      <c r="D289" s="61"/>
      <c r="E289" s="61"/>
      <c r="P289" s="49"/>
      <c r="R289" s="59"/>
      <c r="S289" s="49"/>
      <c r="T289" s="49"/>
      <c r="U289" s="49"/>
      <c r="V289" s="49"/>
      <c r="W289" s="46"/>
      <c r="AB289" s="49"/>
      <c r="AD289" s="33"/>
      <c r="AE289" s="33"/>
      <c r="AF289" s="33"/>
      <c r="AG289" s="33"/>
      <c r="AH289" s="172"/>
    </row>
    <row r="290" spans="1:34" x14ac:dyDescent="0.3">
      <c r="A290" s="22"/>
      <c r="B290" s="23"/>
      <c r="C290" s="61"/>
      <c r="D290" s="61"/>
      <c r="E290" s="61"/>
      <c r="P290" s="49"/>
      <c r="R290" s="59"/>
      <c r="S290" s="49"/>
      <c r="T290" s="49"/>
      <c r="U290" s="49"/>
      <c r="V290" s="49"/>
      <c r="W290" s="46"/>
      <c r="AB290" s="49"/>
      <c r="AD290" s="33"/>
      <c r="AE290" s="33"/>
      <c r="AF290" s="33"/>
      <c r="AG290" s="33"/>
      <c r="AH290" s="172"/>
    </row>
    <row r="291" spans="1:34" x14ac:dyDescent="0.3">
      <c r="A291" s="22"/>
      <c r="B291" s="23"/>
      <c r="C291" s="61"/>
      <c r="D291" s="61"/>
      <c r="E291" s="61"/>
      <c r="P291" s="49"/>
      <c r="R291" s="59"/>
      <c r="S291" s="49"/>
      <c r="T291" s="49"/>
      <c r="U291" s="49"/>
      <c r="V291" s="49"/>
      <c r="W291" s="46"/>
      <c r="AB291" s="49"/>
      <c r="AD291" s="33"/>
      <c r="AE291" s="33"/>
      <c r="AF291" s="33"/>
      <c r="AG291" s="33"/>
      <c r="AH291" s="172"/>
    </row>
    <row r="292" spans="1:34" x14ac:dyDescent="0.3">
      <c r="A292" s="22"/>
      <c r="B292" s="23"/>
      <c r="C292" s="61"/>
      <c r="D292" s="61"/>
      <c r="E292" s="61"/>
      <c r="P292" s="49"/>
      <c r="R292" s="59"/>
      <c r="S292" s="49"/>
      <c r="T292" s="49"/>
      <c r="U292" s="49"/>
      <c r="V292" s="49"/>
      <c r="W292" s="46"/>
      <c r="AB292" s="49"/>
      <c r="AD292" s="33"/>
      <c r="AE292" s="33"/>
      <c r="AF292" s="33"/>
      <c r="AG292" s="33"/>
      <c r="AH292" s="172"/>
    </row>
    <row r="293" spans="1:34" x14ac:dyDescent="0.3">
      <c r="A293" s="22"/>
      <c r="B293" s="23"/>
      <c r="C293" s="61"/>
      <c r="D293" s="61"/>
      <c r="E293" s="61"/>
      <c r="P293" s="49"/>
      <c r="R293" s="59"/>
      <c r="S293" s="49"/>
      <c r="T293" s="49"/>
      <c r="U293" s="49"/>
      <c r="V293" s="49"/>
      <c r="W293" s="46"/>
      <c r="AB293" s="49"/>
      <c r="AD293" s="33"/>
      <c r="AE293" s="33"/>
      <c r="AF293" s="33"/>
      <c r="AG293" s="33"/>
      <c r="AH293" s="172"/>
    </row>
    <row r="294" spans="1:34" x14ac:dyDescent="0.3">
      <c r="A294" s="22"/>
      <c r="B294" s="23"/>
      <c r="C294" s="61"/>
      <c r="D294" s="61"/>
      <c r="E294" s="61"/>
      <c r="P294" s="49"/>
      <c r="R294" s="59"/>
      <c r="S294" s="49"/>
      <c r="T294" s="49"/>
      <c r="U294" s="49"/>
      <c r="V294" s="49"/>
      <c r="W294" s="46"/>
      <c r="AB294" s="49"/>
      <c r="AD294" s="33"/>
      <c r="AE294" s="33"/>
      <c r="AF294" s="33"/>
      <c r="AG294" s="33"/>
      <c r="AH294" s="172"/>
    </row>
    <row r="295" spans="1:34" x14ac:dyDescent="0.3">
      <c r="A295" s="22"/>
      <c r="B295" s="23"/>
      <c r="C295" s="61"/>
      <c r="D295" s="61"/>
      <c r="E295" s="61"/>
      <c r="P295" s="49"/>
      <c r="R295" s="59"/>
      <c r="S295" s="49"/>
      <c r="T295" s="49"/>
      <c r="U295" s="49"/>
      <c r="V295" s="49"/>
      <c r="W295" s="46"/>
      <c r="AB295" s="49"/>
      <c r="AD295" s="33"/>
      <c r="AE295" s="33"/>
      <c r="AF295" s="33"/>
      <c r="AG295" s="33"/>
      <c r="AH295" s="172"/>
    </row>
    <row r="296" spans="1:34" x14ac:dyDescent="0.3">
      <c r="A296" s="22"/>
      <c r="B296" s="23"/>
      <c r="C296" s="61"/>
      <c r="D296" s="61"/>
      <c r="E296" s="61"/>
      <c r="P296" s="49"/>
      <c r="R296" s="59"/>
      <c r="S296" s="49"/>
      <c r="T296" s="49"/>
      <c r="U296" s="49"/>
      <c r="V296" s="49"/>
      <c r="W296" s="46"/>
      <c r="AB296" s="49"/>
      <c r="AD296" s="33"/>
      <c r="AE296" s="33"/>
      <c r="AF296" s="33"/>
      <c r="AG296" s="33"/>
      <c r="AH296" s="172"/>
    </row>
    <row r="297" spans="1:34" x14ac:dyDescent="0.3">
      <c r="A297" s="22"/>
      <c r="B297" s="23"/>
      <c r="C297" s="61"/>
      <c r="D297" s="61"/>
      <c r="E297" s="61"/>
      <c r="P297" s="49"/>
      <c r="R297" s="59"/>
      <c r="S297" s="49"/>
      <c r="T297" s="49"/>
      <c r="U297" s="49"/>
      <c r="V297" s="49"/>
      <c r="W297" s="46"/>
      <c r="AB297" s="49"/>
      <c r="AD297" s="33"/>
      <c r="AE297" s="33"/>
      <c r="AF297" s="33"/>
      <c r="AG297" s="33"/>
      <c r="AH297" s="172"/>
    </row>
    <row r="298" spans="1:34" x14ac:dyDescent="0.3">
      <c r="A298" s="22"/>
      <c r="B298" s="23"/>
      <c r="C298" s="61"/>
      <c r="D298" s="61"/>
      <c r="E298" s="61"/>
      <c r="P298" s="49"/>
      <c r="R298" s="59"/>
      <c r="S298" s="49"/>
      <c r="T298" s="49"/>
      <c r="U298" s="49"/>
      <c r="V298" s="49"/>
      <c r="W298" s="46"/>
      <c r="AB298" s="49"/>
      <c r="AD298" s="33"/>
      <c r="AE298" s="33"/>
      <c r="AF298" s="33"/>
      <c r="AG298" s="33"/>
      <c r="AH298" s="172"/>
    </row>
    <row r="299" spans="1:34" x14ac:dyDescent="0.3">
      <c r="A299" s="22"/>
      <c r="B299" s="23"/>
      <c r="C299" s="61"/>
      <c r="D299" s="61"/>
      <c r="E299" s="61"/>
      <c r="P299" s="49"/>
      <c r="R299" s="59"/>
      <c r="S299" s="49"/>
      <c r="T299" s="49"/>
      <c r="U299" s="49"/>
      <c r="V299" s="49"/>
      <c r="W299" s="46"/>
      <c r="AB299" s="49"/>
      <c r="AD299" s="33"/>
      <c r="AE299" s="33"/>
      <c r="AF299" s="33"/>
      <c r="AG299" s="33"/>
      <c r="AH299" s="172"/>
    </row>
    <row r="300" spans="1:34" x14ac:dyDescent="0.3">
      <c r="A300" s="22"/>
      <c r="B300" s="23"/>
      <c r="C300" s="61"/>
      <c r="D300" s="61"/>
      <c r="E300" s="61"/>
      <c r="P300" s="49"/>
      <c r="R300" s="59"/>
      <c r="S300" s="49"/>
      <c r="T300" s="49"/>
      <c r="U300" s="49"/>
      <c r="V300" s="49"/>
      <c r="W300" s="46"/>
      <c r="AB300" s="49"/>
      <c r="AD300" s="33"/>
      <c r="AE300" s="33"/>
      <c r="AF300" s="33"/>
      <c r="AG300" s="33"/>
      <c r="AH300" s="172"/>
    </row>
    <row r="301" spans="1:34" x14ac:dyDescent="0.3">
      <c r="A301" s="22"/>
      <c r="B301" s="23"/>
      <c r="C301" s="61"/>
      <c r="D301" s="61"/>
      <c r="E301" s="61"/>
      <c r="P301" s="49"/>
      <c r="R301" s="59"/>
      <c r="S301" s="49"/>
      <c r="T301" s="49"/>
      <c r="U301" s="49"/>
      <c r="V301" s="49"/>
      <c r="W301" s="46"/>
      <c r="AB301" s="49"/>
      <c r="AD301" s="33"/>
      <c r="AE301" s="33"/>
      <c r="AF301" s="33"/>
      <c r="AG301" s="33"/>
      <c r="AH301" s="172"/>
    </row>
    <row r="302" spans="1:34" x14ac:dyDescent="0.3">
      <c r="A302" s="22"/>
      <c r="B302" s="23"/>
      <c r="C302" s="61"/>
      <c r="D302" s="61"/>
      <c r="E302" s="61"/>
      <c r="P302" s="49"/>
      <c r="R302" s="59"/>
      <c r="S302" s="49"/>
      <c r="T302" s="49"/>
      <c r="U302" s="49"/>
      <c r="V302" s="49"/>
      <c r="W302" s="46"/>
      <c r="AB302" s="49"/>
      <c r="AD302" s="33"/>
      <c r="AE302" s="33"/>
      <c r="AF302" s="33"/>
      <c r="AG302" s="33"/>
      <c r="AH302" s="172"/>
    </row>
    <row r="303" spans="1:34" x14ac:dyDescent="0.3">
      <c r="A303" s="22"/>
      <c r="B303" s="23"/>
      <c r="C303" s="61"/>
      <c r="D303" s="61"/>
      <c r="E303" s="61"/>
      <c r="P303" s="49"/>
      <c r="R303" s="59"/>
      <c r="S303" s="49"/>
      <c r="T303" s="49"/>
      <c r="U303" s="49"/>
      <c r="V303" s="49"/>
      <c r="W303" s="46"/>
      <c r="AB303" s="49"/>
      <c r="AD303" s="33"/>
      <c r="AE303" s="33"/>
      <c r="AF303" s="33"/>
      <c r="AG303" s="33"/>
      <c r="AH303" s="172"/>
    </row>
    <row r="304" spans="1:34" x14ac:dyDescent="0.3">
      <c r="A304" s="22"/>
      <c r="B304" s="23"/>
      <c r="C304" s="61"/>
      <c r="D304" s="61"/>
      <c r="E304" s="61"/>
      <c r="P304" s="49"/>
      <c r="R304" s="59"/>
      <c r="S304" s="49"/>
      <c r="T304" s="49"/>
      <c r="U304" s="49"/>
      <c r="V304" s="49"/>
      <c r="W304" s="46"/>
      <c r="AB304" s="49"/>
      <c r="AD304" s="33"/>
      <c r="AE304" s="33"/>
      <c r="AF304" s="33"/>
      <c r="AG304" s="33"/>
      <c r="AH304" s="172"/>
    </row>
    <row r="305" spans="1:34" x14ac:dyDescent="0.3">
      <c r="A305" s="22"/>
      <c r="B305" s="23"/>
      <c r="C305" s="61"/>
      <c r="D305" s="61"/>
      <c r="E305" s="61"/>
      <c r="P305" s="49"/>
      <c r="R305" s="59"/>
      <c r="S305" s="49"/>
      <c r="T305" s="49"/>
      <c r="U305" s="49"/>
      <c r="V305" s="49"/>
      <c r="W305" s="46"/>
      <c r="AB305" s="49"/>
      <c r="AD305" s="33"/>
      <c r="AE305" s="33"/>
      <c r="AF305" s="33"/>
      <c r="AG305" s="33"/>
      <c r="AH305" s="172"/>
    </row>
    <row r="306" spans="1:34" x14ac:dyDescent="0.3">
      <c r="A306" s="22"/>
      <c r="B306" s="23"/>
      <c r="C306" s="61"/>
      <c r="D306" s="61"/>
      <c r="E306" s="61"/>
      <c r="P306" s="49"/>
      <c r="R306" s="59"/>
      <c r="S306" s="49"/>
      <c r="T306" s="49"/>
      <c r="U306" s="49"/>
      <c r="V306" s="49"/>
      <c r="W306" s="46"/>
      <c r="AB306" s="49"/>
      <c r="AD306" s="33"/>
      <c r="AE306" s="33"/>
      <c r="AF306" s="33"/>
      <c r="AG306" s="33"/>
      <c r="AH306" s="172"/>
    </row>
    <row r="307" spans="1:34" x14ac:dyDescent="0.3">
      <c r="A307" s="22"/>
      <c r="B307" s="23"/>
      <c r="C307" s="61"/>
      <c r="D307" s="61"/>
      <c r="E307" s="61"/>
      <c r="P307" s="49"/>
      <c r="R307" s="59"/>
      <c r="S307" s="49"/>
      <c r="T307" s="49"/>
      <c r="U307" s="49"/>
      <c r="V307" s="49"/>
      <c r="W307" s="46"/>
      <c r="AB307" s="49"/>
      <c r="AD307" s="33"/>
      <c r="AE307" s="33"/>
      <c r="AF307" s="33"/>
      <c r="AG307" s="33"/>
      <c r="AH307" s="172"/>
    </row>
    <row r="308" spans="1:34" x14ac:dyDescent="0.3">
      <c r="A308" s="22"/>
      <c r="B308" s="23"/>
      <c r="C308" s="61"/>
      <c r="D308" s="61"/>
      <c r="E308" s="61"/>
      <c r="P308" s="49"/>
      <c r="R308" s="59"/>
      <c r="S308" s="49"/>
      <c r="T308" s="49"/>
      <c r="U308" s="49"/>
      <c r="V308" s="49"/>
      <c r="W308" s="46"/>
      <c r="AB308" s="49"/>
      <c r="AD308" s="33"/>
      <c r="AE308" s="33"/>
      <c r="AF308" s="33"/>
      <c r="AG308" s="33"/>
      <c r="AH308" s="172"/>
    </row>
    <row r="309" spans="1:34" x14ac:dyDescent="0.3">
      <c r="A309" s="22"/>
      <c r="B309" s="23"/>
      <c r="C309" s="61"/>
      <c r="D309" s="61"/>
      <c r="E309" s="61"/>
      <c r="P309" s="49"/>
      <c r="R309" s="59"/>
      <c r="S309" s="49"/>
      <c r="T309" s="49"/>
      <c r="U309" s="49"/>
      <c r="V309" s="49"/>
      <c r="W309" s="46"/>
      <c r="AB309" s="49"/>
      <c r="AD309" s="33"/>
      <c r="AE309" s="33"/>
      <c r="AF309" s="33"/>
      <c r="AG309" s="33"/>
      <c r="AH309" s="172"/>
    </row>
    <row r="310" spans="1:34" x14ac:dyDescent="0.3">
      <c r="A310" s="22"/>
      <c r="B310" s="23"/>
      <c r="C310" s="61"/>
      <c r="D310" s="61"/>
      <c r="E310" s="61"/>
      <c r="P310" s="49"/>
      <c r="R310" s="59"/>
      <c r="S310" s="49"/>
      <c r="T310" s="49"/>
      <c r="U310" s="49"/>
      <c r="V310" s="49"/>
      <c r="W310" s="46"/>
      <c r="AB310" s="49"/>
      <c r="AD310" s="33"/>
      <c r="AE310" s="33"/>
      <c r="AF310" s="33"/>
      <c r="AG310" s="33"/>
      <c r="AH310" s="172"/>
    </row>
    <row r="311" spans="1:34" x14ac:dyDescent="0.3">
      <c r="A311" s="22"/>
      <c r="B311" s="23"/>
      <c r="C311" s="61"/>
      <c r="D311" s="61"/>
      <c r="E311" s="61"/>
      <c r="P311" s="49"/>
      <c r="R311" s="59"/>
      <c r="S311" s="49"/>
      <c r="T311" s="49"/>
      <c r="U311" s="49"/>
      <c r="V311" s="49"/>
      <c r="W311" s="46"/>
      <c r="AB311" s="49"/>
      <c r="AD311" s="33"/>
      <c r="AE311" s="33"/>
      <c r="AF311" s="33"/>
      <c r="AG311" s="33"/>
      <c r="AH311" s="172"/>
    </row>
    <row r="312" spans="1:34" x14ac:dyDescent="0.3">
      <c r="A312" s="22"/>
      <c r="B312" s="23"/>
      <c r="C312" s="61"/>
      <c r="D312" s="61"/>
      <c r="E312" s="61"/>
      <c r="P312" s="49"/>
      <c r="R312" s="59"/>
      <c r="S312" s="49"/>
      <c r="T312" s="49"/>
      <c r="U312" s="49"/>
      <c r="V312" s="49"/>
      <c r="W312" s="46"/>
      <c r="AB312" s="49"/>
      <c r="AD312" s="33"/>
      <c r="AE312" s="33"/>
      <c r="AF312" s="33"/>
      <c r="AG312" s="33"/>
      <c r="AH312" s="172"/>
    </row>
    <row r="313" spans="1:34" x14ac:dyDescent="0.3">
      <c r="A313" s="22"/>
      <c r="B313" s="23"/>
      <c r="C313" s="61"/>
      <c r="D313" s="61"/>
      <c r="E313" s="61"/>
      <c r="P313" s="49"/>
      <c r="R313" s="59"/>
      <c r="S313" s="49"/>
      <c r="T313" s="49"/>
      <c r="U313" s="49"/>
      <c r="V313" s="49"/>
      <c r="W313" s="46"/>
      <c r="AB313" s="49"/>
      <c r="AD313" s="33"/>
      <c r="AE313" s="33"/>
      <c r="AF313" s="33"/>
      <c r="AG313" s="33"/>
      <c r="AH313" s="172"/>
    </row>
    <row r="314" spans="1:34" x14ac:dyDescent="0.3">
      <c r="A314" s="22"/>
      <c r="B314" s="23"/>
      <c r="C314" s="61"/>
      <c r="D314" s="61"/>
      <c r="E314" s="61"/>
      <c r="P314" s="49"/>
      <c r="R314" s="59"/>
      <c r="S314" s="49"/>
      <c r="T314" s="49"/>
      <c r="U314" s="49"/>
      <c r="V314" s="49"/>
      <c r="W314" s="46"/>
      <c r="AB314" s="49"/>
      <c r="AD314" s="33"/>
      <c r="AE314" s="33"/>
      <c r="AF314" s="33"/>
      <c r="AG314" s="33"/>
      <c r="AH314" s="172"/>
    </row>
    <row r="315" spans="1:34" x14ac:dyDescent="0.3">
      <c r="A315" s="22"/>
      <c r="B315" s="23"/>
      <c r="C315" s="61"/>
      <c r="D315" s="61"/>
      <c r="E315" s="61"/>
      <c r="P315" s="49"/>
      <c r="R315" s="59"/>
      <c r="S315" s="49"/>
      <c r="T315" s="49"/>
      <c r="U315" s="49"/>
      <c r="V315" s="49"/>
      <c r="W315" s="46"/>
      <c r="AB315" s="49"/>
      <c r="AD315" s="33"/>
      <c r="AE315" s="33"/>
      <c r="AF315" s="33"/>
      <c r="AG315" s="33"/>
      <c r="AH315" s="172"/>
    </row>
    <row r="316" spans="1:34" x14ac:dyDescent="0.3">
      <c r="A316" s="22"/>
      <c r="B316" s="23"/>
      <c r="C316" s="61"/>
      <c r="D316" s="61"/>
      <c r="E316" s="61"/>
      <c r="P316" s="49"/>
      <c r="R316" s="59"/>
      <c r="S316" s="49"/>
      <c r="T316" s="49"/>
      <c r="U316" s="49"/>
      <c r="V316" s="49"/>
      <c r="W316" s="46"/>
      <c r="AB316" s="49"/>
      <c r="AD316" s="33"/>
      <c r="AE316" s="33"/>
      <c r="AF316" s="33"/>
      <c r="AG316" s="33"/>
      <c r="AH316" s="172"/>
    </row>
    <row r="317" spans="1:34" x14ac:dyDescent="0.3">
      <c r="A317" s="22"/>
      <c r="B317" s="23"/>
      <c r="C317" s="61"/>
      <c r="D317" s="61"/>
      <c r="E317" s="61"/>
      <c r="P317" s="49"/>
      <c r="R317" s="59"/>
      <c r="S317" s="49"/>
      <c r="T317" s="49"/>
      <c r="U317" s="49"/>
      <c r="V317" s="49"/>
      <c r="W317" s="46"/>
      <c r="AB317" s="49"/>
      <c r="AD317" s="33"/>
      <c r="AE317" s="33"/>
      <c r="AF317" s="33"/>
      <c r="AG317" s="33"/>
      <c r="AH317" s="172"/>
    </row>
    <row r="318" spans="1:34" x14ac:dyDescent="0.3">
      <c r="A318" s="22"/>
      <c r="B318" s="23"/>
      <c r="C318" s="61"/>
      <c r="D318" s="61"/>
      <c r="E318" s="61"/>
      <c r="P318" s="49"/>
      <c r="R318" s="59"/>
      <c r="S318" s="49"/>
      <c r="T318" s="49"/>
      <c r="U318" s="49"/>
      <c r="V318" s="49"/>
      <c r="W318" s="46"/>
      <c r="AB318" s="49"/>
      <c r="AD318" s="33"/>
      <c r="AE318" s="33"/>
      <c r="AF318" s="33"/>
      <c r="AG318" s="33"/>
      <c r="AH318" s="172"/>
    </row>
    <row r="319" spans="1:34" x14ac:dyDescent="0.3">
      <c r="A319" s="22"/>
      <c r="B319" s="23"/>
      <c r="C319" s="61"/>
      <c r="D319" s="61"/>
      <c r="E319" s="61"/>
      <c r="P319" s="49"/>
      <c r="R319" s="59"/>
      <c r="S319" s="49"/>
      <c r="T319" s="49"/>
      <c r="U319" s="49"/>
      <c r="V319" s="49"/>
      <c r="W319" s="46"/>
      <c r="AB319" s="49"/>
      <c r="AD319" s="33"/>
      <c r="AE319" s="33"/>
      <c r="AF319" s="33"/>
      <c r="AG319" s="33"/>
      <c r="AH319" s="172"/>
    </row>
    <row r="320" spans="1:34" x14ac:dyDescent="0.3">
      <c r="A320" s="22"/>
      <c r="B320" s="23"/>
      <c r="C320" s="61"/>
      <c r="D320" s="61"/>
      <c r="E320" s="61"/>
      <c r="P320" s="49"/>
      <c r="R320" s="59"/>
      <c r="S320" s="49"/>
      <c r="T320" s="49"/>
      <c r="U320" s="49"/>
      <c r="V320" s="49"/>
      <c r="W320" s="46"/>
      <c r="AB320" s="49"/>
      <c r="AD320" s="33"/>
      <c r="AE320" s="33"/>
      <c r="AF320" s="33"/>
      <c r="AG320" s="33"/>
      <c r="AH320" s="172"/>
    </row>
    <row r="321" spans="1:34" x14ac:dyDescent="0.3">
      <c r="A321" s="22"/>
      <c r="B321" s="23"/>
      <c r="C321" s="61"/>
      <c r="D321" s="61"/>
      <c r="E321" s="61"/>
      <c r="P321" s="49"/>
      <c r="R321" s="59"/>
      <c r="S321" s="49"/>
      <c r="T321" s="49"/>
      <c r="U321" s="49"/>
      <c r="V321" s="49"/>
      <c r="W321" s="46"/>
      <c r="AB321" s="49"/>
      <c r="AD321" s="33"/>
      <c r="AE321" s="33"/>
      <c r="AF321" s="33"/>
      <c r="AG321" s="33"/>
      <c r="AH321" s="172"/>
    </row>
    <row r="322" spans="1:34" x14ac:dyDescent="0.3">
      <c r="A322" s="22"/>
      <c r="B322" s="23"/>
      <c r="C322" s="61"/>
      <c r="D322" s="61"/>
      <c r="E322" s="61"/>
      <c r="P322" s="49"/>
      <c r="R322" s="59"/>
      <c r="S322" s="49"/>
      <c r="T322" s="49"/>
      <c r="U322" s="49"/>
      <c r="V322" s="49"/>
      <c r="W322" s="46"/>
      <c r="AB322" s="49"/>
      <c r="AD322" s="33"/>
      <c r="AE322" s="33"/>
      <c r="AF322" s="33"/>
      <c r="AG322" s="33"/>
      <c r="AH322" s="172"/>
    </row>
    <row r="323" spans="1:34" x14ac:dyDescent="0.3">
      <c r="A323" s="22"/>
      <c r="B323" s="23"/>
      <c r="C323" s="61"/>
      <c r="D323" s="61"/>
      <c r="E323" s="61"/>
      <c r="P323" s="49"/>
      <c r="R323" s="59"/>
      <c r="S323" s="49"/>
      <c r="T323" s="49"/>
      <c r="U323" s="49"/>
      <c r="V323" s="49"/>
      <c r="W323" s="46"/>
      <c r="AB323" s="49"/>
      <c r="AD323" s="33"/>
      <c r="AE323" s="33"/>
      <c r="AF323" s="33"/>
      <c r="AG323" s="33"/>
      <c r="AH323" s="172"/>
    </row>
    <row r="324" spans="1:34" x14ac:dyDescent="0.3">
      <c r="A324" s="22"/>
      <c r="B324" s="23"/>
      <c r="C324" s="61"/>
      <c r="D324" s="61"/>
      <c r="E324" s="61"/>
      <c r="P324" s="49"/>
      <c r="R324" s="59"/>
      <c r="S324" s="49"/>
      <c r="T324" s="49"/>
      <c r="U324" s="49"/>
      <c r="V324" s="49"/>
      <c r="W324" s="46"/>
      <c r="AB324" s="49"/>
      <c r="AD324" s="33"/>
      <c r="AE324" s="33"/>
      <c r="AF324" s="33"/>
      <c r="AG324" s="33"/>
      <c r="AH324" s="172"/>
    </row>
    <row r="325" spans="1:34" x14ac:dyDescent="0.3">
      <c r="A325" s="22"/>
      <c r="B325" s="23"/>
      <c r="C325" s="61"/>
      <c r="D325" s="61"/>
      <c r="E325" s="61"/>
      <c r="P325" s="49"/>
      <c r="R325" s="59"/>
      <c r="S325" s="49"/>
      <c r="T325" s="49"/>
      <c r="U325" s="49"/>
      <c r="V325" s="49"/>
      <c r="W325" s="46"/>
      <c r="AB325" s="49"/>
      <c r="AD325" s="33"/>
      <c r="AE325" s="33"/>
      <c r="AF325" s="33"/>
      <c r="AG325" s="33"/>
      <c r="AH325" s="172"/>
    </row>
    <row r="326" spans="1:34" x14ac:dyDescent="0.3">
      <c r="A326" s="22"/>
      <c r="B326" s="23"/>
      <c r="C326" s="61"/>
      <c r="D326" s="61"/>
      <c r="E326" s="61"/>
      <c r="P326" s="49"/>
      <c r="R326" s="59"/>
      <c r="S326" s="49"/>
      <c r="T326" s="49"/>
      <c r="U326" s="49"/>
      <c r="V326" s="49"/>
      <c r="W326" s="46"/>
      <c r="AB326" s="49"/>
      <c r="AD326" s="33"/>
      <c r="AE326" s="33"/>
      <c r="AF326" s="33"/>
      <c r="AG326" s="33"/>
      <c r="AH326" s="172"/>
    </row>
    <row r="327" spans="1:34" x14ac:dyDescent="0.3">
      <c r="A327" s="22"/>
      <c r="B327" s="23"/>
      <c r="C327" s="61"/>
      <c r="D327" s="61"/>
      <c r="E327" s="61"/>
      <c r="P327" s="49"/>
      <c r="R327" s="59"/>
      <c r="S327" s="49"/>
      <c r="T327" s="49"/>
      <c r="U327" s="49"/>
      <c r="V327" s="49"/>
      <c r="W327" s="46"/>
      <c r="AB327" s="49"/>
      <c r="AD327" s="33"/>
      <c r="AE327" s="33"/>
      <c r="AF327" s="33"/>
      <c r="AG327" s="33"/>
      <c r="AH327" s="172"/>
    </row>
    <row r="328" spans="1:34" x14ac:dyDescent="0.3">
      <c r="A328" s="22"/>
      <c r="B328" s="23"/>
      <c r="C328" s="61"/>
      <c r="D328" s="61"/>
      <c r="E328" s="61"/>
      <c r="P328" s="49"/>
      <c r="R328" s="59"/>
      <c r="S328" s="49"/>
      <c r="T328" s="49"/>
      <c r="U328" s="49"/>
      <c r="V328" s="49"/>
      <c r="W328" s="46"/>
      <c r="AB328" s="49"/>
      <c r="AD328" s="33"/>
      <c r="AE328" s="33"/>
      <c r="AF328" s="33"/>
      <c r="AG328" s="33"/>
      <c r="AH328" s="172"/>
    </row>
    <row r="329" spans="1:34" x14ac:dyDescent="0.3">
      <c r="A329" s="22"/>
      <c r="B329" s="23"/>
      <c r="C329" s="61"/>
      <c r="D329" s="61"/>
      <c r="E329" s="61"/>
      <c r="P329" s="49"/>
      <c r="R329" s="59"/>
      <c r="S329" s="49"/>
      <c r="T329" s="49"/>
      <c r="U329" s="49"/>
      <c r="V329" s="49"/>
      <c r="W329" s="46"/>
      <c r="AB329" s="49"/>
      <c r="AD329" s="33"/>
      <c r="AE329" s="33"/>
      <c r="AF329" s="33"/>
      <c r="AG329" s="33"/>
      <c r="AH329" s="172"/>
    </row>
    <row r="330" spans="1:34" x14ac:dyDescent="0.3">
      <c r="A330" s="22"/>
      <c r="B330" s="23"/>
      <c r="C330" s="61"/>
      <c r="D330" s="61"/>
      <c r="E330" s="61"/>
      <c r="P330" s="49"/>
      <c r="R330" s="59"/>
      <c r="S330" s="49"/>
      <c r="T330" s="49"/>
      <c r="U330" s="49"/>
      <c r="V330" s="49"/>
      <c r="W330" s="46"/>
      <c r="AB330" s="49"/>
      <c r="AD330" s="33"/>
      <c r="AE330" s="33"/>
      <c r="AF330" s="33"/>
      <c r="AG330" s="33"/>
      <c r="AH330" s="172"/>
    </row>
    <row r="331" spans="1:34" x14ac:dyDescent="0.3">
      <c r="A331" s="22"/>
      <c r="B331" s="23"/>
      <c r="C331" s="61"/>
      <c r="D331" s="61"/>
      <c r="E331" s="61"/>
      <c r="P331" s="49"/>
      <c r="R331" s="59"/>
      <c r="S331" s="49"/>
      <c r="T331" s="49"/>
      <c r="U331" s="49"/>
      <c r="V331" s="49"/>
      <c r="W331" s="46"/>
      <c r="AB331" s="49"/>
      <c r="AD331" s="33"/>
      <c r="AE331" s="33"/>
      <c r="AF331" s="33"/>
      <c r="AG331" s="33"/>
      <c r="AH331" s="172"/>
    </row>
    <row r="332" spans="1:34" x14ac:dyDescent="0.3">
      <c r="A332" s="22"/>
      <c r="B332" s="23"/>
      <c r="C332" s="61"/>
      <c r="D332" s="61"/>
      <c r="E332" s="61"/>
      <c r="P332" s="49"/>
      <c r="R332" s="59"/>
      <c r="S332" s="49"/>
      <c r="T332" s="49"/>
      <c r="U332" s="49"/>
      <c r="V332" s="49"/>
      <c r="W332" s="46"/>
      <c r="AB332" s="49"/>
      <c r="AD332" s="33"/>
      <c r="AE332" s="33"/>
      <c r="AF332" s="33"/>
      <c r="AG332" s="33"/>
      <c r="AH332" s="172"/>
    </row>
    <row r="333" spans="1:34" x14ac:dyDescent="0.3">
      <c r="A333" s="22"/>
      <c r="B333" s="23"/>
      <c r="C333" s="61"/>
      <c r="D333" s="61"/>
      <c r="E333" s="61"/>
      <c r="P333" s="49"/>
      <c r="R333" s="59"/>
      <c r="S333" s="49"/>
      <c r="T333" s="49"/>
      <c r="U333" s="49"/>
      <c r="V333" s="49"/>
      <c r="W333" s="46"/>
      <c r="AB333" s="49"/>
      <c r="AD333" s="33"/>
      <c r="AE333" s="33"/>
      <c r="AF333" s="33"/>
      <c r="AG333" s="33"/>
      <c r="AH333" s="172"/>
    </row>
    <row r="334" spans="1:34" x14ac:dyDescent="0.3">
      <c r="A334" s="22"/>
      <c r="B334" s="23"/>
      <c r="C334" s="61"/>
      <c r="D334" s="61"/>
      <c r="E334" s="61"/>
      <c r="P334" s="49"/>
      <c r="R334" s="59"/>
      <c r="S334" s="49"/>
      <c r="T334" s="49"/>
      <c r="U334" s="49"/>
      <c r="V334" s="49"/>
      <c r="W334" s="46"/>
      <c r="AB334" s="49"/>
      <c r="AD334" s="33"/>
      <c r="AE334" s="33"/>
      <c r="AF334" s="33"/>
      <c r="AG334" s="33"/>
      <c r="AH334" s="172"/>
    </row>
    <row r="335" spans="1:34" x14ac:dyDescent="0.3">
      <c r="A335" s="22"/>
      <c r="B335" s="23"/>
      <c r="C335" s="61"/>
      <c r="D335" s="61"/>
      <c r="E335" s="61"/>
      <c r="P335" s="49"/>
      <c r="R335" s="59"/>
      <c r="S335" s="49"/>
      <c r="T335" s="49"/>
      <c r="U335" s="49"/>
      <c r="V335" s="49"/>
      <c r="W335" s="46"/>
      <c r="AB335" s="49"/>
      <c r="AD335" s="33"/>
      <c r="AE335" s="33"/>
      <c r="AF335" s="33"/>
      <c r="AG335" s="33"/>
      <c r="AH335" s="172"/>
    </row>
    <row r="336" spans="1:34" x14ac:dyDescent="0.3">
      <c r="A336" s="22"/>
      <c r="B336" s="23"/>
      <c r="C336" s="61"/>
      <c r="D336" s="61"/>
      <c r="E336" s="61"/>
      <c r="P336" s="49"/>
      <c r="R336" s="59"/>
      <c r="S336" s="49"/>
      <c r="T336" s="49"/>
      <c r="U336" s="49"/>
      <c r="V336" s="49"/>
      <c r="W336" s="46"/>
      <c r="AB336" s="49"/>
      <c r="AD336" s="33"/>
      <c r="AE336" s="33"/>
      <c r="AF336" s="33"/>
      <c r="AG336" s="33"/>
      <c r="AH336" s="172"/>
    </row>
    <row r="337" spans="1:34" x14ac:dyDescent="0.3">
      <c r="A337" s="22"/>
      <c r="B337" s="23"/>
      <c r="C337" s="61"/>
      <c r="D337" s="61"/>
      <c r="E337" s="61"/>
      <c r="P337" s="49"/>
      <c r="R337" s="59"/>
      <c r="S337" s="49"/>
      <c r="T337" s="49"/>
      <c r="U337" s="49"/>
      <c r="V337" s="49"/>
      <c r="W337" s="46"/>
      <c r="AB337" s="49"/>
      <c r="AD337" s="33"/>
      <c r="AE337" s="33"/>
      <c r="AF337" s="33"/>
      <c r="AG337" s="33"/>
      <c r="AH337" s="172"/>
    </row>
    <row r="338" spans="1:34" x14ac:dyDescent="0.3">
      <c r="A338" s="22"/>
      <c r="B338" s="23"/>
      <c r="C338" s="61"/>
      <c r="D338" s="61"/>
      <c r="E338" s="61"/>
      <c r="P338" s="49"/>
      <c r="R338" s="59"/>
      <c r="S338" s="49"/>
      <c r="T338" s="49"/>
      <c r="U338" s="49"/>
      <c r="V338" s="49"/>
      <c r="W338" s="46"/>
      <c r="AB338" s="49"/>
      <c r="AD338" s="33"/>
      <c r="AE338" s="33"/>
      <c r="AF338" s="33"/>
      <c r="AG338" s="33"/>
      <c r="AH338" s="172"/>
    </row>
    <row r="339" spans="1:34" x14ac:dyDescent="0.3">
      <c r="A339" s="22"/>
      <c r="B339" s="23"/>
      <c r="C339" s="61"/>
      <c r="D339" s="61"/>
      <c r="E339" s="61"/>
      <c r="P339" s="49"/>
      <c r="R339" s="59"/>
      <c r="S339" s="49"/>
      <c r="T339" s="49"/>
      <c r="U339" s="49"/>
      <c r="V339" s="49"/>
      <c r="W339" s="46"/>
      <c r="AB339" s="49"/>
      <c r="AD339" s="33"/>
      <c r="AE339" s="33"/>
      <c r="AF339" s="33"/>
      <c r="AG339" s="33"/>
      <c r="AH339" s="172"/>
    </row>
    <row r="340" spans="1:34" x14ac:dyDescent="0.3">
      <c r="A340" s="22"/>
      <c r="B340" s="23"/>
      <c r="C340" s="61"/>
      <c r="D340" s="61"/>
      <c r="E340" s="61"/>
      <c r="P340" s="49"/>
      <c r="R340" s="59"/>
      <c r="S340" s="49"/>
      <c r="T340" s="49"/>
      <c r="U340" s="49"/>
      <c r="V340" s="49"/>
      <c r="W340" s="46"/>
      <c r="AB340" s="49"/>
      <c r="AD340" s="33"/>
      <c r="AE340" s="33"/>
      <c r="AF340" s="33"/>
      <c r="AG340" s="33"/>
      <c r="AH340" s="172"/>
    </row>
    <row r="341" spans="1:34" x14ac:dyDescent="0.3">
      <c r="A341" s="22"/>
      <c r="B341" s="23"/>
      <c r="C341" s="61"/>
      <c r="D341" s="61"/>
      <c r="E341" s="61"/>
      <c r="P341" s="49"/>
      <c r="R341" s="59"/>
      <c r="S341" s="49"/>
      <c r="T341" s="49"/>
      <c r="U341" s="49"/>
      <c r="V341" s="49"/>
      <c r="W341" s="46"/>
      <c r="AB341" s="49"/>
      <c r="AD341" s="33"/>
      <c r="AE341" s="33"/>
      <c r="AF341" s="33"/>
      <c r="AG341" s="33"/>
      <c r="AH341" s="172"/>
    </row>
    <row r="342" spans="1:34" x14ac:dyDescent="0.3">
      <c r="A342" s="22"/>
      <c r="B342" s="23"/>
      <c r="C342" s="61"/>
      <c r="D342" s="61"/>
      <c r="E342" s="61"/>
      <c r="P342" s="49"/>
      <c r="R342" s="59"/>
      <c r="S342" s="49"/>
      <c r="T342" s="49"/>
      <c r="U342" s="49"/>
      <c r="V342" s="49"/>
      <c r="W342" s="46"/>
      <c r="AB342" s="49"/>
      <c r="AD342" s="33"/>
      <c r="AE342" s="33"/>
      <c r="AF342" s="33"/>
      <c r="AG342" s="33"/>
      <c r="AH342" s="172"/>
    </row>
    <row r="343" spans="1:34" x14ac:dyDescent="0.3">
      <c r="A343" s="22"/>
      <c r="B343" s="23"/>
      <c r="C343" s="61"/>
      <c r="D343" s="61"/>
      <c r="E343" s="61"/>
      <c r="P343" s="49"/>
      <c r="R343" s="59"/>
      <c r="S343" s="49"/>
      <c r="T343" s="49"/>
      <c r="U343" s="49"/>
      <c r="V343" s="49"/>
      <c r="W343" s="46"/>
      <c r="AB343" s="49"/>
      <c r="AD343" s="33"/>
      <c r="AE343" s="33"/>
      <c r="AF343" s="33"/>
      <c r="AG343" s="33"/>
      <c r="AH343" s="172"/>
    </row>
    <row r="344" spans="1:34" x14ac:dyDescent="0.3">
      <c r="A344" s="22"/>
      <c r="B344" s="23"/>
      <c r="C344" s="61"/>
      <c r="D344" s="61"/>
      <c r="E344" s="61"/>
      <c r="P344" s="49"/>
      <c r="R344" s="59"/>
      <c r="S344" s="49"/>
      <c r="T344" s="49"/>
      <c r="U344" s="49"/>
      <c r="V344" s="49"/>
      <c r="W344" s="46"/>
      <c r="AB344" s="49"/>
      <c r="AD344" s="33"/>
      <c r="AE344" s="33"/>
      <c r="AF344" s="33"/>
      <c r="AG344" s="33"/>
      <c r="AH344" s="172"/>
    </row>
    <row r="345" spans="1:34" x14ac:dyDescent="0.3">
      <c r="A345" s="22"/>
      <c r="B345" s="23"/>
      <c r="C345" s="61"/>
      <c r="D345" s="61"/>
      <c r="E345" s="61"/>
      <c r="P345" s="49"/>
      <c r="R345" s="59"/>
      <c r="S345" s="49"/>
      <c r="T345" s="49"/>
      <c r="U345" s="49"/>
      <c r="V345" s="49"/>
      <c r="W345" s="46"/>
      <c r="AB345" s="49"/>
      <c r="AD345" s="33"/>
      <c r="AE345" s="33"/>
      <c r="AF345" s="33"/>
      <c r="AG345" s="33"/>
      <c r="AH345" s="172"/>
    </row>
    <row r="346" spans="1:34" x14ac:dyDescent="0.3">
      <c r="A346" s="22"/>
      <c r="B346" s="23"/>
      <c r="C346" s="61"/>
      <c r="D346" s="61"/>
      <c r="E346" s="61"/>
      <c r="P346" s="49"/>
      <c r="R346" s="59"/>
      <c r="S346" s="49"/>
      <c r="T346" s="49"/>
      <c r="U346" s="49"/>
      <c r="V346" s="49"/>
      <c r="W346" s="46"/>
      <c r="AB346" s="49"/>
      <c r="AD346" s="33"/>
      <c r="AE346" s="33"/>
      <c r="AF346" s="33"/>
      <c r="AG346" s="33"/>
      <c r="AH346" s="172"/>
    </row>
    <row r="347" spans="1:34" x14ac:dyDescent="0.3">
      <c r="A347" s="22"/>
      <c r="B347" s="23"/>
      <c r="C347" s="61"/>
      <c r="D347" s="61"/>
      <c r="E347" s="61"/>
      <c r="P347" s="49"/>
      <c r="R347" s="59"/>
      <c r="S347" s="49"/>
      <c r="T347" s="49"/>
      <c r="U347" s="49"/>
      <c r="V347" s="49"/>
      <c r="W347" s="46"/>
      <c r="AB347" s="49"/>
      <c r="AD347" s="33"/>
      <c r="AE347" s="33"/>
      <c r="AF347" s="33"/>
      <c r="AG347" s="33"/>
      <c r="AH347" s="172"/>
    </row>
    <row r="348" spans="1:34" x14ac:dyDescent="0.3">
      <c r="A348" s="22"/>
      <c r="B348" s="23"/>
      <c r="C348" s="61"/>
      <c r="D348" s="61"/>
      <c r="E348" s="61"/>
      <c r="P348" s="49"/>
      <c r="R348" s="59"/>
      <c r="S348" s="49"/>
      <c r="T348" s="49"/>
      <c r="U348" s="49"/>
      <c r="V348" s="49"/>
      <c r="W348" s="46"/>
      <c r="AB348" s="49"/>
      <c r="AD348" s="33"/>
      <c r="AE348" s="33"/>
      <c r="AF348" s="33"/>
      <c r="AG348" s="33"/>
      <c r="AH348" s="172"/>
    </row>
    <row r="349" spans="1:34" x14ac:dyDescent="0.3">
      <c r="A349" s="22"/>
      <c r="B349" s="23"/>
      <c r="C349" s="61"/>
      <c r="D349" s="61"/>
      <c r="E349" s="61"/>
      <c r="P349" s="49"/>
      <c r="R349" s="59"/>
      <c r="S349" s="49"/>
      <c r="T349" s="49"/>
      <c r="U349" s="49"/>
      <c r="V349" s="49"/>
      <c r="W349" s="46"/>
      <c r="AB349" s="49"/>
      <c r="AD349" s="33"/>
      <c r="AE349" s="33"/>
      <c r="AF349" s="33"/>
      <c r="AG349" s="33"/>
      <c r="AH349" s="172"/>
    </row>
    <row r="350" spans="1:34" x14ac:dyDescent="0.3">
      <c r="C350" s="61"/>
      <c r="D350" s="61"/>
      <c r="E350" s="61"/>
    </row>
    <row r="351" spans="1:34" x14ac:dyDescent="0.3">
      <c r="C351" s="61"/>
      <c r="D351" s="61"/>
      <c r="E351" s="61"/>
    </row>
    <row r="352" spans="1:34" x14ac:dyDescent="0.3">
      <c r="C352" s="61"/>
      <c r="D352" s="61"/>
      <c r="E352" s="61"/>
    </row>
    <row r="353" spans="3:5" x14ac:dyDescent="0.3">
      <c r="C353" s="61"/>
      <c r="D353" s="61"/>
      <c r="E353" s="61"/>
    </row>
    <row r="354" spans="3:5" x14ac:dyDescent="0.3">
      <c r="C354" s="61"/>
      <c r="D354" s="61"/>
      <c r="E354" s="61"/>
    </row>
  </sheetData>
  <mergeCells count="24">
    <mergeCell ref="G12:G13"/>
    <mergeCell ref="J12:J13"/>
    <mergeCell ref="W12:W13"/>
    <mergeCell ref="L12:L13"/>
    <mergeCell ref="R12:R13"/>
    <mergeCell ref="S12:S13"/>
    <mergeCell ref="T12:T13"/>
    <mergeCell ref="U12:V12"/>
    <mergeCell ref="AC12:AC13"/>
    <mergeCell ref="Y12:Y13"/>
    <mergeCell ref="A1:P1"/>
    <mergeCell ref="P12:P13"/>
    <mergeCell ref="Z12:Z13"/>
    <mergeCell ref="AA12:AA13"/>
    <mergeCell ref="AB12:AB13"/>
    <mergeCell ref="C12:C13"/>
    <mergeCell ref="D12:D13"/>
    <mergeCell ref="E12:E13"/>
    <mergeCell ref="H12:H13"/>
    <mergeCell ref="K12:K13"/>
    <mergeCell ref="I12:I13"/>
    <mergeCell ref="X12:X13"/>
    <mergeCell ref="H2:L2"/>
    <mergeCell ref="C2:E2"/>
  </mergeCells>
  <phoneticPr fontId="12" type="noConversion"/>
  <pageMargins left="0.45" right="0.2" top="0.5" bottom="0.25" header="0.3" footer="0.3"/>
  <pageSetup scale="61" orientation="landscape" r:id="rId1"/>
  <colBreaks count="2" manualBreakCount="2">
    <brk id="15" max="1048575" man="1"/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A397"/>
  <sheetViews>
    <sheetView zoomScale="96" zoomScaleNormal="96" workbookViewId="0">
      <pane ySplit="13" topLeftCell="A26" activePane="bottomLeft" state="frozen"/>
      <selection pane="bottomLeft" activeCell="D6" sqref="D6"/>
    </sheetView>
  </sheetViews>
  <sheetFormatPr defaultColWidth="8.59765625" defaultRowHeight="15.6" x14ac:dyDescent="0.3"/>
  <cols>
    <col min="1" max="1" width="16.59765625" style="74" customWidth="1"/>
    <col min="2" max="2" width="9.3984375" style="74" bestFit="1" customWidth="1"/>
    <col min="3" max="6" width="18.09765625" style="73" customWidth="1"/>
    <col min="7" max="7" width="22" style="49" customWidth="1"/>
    <col min="8" max="15" width="18.09765625" style="73" customWidth="1"/>
    <col min="16" max="18" width="1.59765625" style="73" customWidth="1"/>
    <col min="19" max="19" width="18.09765625" style="73" customWidth="1"/>
    <col min="20" max="20" width="18.09765625" style="49" customWidth="1"/>
    <col min="21" max="21" width="4.59765625" style="73" customWidth="1"/>
    <col min="22" max="27" width="12.59765625" style="73" hidden="1" customWidth="1"/>
    <col min="28" max="28" width="14.5" style="73" hidden="1" customWidth="1"/>
    <col min="29" max="87" width="12.59765625" style="73" hidden="1" customWidth="1"/>
    <col min="88" max="88" width="4.59765625" style="73" customWidth="1"/>
    <col min="89" max="89" width="17.09765625" style="73" customWidth="1"/>
    <col min="90" max="90" width="17.09765625" style="97" customWidth="1"/>
    <col min="91" max="93" width="17.09765625" style="73" customWidth="1"/>
    <col min="94" max="94" width="12.59765625" style="73" customWidth="1"/>
    <col min="95" max="160" width="12.59765625" style="73" hidden="1" customWidth="1"/>
    <col min="161" max="161" width="4.59765625" style="73" customWidth="1"/>
    <col min="162" max="165" width="17.09765625" style="49" customWidth="1"/>
    <col min="166" max="166" width="17.09765625" style="59" customWidth="1"/>
    <col min="167" max="167" width="4.59765625" style="73" customWidth="1"/>
    <col min="168" max="170" width="12.59765625" style="49" customWidth="1"/>
    <col min="171" max="172" width="1.59765625" style="73" customWidth="1"/>
    <col min="173" max="173" width="12.59765625" style="49" customWidth="1"/>
    <col min="174" max="175" width="12.59765625" style="73" customWidth="1"/>
    <col min="176" max="176" width="11.3984375" style="73" customWidth="1"/>
    <col min="177" max="417" width="12.59765625" style="73" customWidth="1"/>
    <col min="418" max="16384" width="8.59765625" style="73"/>
  </cols>
  <sheetData>
    <row r="1" spans="1:417" ht="16.2" thickBot="1" x14ac:dyDescent="0.35">
      <c r="A1" s="335" t="s">
        <v>101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7"/>
      <c r="U1" s="72"/>
      <c r="X1" s="105"/>
    </row>
    <row r="2" spans="1:417" x14ac:dyDescent="0.3">
      <c r="AF2" s="75"/>
      <c r="CM2" s="76" t="s">
        <v>3</v>
      </c>
      <c r="CN2" s="76" t="s">
        <v>89</v>
      </c>
    </row>
    <row r="3" spans="1:417" ht="31.8" thickBot="1" x14ac:dyDescent="0.35">
      <c r="B3" s="60" t="s">
        <v>78</v>
      </c>
      <c r="C3" s="62" t="s">
        <v>152</v>
      </c>
      <c r="D3" s="67" t="s">
        <v>35</v>
      </c>
      <c r="E3" s="67" t="s">
        <v>36</v>
      </c>
      <c r="F3" s="160" t="s">
        <v>153</v>
      </c>
      <c r="G3" s="56" t="s">
        <v>154</v>
      </c>
      <c r="H3" s="160" t="s">
        <v>36</v>
      </c>
      <c r="I3" s="68"/>
      <c r="J3" s="68"/>
      <c r="K3" s="68"/>
      <c r="L3" s="68"/>
      <c r="M3" s="68"/>
      <c r="N3" s="68"/>
      <c r="O3" s="68"/>
      <c r="P3" s="68"/>
      <c r="Q3" s="68"/>
      <c r="V3" s="108" t="s">
        <v>103</v>
      </c>
      <c r="W3" s="109" t="s">
        <v>45</v>
      </c>
      <c r="X3" s="109" t="s">
        <v>46</v>
      </c>
      <c r="AF3" s="77"/>
      <c r="AG3" s="77"/>
      <c r="CK3" s="78"/>
      <c r="CL3" s="162" t="s">
        <v>6</v>
      </c>
      <c r="CM3" s="76" t="s">
        <v>7</v>
      </c>
      <c r="CN3" s="76" t="s">
        <v>7</v>
      </c>
    </row>
    <row r="4" spans="1:417" x14ac:dyDescent="0.3">
      <c r="A4" s="29" t="s">
        <v>33</v>
      </c>
      <c r="B4" s="79" t="s">
        <v>109</v>
      </c>
      <c r="C4" s="49">
        <v>35862643.447961807</v>
      </c>
      <c r="D4" s="55">
        <f>SUM(S14:S31)</f>
        <v>16230574.341770263</v>
      </c>
      <c r="E4" s="49">
        <f>C4-D4</f>
        <v>19632069.106191546</v>
      </c>
      <c r="F4" s="49"/>
      <c r="H4" s="27"/>
      <c r="I4" s="27"/>
      <c r="J4" s="27"/>
      <c r="K4" s="27"/>
      <c r="L4" s="27"/>
      <c r="M4" s="27"/>
      <c r="N4" s="27"/>
      <c r="O4" s="27"/>
      <c r="P4" s="27"/>
      <c r="Q4" s="27"/>
      <c r="S4" s="46"/>
      <c r="V4" s="73" t="s">
        <v>37</v>
      </c>
      <c r="W4" s="73">
        <v>10</v>
      </c>
      <c r="X4" s="73">
        <v>120</v>
      </c>
      <c r="AF4" s="80"/>
      <c r="AG4" s="80"/>
      <c r="CK4" s="78"/>
      <c r="CL4" s="163"/>
      <c r="CM4" s="78"/>
      <c r="CN4" s="78"/>
    </row>
    <row r="5" spans="1:417" x14ac:dyDescent="0.3">
      <c r="A5" s="81"/>
      <c r="B5" s="79">
        <v>2023</v>
      </c>
      <c r="C5" s="49">
        <v>38183915.693978973</v>
      </c>
      <c r="D5" s="55">
        <f>SUM(S32:S34)</f>
        <v>8074194.7186786318</v>
      </c>
      <c r="E5" s="49">
        <f t="shared" ref="E5:E9" si="0">C5-D5</f>
        <v>30109720.975300342</v>
      </c>
      <c r="F5" s="49"/>
      <c r="H5" s="27"/>
      <c r="I5" s="27"/>
      <c r="J5" s="27"/>
      <c r="K5" s="27"/>
      <c r="L5" s="27"/>
      <c r="M5" s="27"/>
      <c r="N5" s="27"/>
      <c r="O5" s="27"/>
      <c r="P5" s="27"/>
      <c r="Q5" s="27"/>
      <c r="S5" s="82"/>
      <c r="V5" s="73" t="s">
        <v>38</v>
      </c>
      <c r="W5" s="73">
        <v>1</v>
      </c>
      <c r="X5" s="73">
        <f>W5*12</f>
        <v>12</v>
      </c>
      <c r="AF5" s="41"/>
      <c r="AG5" s="41"/>
      <c r="CK5" s="78" t="s">
        <v>10</v>
      </c>
      <c r="CL5" s="164">
        <f>WACC!E14</f>
        <v>0.46</v>
      </c>
      <c r="CM5" s="83">
        <f>WACC!F14</f>
        <v>3.8328170000000002E-2</v>
      </c>
      <c r="CN5" s="84">
        <f>WACC!G14</f>
        <v>1.7630958200000001E-2</v>
      </c>
      <c r="CO5" s="84"/>
      <c r="CQ5" s="85"/>
      <c r="CR5" s="86"/>
      <c r="CS5" s="87"/>
      <c r="CT5" s="86"/>
      <c r="CU5" s="88"/>
    </row>
    <row r="6" spans="1:417" x14ac:dyDescent="0.3">
      <c r="A6" s="81"/>
      <c r="B6" s="79">
        <v>2024</v>
      </c>
      <c r="C6" s="49">
        <v>40718570.486982912</v>
      </c>
      <c r="D6" s="55">
        <v>0</v>
      </c>
      <c r="E6" s="49">
        <f t="shared" si="0"/>
        <v>40718570.486982912</v>
      </c>
      <c r="F6" s="49"/>
      <c r="H6" s="27"/>
      <c r="I6" s="27"/>
      <c r="J6" s="27"/>
      <c r="K6" s="27"/>
      <c r="L6" s="27"/>
      <c r="M6" s="27"/>
      <c r="N6" s="27"/>
      <c r="O6" s="27"/>
      <c r="P6" s="27"/>
      <c r="Q6" s="27"/>
      <c r="S6" s="49"/>
      <c r="AF6" s="41"/>
      <c r="AG6" s="41"/>
      <c r="CK6" s="78" t="s">
        <v>11</v>
      </c>
      <c r="CL6" s="89">
        <f>WACC!E16</f>
        <v>0.54</v>
      </c>
      <c r="CM6" s="89">
        <f>WACC!F16</f>
        <v>9.6000000000000002E-2</v>
      </c>
      <c r="CN6" s="90">
        <f>WACC!G16</f>
        <v>5.1840000000000004E-2</v>
      </c>
      <c r="CO6" s="84"/>
      <c r="CQ6" s="85"/>
      <c r="CR6" s="86"/>
      <c r="CS6" s="87"/>
      <c r="CT6" s="86"/>
      <c r="CU6" s="88"/>
    </row>
    <row r="7" spans="1:417" ht="16.2" thickBot="1" x14ac:dyDescent="0.35">
      <c r="A7" s="81"/>
      <c r="B7" s="79">
        <v>2025</v>
      </c>
      <c r="C7" s="55">
        <v>7584938.8033714406</v>
      </c>
      <c r="D7" s="55">
        <v>0</v>
      </c>
      <c r="E7" s="49">
        <f t="shared" si="0"/>
        <v>7584938.8033714406</v>
      </c>
      <c r="F7" s="49"/>
      <c r="H7" s="27"/>
      <c r="I7" s="27"/>
      <c r="J7" s="27"/>
      <c r="K7" s="27"/>
      <c r="L7" s="27"/>
      <c r="M7" s="27"/>
      <c r="N7" s="27"/>
      <c r="O7" s="27"/>
      <c r="P7" s="27"/>
      <c r="Q7" s="27"/>
      <c r="V7" s="73" t="s">
        <v>50</v>
      </c>
      <c r="W7" s="33">
        <v>0.28110000000000002</v>
      </c>
      <c r="AF7" s="41"/>
      <c r="AG7" s="41"/>
      <c r="CK7" s="78" t="s">
        <v>12</v>
      </c>
      <c r="CL7" s="83">
        <f>SUM(CL5:CL6)</f>
        <v>1</v>
      </c>
      <c r="CM7" s="84"/>
      <c r="CN7" s="91">
        <f>SUM(CN5:CN6)</f>
        <v>6.9470958200000002E-2</v>
      </c>
      <c r="CO7" s="84"/>
      <c r="CQ7" s="85"/>
      <c r="CR7" s="86"/>
      <c r="CS7" s="87"/>
      <c r="CT7" s="86"/>
      <c r="CU7" s="88"/>
    </row>
    <row r="8" spans="1:417" ht="16.2" thickTop="1" x14ac:dyDescent="0.3">
      <c r="A8" s="81"/>
      <c r="B8" s="79">
        <v>2026</v>
      </c>
      <c r="C8" s="55">
        <v>3496152.7970432737</v>
      </c>
      <c r="D8" s="55">
        <v>0</v>
      </c>
      <c r="E8" s="49">
        <f t="shared" si="0"/>
        <v>3496152.7970432737</v>
      </c>
      <c r="F8" s="49"/>
      <c r="H8" s="27"/>
      <c r="I8" s="27"/>
      <c r="J8" s="27"/>
      <c r="K8" s="27"/>
      <c r="L8" s="27"/>
      <c r="M8" s="27"/>
      <c r="N8" s="27"/>
      <c r="O8" s="27"/>
      <c r="P8" s="27"/>
      <c r="Q8" s="27"/>
      <c r="W8" s="33"/>
      <c r="AF8" s="41"/>
      <c r="AG8" s="41"/>
      <c r="CK8" s="177">
        <v>44531</v>
      </c>
      <c r="CL8" s="162" t="s">
        <v>6</v>
      </c>
      <c r="CM8" s="76" t="s">
        <v>7</v>
      </c>
      <c r="CN8" s="76" t="s">
        <v>7</v>
      </c>
      <c r="CO8" s="84"/>
      <c r="CQ8" s="85"/>
      <c r="CR8" s="86"/>
      <c r="CS8" s="87"/>
      <c r="CT8" s="86"/>
      <c r="CU8" s="88"/>
    </row>
    <row r="9" spans="1:417" x14ac:dyDescent="0.3">
      <c r="A9" s="81"/>
      <c r="B9" s="79">
        <v>2027</v>
      </c>
      <c r="C9" s="57">
        <v>228618.28199751736</v>
      </c>
      <c r="D9" s="57">
        <v>0</v>
      </c>
      <c r="E9" s="49">
        <f t="shared" si="0"/>
        <v>228618.28199751736</v>
      </c>
      <c r="F9" s="57"/>
      <c r="G9" s="57"/>
      <c r="H9" s="161"/>
      <c r="I9" s="27"/>
      <c r="J9" s="27"/>
      <c r="K9" s="27"/>
      <c r="L9" s="27"/>
      <c r="M9" s="27"/>
      <c r="N9" s="27"/>
      <c r="O9" s="27"/>
      <c r="P9" s="27"/>
      <c r="Q9" s="27"/>
      <c r="W9" s="33"/>
      <c r="AF9" s="41"/>
      <c r="AG9" s="41"/>
      <c r="CK9" s="78" t="str">
        <f>CK5</f>
        <v>Long-Term Debt</v>
      </c>
      <c r="CL9" s="164">
        <f>WACC!E23</f>
        <v>0.46</v>
      </c>
      <c r="CM9" s="83">
        <f>WACC!F23</f>
        <v>3.5999999999999997E-2</v>
      </c>
      <c r="CN9" s="84">
        <f>WACC!G23</f>
        <v>1.6559999999999998E-2</v>
      </c>
      <c r="CO9" s="84"/>
      <c r="CQ9" s="85"/>
      <c r="CR9" s="86"/>
      <c r="CS9" s="87"/>
      <c r="CT9" s="86"/>
      <c r="CU9" s="88"/>
    </row>
    <row r="10" spans="1:417" ht="16.2" thickBot="1" x14ac:dyDescent="0.35">
      <c r="A10" s="31" t="s">
        <v>32</v>
      </c>
      <c r="B10" s="79"/>
      <c r="C10" s="49">
        <f>SUM(C4:C9)</f>
        <v>126074839.51133592</v>
      </c>
      <c r="D10" s="49">
        <f t="shared" ref="D10" si="1">SUM(D4:D7)</f>
        <v>24304769.060448896</v>
      </c>
      <c r="E10" s="49">
        <f>C10-D10</f>
        <v>101770070.45088702</v>
      </c>
      <c r="F10" s="49"/>
      <c r="H10" s="27"/>
      <c r="I10" s="27"/>
      <c r="J10" s="27"/>
      <c r="K10" s="27"/>
      <c r="L10" s="27"/>
      <c r="M10" s="27"/>
      <c r="N10" s="27"/>
      <c r="O10" s="27"/>
      <c r="P10" s="27"/>
      <c r="Q10" s="27"/>
      <c r="W10" s="33">
        <f>$CN$6/(1-$W$7)*$W$7</f>
        <v>2.0270168312699961E-2</v>
      </c>
      <c r="AF10" s="51"/>
      <c r="AG10" s="51"/>
      <c r="CK10" s="78" t="str">
        <f t="shared" ref="CK10:CK11" si="2">CK6</f>
        <v>Common Equity</v>
      </c>
      <c r="CL10" s="89">
        <f>WACC!E27</f>
        <v>0.54</v>
      </c>
      <c r="CM10" s="89">
        <f>WACC!F27</f>
        <v>9.6000000000000002E-2</v>
      </c>
      <c r="CN10" s="90">
        <f>WACC!G27</f>
        <v>5.1840000000000004E-2</v>
      </c>
      <c r="CO10" s="84"/>
      <c r="CQ10" s="85"/>
      <c r="CR10" s="86"/>
      <c r="CS10" s="87"/>
      <c r="CT10" s="86"/>
      <c r="CU10" s="88"/>
    </row>
    <row r="11" spans="1:417" ht="16.2" thickBot="1" x14ac:dyDescent="0.35">
      <c r="A11" s="73"/>
      <c r="C11" s="49"/>
      <c r="D11" s="49"/>
      <c r="E11" s="49"/>
      <c r="F11" s="49"/>
      <c r="H11" s="27"/>
      <c r="I11" s="27"/>
      <c r="J11" s="27"/>
      <c r="K11" s="27"/>
      <c r="L11" s="27"/>
      <c r="M11" s="27"/>
      <c r="N11" s="27"/>
      <c r="O11" s="27"/>
      <c r="P11" s="27"/>
      <c r="Q11" s="27"/>
      <c r="CK11" s="78" t="str">
        <f t="shared" si="2"/>
        <v>Total</v>
      </c>
      <c r="CL11" s="83">
        <f>SUM(CL9:CL10)</f>
        <v>1</v>
      </c>
      <c r="CM11" s="84"/>
      <c r="CN11" s="91">
        <f>SUM(CN9:CN10)</f>
        <v>6.8400000000000002E-2</v>
      </c>
    </row>
    <row r="12" spans="1:417" ht="16.5" customHeight="1" thickTop="1" x14ac:dyDescent="0.3">
      <c r="C12" s="316" t="s">
        <v>91</v>
      </c>
      <c r="D12" s="316" t="s">
        <v>92</v>
      </c>
      <c r="E12" s="316" t="s">
        <v>93</v>
      </c>
      <c r="F12" s="316" t="s">
        <v>94</v>
      </c>
      <c r="G12" s="319" t="s">
        <v>95</v>
      </c>
      <c r="H12" s="319" t="s">
        <v>96</v>
      </c>
      <c r="I12" s="319" t="s">
        <v>131</v>
      </c>
      <c r="J12" s="319" t="s">
        <v>97</v>
      </c>
      <c r="K12" s="319" t="s">
        <v>98</v>
      </c>
      <c r="L12" s="319" t="s">
        <v>99</v>
      </c>
      <c r="M12" s="319" t="s">
        <v>100</v>
      </c>
      <c r="N12" s="319" t="s">
        <v>108</v>
      </c>
      <c r="O12" s="319" t="s">
        <v>107</v>
      </c>
      <c r="P12" s="312"/>
      <c r="Q12" s="312"/>
      <c r="R12" s="347"/>
      <c r="S12" s="316" t="s">
        <v>31</v>
      </c>
      <c r="T12" s="319" t="s">
        <v>30</v>
      </c>
      <c r="U12" s="69"/>
      <c r="V12" s="64" t="s">
        <v>24</v>
      </c>
      <c r="W12" s="64" t="s">
        <v>88</v>
      </c>
      <c r="X12" s="66" t="s">
        <v>26</v>
      </c>
      <c r="Y12" s="66" t="s">
        <v>27</v>
      </c>
      <c r="Z12" s="66" t="s">
        <v>28</v>
      </c>
      <c r="AA12" s="66" t="s">
        <v>29</v>
      </c>
      <c r="AB12" s="66" t="s">
        <v>18</v>
      </c>
      <c r="AC12" s="66" t="s">
        <v>19</v>
      </c>
      <c r="AD12" s="66" t="s">
        <v>20</v>
      </c>
      <c r="AE12" s="66" t="s">
        <v>21</v>
      </c>
      <c r="AF12" s="66" t="s">
        <v>22</v>
      </c>
      <c r="AG12" s="66" t="s">
        <v>23</v>
      </c>
      <c r="AH12" s="66" t="s">
        <v>24</v>
      </c>
      <c r="AI12" s="66" t="s">
        <v>25</v>
      </c>
      <c r="AJ12" s="66" t="s">
        <v>26</v>
      </c>
      <c r="AK12" s="66" t="s">
        <v>27</v>
      </c>
      <c r="AL12" s="66" t="s">
        <v>28</v>
      </c>
      <c r="AM12" s="66" t="s">
        <v>29</v>
      </c>
      <c r="AN12" s="66" t="s">
        <v>18</v>
      </c>
      <c r="AO12" s="66" t="s">
        <v>19</v>
      </c>
      <c r="AP12" s="66" t="s">
        <v>20</v>
      </c>
      <c r="AQ12" s="66" t="s">
        <v>21</v>
      </c>
      <c r="AR12" s="66" t="s">
        <v>22</v>
      </c>
      <c r="AS12" s="66" t="s">
        <v>23</v>
      </c>
      <c r="AT12" s="66" t="s">
        <v>24</v>
      </c>
      <c r="AU12" s="66" t="s">
        <v>25</v>
      </c>
      <c r="AV12" s="66" t="s">
        <v>26</v>
      </c>
      <c r="AW12" s="66" t="s">
        <v>27</v>
      </c>
      <c r="AX12" s="66" t="s">
        <v>28</v>
      </c>
      <c r="AY12" s="66" t="s">
        <v>29</v>
      </c>
      <c r="AZ12" s="66" t="s">
        <v>18</v>
      </c>
      <c r="BA12" s="66" t="s">
        <v>19</v>
      </c>
      <c r="BB12" s="66" t="s">
        <v>20</v>
      </c>
      <c r="BC12" s="66" t="s">
        <v>21</v>
      </c>
      <c r="BD12" s="66" t="s">
        <v>22</v>
      </c>
      <c r="BE12" s="66" t="s">
        <v>23</v>
      </c>
      <c r="BF12" s="66" t="s">
        <v>24</v>
      </c>
      <c r="BG12" s="66" t="s">
        <v>25</v>
      </c>
      <c r="BH12" s="66" t="s">
        <v>26</v>
      </c>
      <c r="BI12" s="66" t="s">
        <v>27</v>
      </c>
      <c r="BJ12" s="66" t="s">
        <v>28</v>
      </c>
      <c r="BK12" s="66" t="s">
        <v>29</v>
      </c>
      <c r="BL12" s="66" t="s">
        <v>18</v>
      </c>
      <c r="BM12" s="66" t="s">
        <v>19</v>
      </c>
      <c r="BN12" s="66" t="s">
        <v>20</v>
      </c>
      <c r="BO12" s="66" t="s">
        <v>21</v>
      </c>
      <c r="BP12" s="66" t="s">
        <v>22</v>
      </c>
      <c r="BQ12" s="66" t="s">
        <v>23</v>
      </c>
      <c r="BR12" s="111" t="s">
        <v>24</v>
      </c>
      <c r="BS12" s="111" t="s">
        <v>25</v>
      </c>
      <c r="BT12" s="111" t="s">
        <v>26</v>
      </c>
      <c r="BU12" s="111" t="s">
        <v>27</v>
      </c>
      <c r="BV12" s="111" t="s">
        <v>28</v>
      </c>
      <c r="BW12" s="111" t="s">
        <v>29</v>
      </c>
      <c r="BX12" s="111" t="s">
        <v>18</v>
      </c>
      <c r="BY12" s="111" t="s">
        <v>19</v>
      </c>
      <c r="BZ12" s="111" t="s">
        <v>20</v>
      </c>
      <c r="CA12" s="111" t="s">
        <v>21</v>
      </c>
      <c r="CB12" s="111" t="s">
        <v>22</v>
      </c>
      <c r="CC12" s="111" t="s">
        <v>23</v>
      </c>
      <c r="CD12" s="111" t="s">
        <v>24</v>
      </c>
      <c r="CE12" s="111" t="s">
        <v>25</v>
      </c>
      <c r="CF12" s="111" t="s">
        <v>26</v>
      </c>
      <c r="CG12" s="111" t="s">
        <v>27</v>
      </c>
      <c r="CH12" s="111" t="s">
        <v>28</v>
      </c>
      <c r="CI12" s="111" t="s">
        <v>29</v>
      </c>
      <c r="CJ12" s="66"/>
      <c r="CK12" s="316" t="s">
        <v>42</v>
      </c>
      <c r="CL12" s="345" t="s">
        <v>41</v>
      </c>
      <c r="CM12" s="316" t="s">
        <v>43</v>
      </c>
      <c r="CN12" s="316" t="s">
        <v>44</v>
      </c>
      <c r="CO12" s="316" t="s">
        <v>59</v>
      </c>
      <c r="CP12" s="66"/>
      <c r="CQ12" s="64" t="s">
        <v>24</v>
      </c>
      <c r="CR12" s="64" t="s">
        <v>25</v>
      </c>
      <c r="CS12" s="66" t="s">
        <v>26</v>
      </c>
      <c r="CT12" s="66" t="s">
        <v>27</v>
      </c>
      <c r="CU12" s="66" t="s">
        <v>28</v>
      </c>
      <c r="CV12" s="66" t="s">
        <v>29</v>
      </c>
      <c r="CW12" s="66" t="s">
        <v>18</v>
      </c>
      <c r="CX12" s="66" t="s">
        <v>19</v>
      </c>
      <c r="CY12" s="66" t="s">
        <v>20</v>
      </c>
      <c r="CZ12" s="66" t="s">
        <v>21</v>
      </c>
      <c r="DA12" s="66" t="s">
        <v>22</v>
      </c>
      <c r="DB12" s="66" t="s">
        <v>23</v>
      </c>
      <c r="DC12" s="66" t="s">
        <v>24</v>
      </c>
      <c r="DD12" s="66" t="s">
        <v>25</v>
      </c>
      <c r="DE12" s="66" t="s">
        <v>26</v>
      </c>
      <c r="DF12" s="66" t="s">
        <v>27</v>
      </c>
      <c r="DG12" s="66" t="s">
        <v>28</v>
      </c>
      <c r="DH12" s="66" t="s">
        <v>29</v>
      </c>
      <c r="DI12" s="66" t="s">
        <v>18</v>
      </c>
      <c r="DJ12" s="66" t="s">
        <v>19</v>
      </c>
      <c r="DK12" s="66" t="s">
        <v>20</v>
      </c>
      <c r="DL12" s="66" t="s">
        <v>21</v>
      </c>
      <c r="DM12" s="66" t="s">
        <v>22</v>
      </c>
      <c r="DN12" s="66" t="s">
        <v>23</v>
      </c>
      <c r="DO12" s="66" t="s">
        <v>24</v>
      </c>
      <c r="DP12" s="66" t="s">
        <v>25</v>
      </c>
      <c r="DQ12" s="66" t="s">
        <v>26</v>
      </c>
      <c r="DR12" s="66" t="s">
        <v>27</v>
      </c>
      <c r="DS12" s="66" t="s">
        <v>28</v>
      </c>
      <c r="DT12" s="66" t="s">
        <v>29</v>
      </c>
      <c r="DU12" s="66" t="s">
        <v>18</v>
      </c>
      <c r="DV12" s="66" t="s">
        <v>19</v>
      </c>
      <c r="DW12" s="66" t="s">
        <v>20</v>
      </c>
      <c r="DX12" s="66" t="s">
        <v>21</v>
      </c>
      <c r="DY12" s="66" t="s">
        <v>22</v>
      </c>
      <c r="DZ12" s="66" t="s">
        <v>23</v>
      </c>
      <c r="EA12" s="66" t="s">
        <v>24</v>
      </c>
      <c r="EB12" s="66" t="s">
        <v>25</v>
      </c>
      <c r="EC12" s="66" t="s">
        <v>26</v>
      </c>
      <c r="ED12" s="66" t="s">
        <v>27</v>
      </c>
      <c r="EE12" s="66" t="s">
        <v>28</v>
      </c>
      <c r="EF12" s="66" t="s">
        <v>29</v>
      </c>
      <c r="EG12" s="66" t="s">
        <v>18</v>
      </c>
      <c r="EH12" s="66" t="s">
        <v>19</v>
      </c>
      <c r="EI12" s="66" t="s">
        <v>20</v>
      </c>
      <c r="EJ12" s="66" t="s">
        <v>21</v>
      </c>
      <c r="EK12" s="66" t="s">
        <v>22</v>
      </c>
      <c r="EL12" s="66" t="s">
        <v>23</v>
      </c>
      <c r="EM12" s="111" t="s">
        <v>24</v>
      </c>
      <c r="EN12" s="111" t="s">
        <v>25</v>
      </c>
      <c r="EO12" s="111" t="s">
        <v>26</v>
      </c>
      <c r="EP12" s="111" t="s">
        <v>27</v>
      </c>
      <c r="EQ12" s="111" t="s">
        <v>28</v>
      </c>
      <c r="ER12" s="111" t="s">
        <v>29</v>
      </c>
      <c r="ES12" s="111" t="s">
        <v>18</v>
      </c>
      <c r="ET12" s="111" t="s">
        <v>19</v>
      </c>
      <c r="EU12" s="111" t="s">
        <v>20</v>
      </c>
      <c r="EV12" s="111" t="s">
        <v>21</v>
      </c>
      <c r="EW12" s="111" t="s">
        <v>22</v>
      </c>
      <c r="EX12" s="111" t="s">
        <v>23</v>
      </c>
      <c r="EY12" s="111" t="s">
        <v>24</v>
      </c>
      <c r="EZ12" s="111" t="s">
        <v>25</v>
      </c>
      <c r="FA12" s="111" t="s">
        <v>26</v>
      </c>
      <c r="FB12" s="111" t="s">
        <v>27</v>
      </c>
      <c r="FC12" s="111" t="s">
        <v>28</v>
      </c>
      <c r="FD12" s="111" t="s">
        <v>29</v>
      </c>
      <c r="FE12" s="66"/>
      <c r="FF12" s="319" t="s">
        <v>47</v>
      </c>
      <c r="FG12" s="319" t="s">
        <v>48</v>
      </c>
      <c r="FH12" s="319" t="s">
        <v>49</v>
      </c>
      <c r="FI12" s="319" t="s">
        <v>51</v>
      </c>
      <c r="FJ12" s="338" t="s">
        <v>44</v>
      </c>
      <c r="FK12" s="66"/>
      <c r="FL12" s="340" t="s">
        <v>52</v>
      </c>
      <c r="FM12" s="342" t="s">
        <v>53</v>
      </c>
      <c r="FN12" s="340" t="s">
        <v>54</v>
      </c>
      <c r="FO12" s="344"/>
      <c r="FP12" s="344"/>
      <c r="FQ12" s="319" t="s">
        <v>56</v>
      </c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</row>
    <row r="13" spans="1:417" s="93" customFormat="1" ht="35.4" customHeight="1" thickBot="1" x14ac:dyDescent="0.35">
      <c r="A13" s="92"/>
      <c r="B13" s="92"/>
      <c r="C13" s="317"/>
      <c r="D13" s="317"/>
      <c r="E13" s="317"/>
      <c r="F13" s="317"/>
      <c r="G13" s="320"/>
      <c r="H13" s="320"/>
      <c r="I13" s="320"/>
      <c r="J13" s="320"/>
      <c r="K13" s="320"/>
      <c r="L13" s="320"/>
      <c r="M13" s="320"/>
      <c r="N13" s="320"/>
      <c r="O13" s="320"/>
      <c r="P13" s="312"/>
      <c r="Q13" s="312"/>
      <c r="R13" s="347"/>
      <c r="S13" s="317"/>
      <c r="T13" s="320"/>
      <c r="U13" s="69"/>
      <c r="V13" s="65" t="str">
        <f>B14</f>
        <v>2021-A</v>
      </c>
      <c r="W13" s="65" t="str">
        <f>B15</f>
        <v>2021-A</v>
      </c>
      <c r="X13" s="65">
        <v>2021</v>
      </c>
      <c r="Y13" s="65">
        <v>2021</v>
      </c>
      <c r="Z13" s="65">
        <v>2021</v>
      </c>
      <c r="AA13" s="65">
        <v>2021</v>
      </c>
      <c r="AB13" s="2">
        <v>2022</v>
      </c>
      <c r="AC13" s="2">
        <v>2022</v>
      </c>
      <c r="AD13" s="2">
        <v>2022</v>
      </c>
      <c r="AE13" s="2">
        <v>2022</v>
      </c>
      <c r="AF13" s="2">
        <v>2022</v>
      </c>
      <c r="AG13" s="2">
        <v>2022</v>
      </c>
      <c r="AH13" s="2">
        <v>2022</v>
      </c>
      <c r="AI13" s="2">
        <v>2022</v>
      </c>
      <c r="AJ13" s="2">
        <v>2022</v>
      </c>
      <c r="AK13" s="2">
        <v>2022</v>
      </c>
      <c r="AL13" s="2">
        <v>2022</v>
      </c>
      <c r="AM13" s="2">
        <v>2022</v>
      </c>
      <c r="AN13" s="2">
        <v>2023</v>
      </c>
      <c r="AO13" s="2">
        <v>2023</v>
      </c>
      <c r="AP13" s="2">
        <v>2023</v>
      </c>
      <c r="AQ13" s="2">
        <v>2023</v>
      </c>
      <c r="AR13" s="2">
        <v>2023</v>
      </c>
      <c r="AS13" s="2">
        <v>2023</v>
      </c>
      <c r="AT13" s="2">
        <v>2023</v>
      </c>
      <c r="AU13" s="2">
        <v>2023</v>
      </c>
      <c r="AV13" s="2">
        <v>2023</v>
      </c>
      <c r="AW13" s="2">
        <v>2023</v>
      </c>
      <c r="AX13" s="2">
        <v>2023</v>
      </c>
      <c r="AY13" s="2">
        <v>2023</v>
      </c>
      <c r="AZ13" s="2">
        <v>2024</v>
      </c>
      <c r="BA13" s="2">
        <v>2024</v>
      </c>
      <c r="BB13" s="2">
        <v>2024</v>
      </c>
      <c r="BC13" s="2">
        <v>2024</v>
      </c>
      <c r="BD13" s="2">
        <v>2024</v>
      </c>
      <c r="BE13" s="2">
        <v>2024</v>
      </c>
      <c r="BF13" s="2">
        <v>2024</v>
      </c>
      <c r="BG13" s="2">
        <v>2024</v>
      </c>
      <c r="BH13" s="2">
        <v>2024</v>
      </c>
      <c r="BI13" s="2">
        <v>2024</v>
      </c>
      <c r="BJ13" s="2">
        <v>2024</v>
      </c>
      <c r="BK13" s="2">
        <v>2024</v>
      </c>
      <c r="BL13" s="2">
        <v>2025</v>
      </c>
      <c r="BM13" s="2">
        <v>2025</v>
      </c>
      <c r="BN13" s="2">
        <v>2025</v>
      </c>
      <c r="BO13" s="2">
        <v>2025</v>
      </c>
      <c r="BP13" s="2">
        <v>2025</v>
      </c>
      <c r="BQ13" s="2">
        <v>2025</v>
      </c>
      <c r="BR13" s="2">
        <v>2025</v>
      </c>
      <c r="BS13" s="2">
        <v>2025</v>
      </c>
      <c r="BT13" s="2">
        <v>2025</v>
      </c>
      <c r="BU13" s="2">
        <v>2025</v>
      </c>
      <c r="BV13" s="2">
        <v>2025</v>
      </c>
      <c r="BW13" s="2">
        <v>2025</v>
      </c>
      <c r="BX13" s="2">
        <v>2026</v>
      </c>
      <c r="BY13" s="2">
        <v>2026</v>
      </c>
      <c r="BZ13" s="2">
        <v>2026</v>
      </c>
      <c r="CA13" s="2">
        <v>2026</v>
      </c>
      <c r="CB13" s="2">
        <v>2026</v>
      </c>
      <c r="CC13" s="2">
        <v>2026</v>
      </c>
      <c r="CD13" s="2">
        <v>2026</v>
      </c>
      <c r="CE13" s="2">
        <v>2026</v>
      </c>
      <c r="CF13" s="2">
        <v>2026</v>
      </c>
      <c r="CG13" s="2">
        <v>2026</v>
      </c>
      <c r="CH13" s="2">
        <v>2026</v>
      </c>
      <c r="CI13" s="2">
        <v>2026</v>
      </c>
      <c r="CJ13" s="2"/>
      <c r="CK13" s="317"/>
      <c r="CL13" s="346"/>
      <c r="CM13" s="317"/>
      <c r="CN13" s="317"/>
      <c r="CO13" s="317"/>
      <c r="CP13" s="2"/>
      <c r="CQ13" s="65">
        <v>2021</v>
      </c>
      <c r="CR13" s="65">
        <v>2021</v>
      </c>
      <c r="CS13" s="65">
        <v>2021</v>
      </c>
      <c r="CT13" s="65">
        <v>2021</v>
      </c>
      <c r="CU13" s="65">
        <v>2021</v>
      </c>
      <c r="CV13" s="65">
        <v>2021</v>
      </c>
      <c r="CW13" s="2">
        <v>2022</v>
      </c>
      <c r="CX13" s="2">
        <v>2022</v>
      </c>
      <c r="CY13" s="2">
        <v>2022</v>
      </c>
      <c r="CZ13" s="2">
        <v>2022</v>
      </c>
      <c r="DA13" s="2">
        <v>2022</v>
      </c>
      <c r="DB13" s="2">
        <v>2022</v>
      </c>
      <c r="DC13" s="2">
        <v>2022</v>
      </c>
      <c r="DD13" s="2">
        <v>2022</v>
      </c>
      <c r="DE13" s="2">
        <v>2022</v>
      </c>
      <c r="DF13" s="2">
        <v>2022</v>
      </c>
      <c r="DG13" s="2">
        <v>2022</v>
      </c>
      <c r="DH13" s="2">
        <v>2022</v>
      </c>
      <c r="DI13" s="2">
        <v>2023</v>
      </c>
      <c r="DJ13" s="2">
        <v>2023</v>
      </c>
      <c r="DK13" s="2">
        <v>2023</v>
      </c>
      <c r="DL13" s="2">
        <v>2023</v>
      </c>
      <c r="DM13" s="2">
        <v>2023</v>
      </c>
      <c r="DN13" s="2">
        <v>2023</v>
      </c>
      <c r="DO13" s="2">
        <v>2023</v>
      </c>
      <c r="DP13" s="2">
        <v>2023</v>
      </c>
      <c r="DQ13" s="2">
        <v>2023</v>
      </c>
      <c r="DR13" s="2">
        <v>2023</v>
      </c>
      <c r="DS13" s="2">
        <v>2023</v>
      </c>
      <c r="DT13" s="2">
        <v>2023</v>
      </c>
      <c r="DU13" s="2">
        <v>2024</v>
      </c>
      <c r="DV13" s="2">
        <v>2024</v>
      </c>
      <c r="DW13" s="2">
        <v>2024</v>
      </c>
      <c r="DX13" s="2">
        <v>2024</v>
      </c>
      <c r="DY13" s="2">
        <v>2024</v>
      </c>
      <c r="DZ13" s="2">
        <v>2024</v>
      </c>
      <c r="EA13" s="2">
        <v>2024</v>
      </c>
      <c r="EB13" s="2">
        <v>2024</v>
      </c>
      <c r="EC13" s="2">
        <v>2024</v>
      </c>
      <c r="ED13" s="2">
        <v>2024</v>
      </c>
      <c r="EE13" s="2">
        <v>2024</v>
      </c>
      <c r="EF13" s="2">
        <v>2024</v>
      </c>
      <c r="EG13" s="2">
        <v>2025</v>
      </c>
      <c r="EH13" s="2">
        <v>2025</v>
      </c>
      <c r="EI13" s="2">
        <v>2025</v>
      </c>
      <c r="EJ13" s="2">
        <v>2025</v>
      </c>
      <c r="EK13" s="2">
        <v>2025</v>
      </c>
      <c r="EL13" s="2">
        <v>2025</v>
      </c>
      <c r="EM13" s="2">
        <v>2025</v>
      </c>
      <c r="EN13" s="2">
        <v>2025</v>
      </c>
      <c r="EO13" s="2">
        <v>2025</v>
      </c>
      <c r="EP13" s="2">
        <v>2025</v>
      </c>
      <c r="EQ13" s="2">
        <v>2025</v>
      </c>
      <c r="ER13" s="2">
        <v>2025</v>
      </c>
      <c r="ES13" s="2">
        <v>2026</v>
      </c>
      <c r="ET13" s="2">
        <v>2026</v>
      </c>
      <c r="EU13" s="2">
        <v>2026</v>
      </c>
      <c r="EV13" s="2">
        <v>2026</v>
      </c>
      <c r="EW13" s="2">
        <v>2026</v>
      </c>
      <c r="EX13" s="2">
        <v>2026</v>
      </c>
      <c r="EY13" s="2">
        <v>2026</v>
      </c>
      <c r="EZ13" s="2">
        <v>2026</v>
      </c>
      <c r="FA13" s="2">
        <v>2026</v>
      </c>
      <c r="FB13" s="2">
        <v>2026</v>
      </c>
      <c r="FC13" s="2">
        <v>2026</v>
      </c>
      <c r="FD13" s="2">
        <v>2026</v>
      </c>
      <c r="FE13" s="2"/>
      <c r="FF13" s="320"/>
      <c r="FG13" s="320"/>
      <c r="FH13" s="320"/>
      <c r="FI13" s="320"/>
      <c r="FJ13" s="339"/>
      <c r="FK13" s="2"/>
      <c r="FL13" s="341"/>
      <c r="FM13" s="343"/>
      <c r="FN13" s="341"/>
      <c r="FO13" s="69"/>
      <c r="FP13" s="69"/>
      <c r="FQ13" s="320"/>
      <c r="FR13" s="2"/>
      <c r="FS13" s="2" t="s">
        <v>63</v>
      </c>
      <c r="FT13" s="2" t="s">
        <v>64</v>
      </c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</row>
    <row r="14" spans="1:417" s="97" customFormat="1" x14ac:dyDescent="0.3">
      <c r="A14" s="95" t="s">
        <v>24</v>
      </c>
      <c r="B14" s="96" t="s">
        <v>155</v>
      </c>
      <c r="C14" s="45">
        <v>382324.75956175895</v>
      </c>
      <c r="D14" s="45">
        <v>44372.054013908324</v>
      </c>
      <c r="E14" s="45">
        <v>29401.953323321843</v>
      </c>
      <c r="F14" s="45">
        <v>41522.240239649655</v>
      </c>
      <c r="G14" s="45">
        <v>10118.455677610436</v>
      </c>
      <c r="H14" s="45">
        <v>10350.447115399402</v>
      </c>
      <c r="I14" s="45">
        <v>9924.6144819455767</v>
      </c>
      <c r="J14" s="45">
        <v>3452.492041578369</v>
      </c>
      <c r="K14" s="45">
        <v>14971.349734661366</v>
      </c>
      <c r="L14" s="45">
        <v>17880.415937554812</v>
      </c>
      <c r="M14" s="45">
        <v>0</v>
      </c>
      <c r="N14" s="45">
        <v>0</v>
      </c>
      <c r="O14" s="45">
        <v>0</v>
      </c>
      <c r="S14" s="288">
        <f>SUM(C14:O14)</f>
        <v>564318.78212738875</v>
      </c>
      <c r="T14" s="59">
        <f>S14</f>
        <v>564318.78212738875</v>
      </c>
      <c r="V14" s="59">
        <f t="shared" ref="V14:V45" si="3">$S$14/$X$4</f>
        <v>4702.65651772824</v>
      </c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K14" s="59">
        <f>SUM(V14:CI14)</f>
        <v>4702.65651772824</v>
      </c>
      <c r="CL14" s="59">
        <f>CK14</f>
        <v>4702.65651772824</v>
      </c>
      <c r="CM14" s="59">
        <f t="shared" ref="CM14:CM45" si="4">T14-CL14</f>
        <v>559616.12560966052</v>
      </c>
      <c r="CN14" s="59">
        <f>FJ14</f>
        <v>-11897.250724200674</v>
      </c>
      <c r="CO14" s="59">
        <f>CM14+CN14</f>
        <v>547718.8748854599</v>
      </c>
      <c r="CQ14" s="110">
        <f t="shared" ref="CQ14:CQ25" si="5">$S$14/$X$5</f>
        <v>47026.565177282399</v>
      </c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F14" s="59">
        <f>SUM(CQ14:FD14)</f>
        <v>47026.565177282399</v>
      </c>
      <c r="FG14" s="59">
        <f t="shared" ref="FG14:FG45" si="6">CK14</f>
        <v>4702.65651772824</v>
      </c>
      <c r="FH14" s="59">
        <f>FG14-FF14</f>
        <v>-42323.908659554159</v>
      </c>
      <c r="FI14" s="59">
        <f>FH14*$W$7</f>
        <v>-11897.250724200674</v>
      </c>
      <c r="FJ14" s="59">
        <f>FI14</f>
        <v>-11897.250724200674</v>
      </c>
      <c r="FL14" s="59">
        <f>$CO14*(($CN$5)/12)</f>
        <v>804.73404903804783</v>
      </c>
      <c r="FM14" s="59">
        <f t="shared" ref="FM14:FM77" si="7">$CO14*($W$10/12)</f>
        <v>925.19614849757693</v>
      </c>
      <c r="FN14" s="59">
        <f t="shared" ref="FN14:FN18" si="8">$CO14*($CN$6/12)</f>
        <v>2366.1455395051867</v>
      </c>
      <c r="FO14" s="110"/>
      <c r="FP14" s="110"/>
      <c r="FQ14" s="59">
        <f>SUM(FL14:FN14)</f>
        <v>4096.0757370408119</v>
      </c>
      <c r="FS14" s="52">
        <f t="shared" ref="FS14:FS45" si="9">(FL14+FN14)/CO14*12</f>
        <v>6.9470958200000002E-2</v>
      </c>
      <c r="FT14" s="52">
        <f t="shared" ref="FT14:FT45" si="10">(FL14+FM14+FN14)/CO14*12</f>
        <v>8.974112651269997E-2</v>
      </c>
      <c r="FV14" s="288"/>
    </row>
    <row r="15" spans="1:417" s="97" customFormat="1" x14ac:dyDescent="0.3">
      <c r="A15" s="95" t="s">
        <v>25</v>
      </c>
      <c r="B15" s="96" t="s">
        <v>155</v>
      </c>
      <c r="C15" s="45">
        <v>6953.3242649163585</v>
      </c>
      <c r="D15" s="45">
        <v>122269.80540929735</v>
      </c>
      <c r="E15" s="289">
        <v>60726.934161310957</v>
      </c>
      <c r="F15" s="45">
        <v>76007.778371151115</v>
      </c>
      <c r="G15" s="45">
        <v>21857.304278613061</v>
      </c>
      <c r="H15" s="45">
        <v>19909.49257122002</v>
      </c>
      <c r="I15" s="45">
        <v>21649.758594877152</v>
      </c>
      <c r="J15" s="45">
        <v>6681.7538233211462</v>
      </c>
      <c r="K15" s="45">
        <v>30191.481929905098</v>
      </c>
      <c r="L15" s="45">
        <v>36766.287498806982</v>
      </c>
      <c r="M15" s="45">
        <v>0</v>
      </c>
      <c r="N15" s="45">
        <v>0</v>
      </c>
      <c r="O15" s="45">
        <v>0</v>
      </c>
      <c r="S15" s="288">
        <f t="shared" ref="S15:S78" si="11">SUM(C15:O15)</f>
        <v>403013.92090341926</v>
      </c>
      <c r="T15" s="59">
        <f>T14+S15</f>
        <v>967332.70303080801</v>
      </c>
      <c r="V15" s="59">
        <f t="shared" si="3"/>
        <v>4702.65651772824</v>
      </c>
      <c r="W15" s="59">
        <f t="shared" ref="W15:W46" si="12">$S$15/$X$4</f>
        <v>3358.4493408618273</v>
      </c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K15" s="59">
        <f t="shared" ref="CK15:CK78" si="13">SUM(V15:CI15)</f>
        <v>8061.1058585900673</v>
      </c>
      <c r="CL15" s="59">
        <f>CL14+CK15</f>
        <v>12763.762376318307</v>
      </c>
      <c r="CM15" s="59">
        <f t="shared" si="4"/>
        <v>954568.94065448968</v>
      </c>
      <c r="CN15" s="59">
        <f t="shared" ref="CN15:CN78" si="14">FJ15</f>
        <v>-32291.042435847688</v>
      </c>
      <c r="CO15" s="59">
        <f t="shared" ref="CO15:CO78" si="15">CM15+CN15</f>
        <v>922277.89821864199</v>
      </c>
      <c r="CQ15" s="110">
        <f t="shared" si="5"/>
        <v>47026.565177282399</v>
      </c>
      <c r="CR15" s="110">
        <f t="shared" ref="CR15:CR26" si="16">$S$15/$X$5</f>
        <v>33584.493408618269</v>
      </c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F15" s="59">
        <f>SUM(CQ15:FD15)</f>
        <v>80611.058585900668</v>
      </c>
      <c r="FG15" s="59">
        <f t="shared" si="6"/>
        <v>8061.1058585900673</v>
      </c>
      <c r="FH15" s="59">
        <f t="shared" ref="FH15:FH78" si="17">FG15-FF15</f>
        <v>-72549.952727310607</v>
      </c>
      <c r="FI15" s="59">
        <f t="shared" ref="FI15:FI78" si="18">FH15*$W$7</f>
        <v>-20393.791711647013</v>
      </c>
      <c r="FJ15" s="59">
        <f>FJ14+FI15</f>
        <v>-32291.042435847688</v>
      </c>
      <c r="FL15" s="59">
        <f t="shared" ref="FL15:FL18" si="19">$CO15*(($CN$5)/12)</f>
        <v>1355.0535893563942</v>
      </c>
      <c r="FM15" s="59">
        <f t="shared" si="7"/>
        <v>1557.8940189979196</v>
      </c>
      <c r="FN15" s="59">
        <f t="shared" si="8"/>
        <v>3984.2405203045332</v>
      </c>
      <c r="FO15" s="110"/>
      <c r="FP15" s="110"/>
      <c r="FQ15" s="59">
        <f t="shared" ref="FQ15:FQ78" si="20">SUM(FL15:FN15)</f>
        <v>6897.1881286588468</v>
      </c>
      <c r="FS15" s="52">
        <f t="shared" si="9"/>
        <v>6.9470958200000002E-2</v>
      </c>
      <c r="FT15" s="52">
        <f t="shared" si="10"/>
        <v>8.9741126512699956E-2</v>
      </c>
      <c r="FV15" s="288"/>
    </row>
    <row r="16" spans="1:417" s="97" customFormat="1" x14ac:dyDescent="0.3">
      <c r="A16" s="95" t="s">
        <v>26</v>
      </c>
      <c r="B16" s="96" t="s">
        <v>155</v>
      </c>
      <c r="C16" s="45">
        <v>435125.7079478486</v>
      </c>
      <c r="D16" s="45">
        <v>116294.31189068969</v>
      </c>
      <c r="E16" s="45">
        <v>54333.385263801189</v>
      </c>
      <c r="F16" s="45">
        <v>55680.070075080323</v>
      </c>
      <c r="G16" s="45">
        <v>14660.614714998501</v>
      </c>
      <c r="H16" s="45">
        <v>14240.138593068063</v>
      </c>
      <c r="I16" s="45">
        <v>15187.888993895507</v>
      </c>
      <c r="J16" s="45">
        <v>4608.5692435783894</v>
      </c>
      <c r="K16" s="45">
        <v>21444.33900219309</v>
      </c>
      <c r="L16" s="45">
        <v>25705.093530942624</v>
      </c>
      <c r="M16" s="45">
        <v>0</v>
      </c>
      <c r="N16" s="45">
        <v>0</v>
      </c>
      <c r="O16" s="45">
        <v>0</v>
      </c>
      <c r="S16" s="288">
        <f t="shared" si="11"/>
        <v>757280.11925609596</v>
      </c>
      <c r="T16" s="59">
        <f t="shared" ref="T16:T79" si="21">T15+S16</f>
        <v>1724612.8222869039</v>
      </c>
      <c r="V16" s="59">
        <f t="shared" si="3"/>
        <v>4702.65651772824</v>
      </c>
      <c r="W16" s="59">
        <f t="shared" si="12"/>
        <v>3358.4493408618273</v>
      </c>
      <c r="X16" s="59">
        <f t="shared" ref="X16:X47" si="22">$S$16/$X$4</f>
        <v>6310.6676604674667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K16" s="59">
        <f t="shared" si="13"/>
        <v>14371.773519057533</v>
      </c>
      <c r="CL16" s="59">
        <f t="shared" ref="CL16:CL79" si="23">CL15+CK16</f>
        <v>27135.53589537584</v>
      </c>
      <c r="CM16" s="59">
        <f t="shared" si="4"/>
        <v>1697477.2863915281</v>
      </c>
      <c r="CN16" s="59">
        <f t="shared" si="14"/>
        <v>-68650.192261711345</v>
      </c>
      <c r="CO16" s="59">
        <f t="shared" si="15"/>
        <v>1628827.0941298166</v>
      </c>
      <c r="CQ16" s="110">
        <f t="shared" si="5"/>
        <v>47026.565177282399</v>
      </c>
      <c r="CR16" s="110">
        <f t="shared" si="16"/>
        <v>33584.493408618269</v>
      </c>
      <c r="CS16" s="110">
        <f t="shared" ref="CS16:CS27" si="24">$S$16/$X$5</f>
        <v>63106.676604674663</v>
      </c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F16" s="59">
        <f t="shared" ref="FF16:FF78" si="25">SUM(CQ16:FD16)</f>
        <v>143717.73519057533</v>
      </c>
      <c r="FG16" s="59">
        <f t="shared" si="6"/>
        <v>14371.773519057533</v>
      </c>
      <c r="FH16" s="59">
        <f t="shared" si="17"/>
        <v>-129345.9616715178</v>
      </c>
      <c r="FI16" s="59">
        <f t="shared" si="18"/>
        <v>-36359.149825863657</v>
      </c>
      <c r="FJ16" s="59">
        <f t="shared" ref="FJ16:FJ79" si="26">FJ15+FI16</f>
        <v>-68650.192261711345</v>
      </c>
      <c r="FL16" s="59">
        <f t="shared" si="19"/>
        <v>2393.148534302522</v>
      </c>
      <c r="FM16" s="59">
        <f t="shared" si="7"/>
        <v>2751.3832791914469</v>
      </c>
      <c r="FN16" s="59">
        <f t="shared" si="8"/>
        <v>7036.5330466408077</v>
      </c>
      <c r="FO16" s="110"/>
      <c r="FP16" s="110"/>
      <c r="FQ16" s="59">
        <f t="shared" si="20"/>
        <v>12181.064860134777</v>
      </c>
      <c r="FS16" s="52">
        <f t="shared" si="9"/>
        <v>6.9470958200000002E-2</v>
      </c>
      <c r="FT16" s="52">
        <f t="shared" si="10"/>
        <v>8.9741126512699956E-2</v>
      </c>
    </row>
    <row r="17" spans="1:176" s="97" customFormat="1" x14ac:dyDescent="0.3">
      <c r="A17" s="95" t="s">
        <v>27</v>
      </c>
      <c r="B17" s="96" t="s">
        <v>155</v>
      </c>
      <c r="C17" s="45">
        <v>21624.362378900325</v>
      </c>
      <c r="D17" s="45">
        <v>126787.41713001447</v>
      </c>
      <c r="E17" s="45">
        <v>91695.584089040582</v>
      </c>
      <c r="F17" s="45">
        <v>39574.896674921671</v>
      </c>
      <c r="G17" s="45">
        <v>8686.7154540909032</v>
      </c>
      <c r="H17" s="45">
        <v>9729.3434117167471</v>
      </c>
      <c r="I17" s="45">
        <v>9638.3871556574341</v>
      </c>
      <c r="J17" s="45">
        <v>2908.5155913176163</v>
      </c>
      <c r="K17" s="45">
        <v>13910.832167656179</v>
      </c>
      <c r="L17" s="45">
        <v>16181.995697854647</v>
      </c>
      <c r="M17" s="45">
        <v>0</v>
      </c>
      <c r="N17" s="45">
        <v>0</v>
      </c>
      <c r="O17" s="45">
        <v>0</v>
      </c>
      <c r="S17" s="288">
        <f t="shared" si="11"/>
        <v>340738.04975117062</v>
      </c>
      <c r="T17" s="59">
        <f t="shared" si="21"/>
        <v>2065350.8720380745</v>
      </c>
      <c r="V17" s="59">
        <f t="shared" si="3"/>
        <v>4702.65651772824</v>
      </c>
      <c r="W17" s="59">
        <f t="shared" si="12"/>
        <v>3358.4493408618273</v>
      </c>
      <c r="X17" s="59">
        <f t="shared" si="22"/>
        <v>6310.6676604674667</v>
      </c>
      <c r="Y17" s="59">
        <f t="shared" ref="Y17:Y48" si="27">$S$17/$X$4</f>
        <v>2839.483747926422</v>
      </c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K17" s="59">
        <f t="shared" si="13"/>
        <v>17211.257266983954</v>
      </c>
      <c r="CL17" s="59">
        <f t="shared" si="23"/>
        <v>44346.793162359798</v>
      </c>
      <c r="CM17" s="59">
        <f t="shared" si="4"/>
        <v>2021004.0788757147</v>
      </c>
      <c r="CN17" s="59">
        <f t="shared" si="14"/>
        <v>-112192.95202145405</v>
      </c>
      <c r="CO17" s="59">
        <f t="shared" si="15"/>
        <v>1908811.1268542607</v>
      </c>
      <c r="CQ17" s="110">
        <f t="shared" si="5"/>
        <v>47026.565177282399</v>
      </c>
      <c r="CR17" s="110">
        <f t="shared" si="16"/>
        <v>33584.493408618269</v>
      </c>
      <c r="CS17" s="110">
        <f t="shared" si="24"/>
        <v>63106.676604674663</v>
      </c>
      <c r="CT17" s="110">
        <f t="shared" ref="CT17:CT28" si="28">$S$17/$X$5</f>
        <v>28394.837479264217</v>
      </c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F17" s="59">
        <f t="shared" si="25"/>
        <v>172112.57266983954</v>
      </c>
      <c r="FG17" s="59">
        <f t="shared" si="6"/>
        <v>17211.257266983954</v>
      </c>
      <c r="FH17" s="59">
        <f t="shared" si="17"/>
        <v>-154901.3154028556</v>
      </c>
      <c r="FI17" s="59">
        <f t="shared" si="18"/>
        <v>-43542.759759742716</v>
      </c>
      <c r="FJ17" s="59">
        <f t="shared" si="26"/>
        <v>-112192.95202145405</v>
      </c>
      <c r="FL17" s="59">
        <f t="shared" si="19"/>
        <v>2804.5140991051976</v>
      </c>
      <c r="FM17" s="59">
        <f t="shared" si="7"/>
        <v>3224.3269015408614</v>
      </c>
      <c r="FN17" s="59">
        <f t="shared" si="8"/>
        <v>8246.0640680104061</v>
      </c>
      <c r="FO17" s="110"/>
      <c r="FP17" s="110"/>
      <c r="FQ17" s="59">
        <f t="shared" si="20"/>
        <v>14274.905068656466</v>
      </c>
      <c r="FS17" s="52">
        <f t="shared" si="9"/>
        <v>6.9470958200000002E-2</v>
      </c>
      <c r="FT17" s="52">
        <f t="shared" si="10"/>
        <v>8.974112651269997E-2</v>
      </c>
    </row>
    <row r="18" spans="1:176" s="97" customFormat="1" x14ac:dyDescent="0.3">
      <c r="A18" s="95" t="s">
        <v>28</v>
      </c>
      <c r="B18" s="96" t="s">
        <v>155</v>
      </c>
      <c r="C18" s="45">
        <v>2717.3198244538316</v>
      </c>
      <c r="D18" s="45">
        <v>268206.86257284076</v>
      </c>
      <c r="E18" s="45">
        <v>110464.201178399</v>
      </c>
      <c r="F18" s="45">
        <v>56425.997781514889</v>
      </c>
      <c r="G18" s="45">
        <v>9495.1835562876331</v>
      </c>
      <c r="H18" s="45">
        <v>11881.783124919148</v>
      </c>
      <c r="I18" s="45">
        <v>10808.410742023687</v>
      </c>
      <c r="J18" s="45">
        <v>3257.8578004421142</v>
      </c>
      <c r="K18" s="45">
        <v>16418.367138009024</v>
      </c>
      <c r="L18" s="45">
        <v>18557.521890183601</v>
      </c>
      <c r="M18" s="45">
        <v>0</v>
      </c>
      <c r="N18" s="45">
        <v>0</v>
      </c>
      <c r="O18" s="45">
        <v>0</v>
      </c>
      <c r="S18" s="288">
        <f t="shared" si="11"/>
        <v>508233.50560907373</v>
      </c>
      <c r="T18" s="59">
        <f t="shared" si="21"/>
        <v>2573584.3776471484</v>
      </c>
      <c r="V18" s="59">
        <f t="shared" si="3"/>
        <v>4702.65651772824</v>
      </c>
      <c r="W18" s="59">
        <f t="shared" si="12"/>
        <v>3358.4493408618273</v>
      </c>
      <c r="X18" s="59">
        <f t="shared" si="22"/>
        <v>6310.6676604674667</v>
      </c>
      <c r="Y18" s="59">
        <f t="shared" si="27"/>
        <v>2839.483747926422</v>
      </c>
      <c r="Z18" s="59">
        <f t="shared" ref="Z18:Z49" si="29">$S$18/$X$4</f>
        <v>4235.2792134089477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K18" s="59">
        <f t="shared" si="13"/>
        <v>21446.536480392901</v>
      </c>
      <c r="CL18" s="59">
        <f t="shared" si="23"/>
        <v>65793.329642752695</v>
      </c>
      <c r="CM18" s="59">
        <f t="shared" si="4"/>
        <v>2507791.0480043958</v>
      </c>
      <c r="CN18" s="59">
        <f t="shared" si="14"/>
        <v>-166450.54466320007</v>
      </c>
      <c r="CO18" s="59">
        <f t="shared" si="15"/>
        <v>2341340.5033411956</v>
      </c>
      <c r="CQ18" s="110">
        <f t="shared" si="5"/>
        <v>47026.565177282399</v>
      </c>
      <c r="CR18" s="110">
        <f t="shared" si="16"/>
        <v>33584.493408618269</v>
      </c>
      <c r="CS18" s="110">
        <f t="shared" si="24"/>
        <v>63106.676604674663</v>
      </c>
      <c r="CT18" s="110">
        <f t="shared" si="28"/>
        <v>28394.837479264217</v>
      </c>
      <c r="CU18" s="110">
        <f t="shared" ref="CU18:CU29" si="30">$S$18/$X$5</f>
        <v>42352.792134089475</v>
      </c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F18" s="59">
        <f t="shared" si="25"/>
        <v>214465.36480392903</v>
      </c>
      <c r="FG18" s="59">
        <f t="shared" si="6"/>
        <v>21446.536480392901</v>
      </c>
      <c r="FH18" s="59">
        <f t="shared" si="17"/>
        <v>-193018.82832353612</v>
      </c>
      <c r="FI18" s="59">
        <f t="shared" si="18"/>
        <v>-54257.592641746007</v>
      </c>
      <c r="FJ18" s="59">
        <f t="shared" si="26"/>
        <v>-166450.54466320007</v>
      </c>
      <c r="FL18" s="59">
        <f t="shared" si="19"/>
        <v>3440.0063788646316</v>
      </c>
      <c r="FM18" s="59">
        <f t="shared" si="7"/>
        <v>3954.9471733389732</v>
      </c>
      <c r="FN18" s="59">
        <f t="shared" si="8"/>
        <v>10114.590974433966</v>
      </c>
      <c r="FO18" s="110"/>
      <c r="FP18" s="110"/>
      <c r="FQ18" s="59">
        <f t="shared" si="20"/>
        <v>17509.544526637572</v>
      </c>
      <c r="FS18" s="52">
        <f t="shared" si="9"/>
        <v>6.9470958200000002E-2</v>
      </c>
      <c r="FT18" s="52">
        <f t="shared" si="10"/>
        <v>8.974112651269997E-2</v>
      </c>
    </row>
    <row r="19" spans="1:176" s="97" customFormat="1" x14ac:dyDescent="0.3">
      <c r="A19" s="95" t="s">
        <v>29</v>
      </c>
      <c r="B19" s="96" t="s">
        <v>155</v>
      </c>
      <c r="C19" s="45">
        <v>1845.862043243987</v>
      </c>
      <c r="D19" s="45">
        <v>454386.87115567224</v>
      </c>
      <c r="E19" s="45">
        <v>175771.24352224189</v>
      </c>
      <c r="F19" s="45">
        <f>65460.8970541396+18806+1945</f>
        <v>86211.897054139597</v>
      </c>
      <c r="G19" s="45">
        <v>5825.0020893520032</v>
      </c>
      <c r="H19" s="45">
        <v>11356.520928091704</v>
      </c>
      <c r="I19" s="45">
        <v>6909.8472089676479</v>
      </c>
      <c r="J19" s="45">
        <v>1539.2779511338304</v>
      </c>
      <c r="K19" s="45">
        <v>15873.713917579375</v>
      </c>
      <c r="L19" s="45">
        <v>8454.4662907471065</v>
      </c>
      <c r="M19" s="45">
        <v>0</v>
      </c>
      <c r="N19" s="45">
        <v>0</v>
      </c>
      <c r="O19" s="45">
        <v>0</v>
      </c>
      <c r="S19" s="288">
        <f t="shared" si="11"/>
        <v>768174.70216116938</v>
      </c>
      <c r="T19" s="59">
        <f t="shared" si="21"/>
        <v>3341759.0798083181</v>
      </c>
      <c r="V19" s="59">
        <f t="shared" si="3"/>
        <v>4702.65651772824</v>
      </c>
      <c r="W19" s="59">
        <f t="shared" si="12"/>
        <v>3358.4493408618273</v>
      </c>
      <c r="X19" s="59">
        <f t="shared" si="22"/>
        <v>6310.6676604674667</v>
      </c>
      <c r="Y19" s="59">
        <f t="shared" si="27"/>
        <v>2839.483747926422</v>
      </c>
      <c r="Z19" s="59">
        <f t="shared" si="29"/>
        <v>4235.2792134089477</v>
      </c>
      <c r="AA19" s="59">
        <f t="shared" ref="AA19:AA50" si="31">$S$19/$X$4</f>
        <v>6401.4558513430784</v>
      </c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K19" s="59">
        <f t="shared" si="13"/>
        <v>27847.992331735979</v>
      </c>
      <c r="CL19" s="59">
        <f t="shared" si="23"/>
        <v>93641.321974488674</v>
      </c>
      <c r="CM19" s="59">
        <f t="shared" si="4"/>
        <v>3248117.7578338291</v>
      </c>
      <c r="CN19" s="59">
        <f t="shared" si="14"/>
        <v>-236903.18046325893</v>
      </c>
      <c r="CO19" s="59">
        <f t="shared" si="15"/>
        <v>3011214.57737057</v>
      </c>
      <c r="CQ19" s="110">
        <f t="shared" si="5"/>
        <v>47026.565177282399</v>
      </c>
      <c r="CR19" s="110">
        <f t="shared" si="16"/>
        <v>33584.493408618269</v>
      </c>
      <c r="CS19" s="110">
        <f t="shared" si="24"/>
        <v>63106.676604674663</v>
      </c>
      <c r="CT19" s="110">
        <f t="shared" si="28"/>
        <v>28394.837479264217</v>
      </c>
      <c r="CU19" s="110">
        <f t="shared" si="30"/>
        <v>42352.792134089475</v>
      </c>
      <c r="CV19" s="110">
        <f t="shared" ref="CV19:CV30" si="32">$S$19/$X$5</f>
        <v>64014.558513430784</v>
      </c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F19" s="59">
        <f t="shared" si="25"/>
        <v>278479.92331735982</v>
      </c>
      <c r="FG19" s="59">
        <f t="shared" si="6"/>
        <v>27847.992331735979</v>
      </c>
      <c r="FH19" s="59">
        <f t="shared" si="17"/>
        <v>-250631.93098562385</v>
      </c>
      <c r="FI19" s="59">
        <f t="shared" si="18"/>
        <v>-70452.635800058866</v>
      </c>
      <c r="FJ19" s="59">
        <f t="shared" si="26"/>
        <v>-236903.18046325893</v>
      </c>
      <c r="FL19" s="59">
        <f>$CO19*(($CN$9)/12)</f>
        <v>4155.4761167713868</v>
      </c>
      <c r="FM19" s="59">
        <f t="shared" si="7"/>
        <v>5086.4855257464278</v>
      </c>
      <c r="FN19" s="59">
        <f>$CO19*($CN$10/12)</f>
        <v>13008.446974240862</v>
      </c>
      <c r="FO19" s="110"/>
      <c r="FP19" s="110"/>
      <c r="FQ19" s="59">
        <f t="shared" si="20"/>
        <v>22250.408616758676</v>
      </c>
      <c r="FS19" s="52">
        <f t="shared" si="9"/>
        <v>6.8400000000000002E-2</v>
      </c>
      <c r="FT19" s="52">
        <f t="shared" si="10"/>
        <v>8.8670168312699957E-2</v>
      </c>
    </row>
    <row r="20" spans="1:176" s="97" customFormat="1" x14ac:dyDescent="0.3">
      <c r="A20" s="95" t="s">
        <v>18</v>
      </c>
      <c r="B20" s="96" t="s">
        <v>166</v>
      </c>
      <c r="C20" s="45">
        <v>381681.57489047671</v>
      </c>
      <c r="D20" s="45">
        <v>364011.70144781272</v>
      </c>
      <c r="E20" s="45">
        <v>328125.70635656698</v>
      </c>
      <c r="F20" s="45">
        <f>49829.2290369317+3823+735</f>
        <v>54387.229036931698</v>
      </c>
      <c r="G20" s="45">
        <v>12796.165040192969</v>
      </c>
      <c r="H20" s="45">
        <v>13591.501672141225</v>
      </c>
      <c r="I20" s="45">
        <v>13385.839158708139</v>
      </c>
      <c r="J20" s="45">
        <v>6667.9741493938463</v>
      </c>
      <c r="K20" s="45">
        <v>17890.734050489074</v>
      </c>
      <c r="L20" s="45">
        <v>19862.578545265842</v>
      </c>
      <c r="M20" s="45">
        <v>0</v>
      </c>
      <c r="N20" s="45">
        <v>0</v>
      </c>
      <c r="O20" s="45">
        <v>0</v>
      </c>
      <c r="S20" s="288">
        <f t="shared" si="11"/>
        <v>1212401.0043479791</v>
      </c>
      <c r="T20" s="59">
        <f t="shared" si="21"/>
        <v>4554160.0841562971</v>
      </c>
      <c r="V20" s="59">
        <f t="shared" si="3"/>
        <v>4702.65651772824</v>
      </c>
      <c r="W20" s="59">
        <f t="shared" si="12"/>
        <v>3358.4493408618273</v>
      </c>
      <c r="X20" s="59">
        <f t="shared" si="22"/>
        <v>6310.6676604674667</v>
      </c>
      <c r="Y20" s="59">
        <f t="shared" si="27"/>
        <v>2839.483747926422</v>
      </c>
      <c r="Z20" s="59">
        <f t="shared" si="29"/>
        <v>4235.2792134089477</v>
      </c>
      <c r="AA20" s="59">
        <f t="shared" si="31"/>
        <v>6401.4558513430784</v>
      </c>
      <c r="AB20" s="59">
        <f t="shared" ref="AB20:AB51" si="33">$S$20/$X$4</f>
        <v>10103.341702899826</v>
      </c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K20" s="59">
        <f t="shared" si="13"/>
        <v>37951.334034635802</v>
      </c>
      <c r="CL20" s="59">
        <f t="shared" si="23"/>
        <v>131592.65600912448</v>
      </c>
      <c r="CM20" s="59">
        <f t="shared" si="4"/>
        <v>4422567.4281471726</v>
      </c>
      <c r="CN20" s="59">
        <f t="shared" si="14"/>
        <v>-332916.26043748407</v>
      </c>
      <c r="CO20" s="59">
        <f t="shared" si="15"/>
        <v>4089651.1677096887</v>
      </c>
      <c r="CQ20" s="110">
        <f t="shared" si="5"/>
        <v>47026.565177282399</v>
      </c>
      <c r="CR20" s="110">
        <f t="shared" si="16"/>
        <v>33584.493408618269</v>
      </c>
      <c r="CS20" s="110">
        <f t="shared" si="24"/>
        <v>63106.676604674663</v>
      </c>
      <c r="CT20" s="110">
        <f t="shared" si="28"/>
        <v>28394.837479264217</v>
      </c>
      <c r="CU20" s="110">
        <f t="shared" si="30"/>
        <v>42352.792134089475</v>
      </c>
      <c r="CV20" s="110">
        <f t="shared" si="32"/>
        <v>64014.558513430784</v>
      </c>
      <c r="CW20" s="110">
        <f t="shared" ref="CW20:CW31" si="34">$S$20/$X$5</f>
        <v>101033.41702899826</v>
      </c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F20" s="59">
        <f t="shared" si="25"/>
        <v>379513.34034635808</v>
      </c>
      <c r="FG20" s="59">
        <f t="shared" si="6"/>
        <v>37951.334034635802</v>
      </c>
      <c r="FH20" s="59">
        <f t="shared" si="17"/>
        <v>-341562.00631172227</v>
      </c>
      <c r="FI20" s="59">
        <f t="shared" si="18"/>
        <v>-96013.07997422514</v>
      </c>
      <c r="FJ20" s="59">
        <f t="shared" si="26"/>
        <v>-332916.26043748407</v>
      </c>
      <c r="FL20" s="59">
        <f t="shared" ref="FL20:FL83" si="35">$CO20*(($CN$9)/12)</f>
        <v>5643.7186114393699</v>
      </c>
      <c r="FM20" s="59">
        <f t="shared" si="7"/>
        <v>6908.1597924754433</v>
      </c>
      <c r="FN20" s="59">
        <f t="shared" ref="FN20:FN83" si="36">$CO20*($CN$10/12)</f>
        <v>17667.293044505856</v>
      </c>
      <c r="FO20" s="110"/>
      <c r="FP20" s="110"/>
      <c r="FQ20" s="59">
        <f t="shared" si="20"/>
        <v>30219.171448420668</v>
      </c>
      <c r="FS20" s="52">
        <f t="shared" si="9"/>
        <v>6.8400000000000002E-2</v>
      </c>
      <c r="FT20" s="52">
        <f t="shared" si="10"/>
        <v>8.8670168312699957E-2</v>
      </c>
    </row>
    <row r="21" spans="1:176" s="97" customFormat="1" x14ac:dyDescent="0.3">
      <c r="A21" s="95" t="s">
        <v>19</v>
      </c>
      <c r="B21" s="96" t="s">
        <v>166</v>
      </c>
      <c r="C21" s="45">
        <v>2679.6686845956051</v>
      </c>
      <c r="D21" s="45">
        <v>539596.27001329639</v>
      </c>
      <c r="E21" s="45">
        <v>307593.2324712667</v>
      </c>
      <c r="F21" s="45">
        <f>51170.8104866284+4644+108</f>
        <v>55922.810486628397</v>
      </c>
      <c r="G21" s="45">
        <v>41750.714221511247</v>
      </c>
      <c r="H21" s="45">
        <v>20084.422398716841</v>
      </c>
      <c r="I21" s="45">
        <v>20894.3143094029</v>
      </c>
      <c r="J21" s="45">
        <v>8903.1804136314749</v>
      </c>
      <c r="K21" s="45">
        <v>20367.381305470779</v>
      </c>
      <c r="L21" s="45">
        <v>22207.094168425036</v>
      </c>
      <c r="M21" s="45">
        <v>0</v>
      </c>
      <c r="N21" s="45">
        <v>0</v>
      </c>
      <c r="O21" s="45">
        <v>0</v>
      </c>
      <c r="S21" s="288">
        <f t="shared" si="11"/>
        <v>1039999.0884729456</v>
      </c>
      <c r="T21" s="59">
        <f t="shared" si="21"/>
        <v>5594159.1726292428</v>
      </c>
      <c r="V21" s="59">
        <f t="shared" si="3"/>
        <v>4702.65651772824</v>
      </c>
      <c r="W21" s="59">
        <f t="shared" si="12"/>
        <v>3358.4493408618273</v>
      </c>
      <c r="X21" s="59">
        <f t="shared" si="22"/>
        <v>6310.6676604674667</v>
      </c>
      <c r="Y21" s="59">
        <f t="shared" si="27"/>
        <v>2839.483747926422</v>
      </c>
      <c r="Z21" s="59">
        <f t="shared" si="29"/>
        <v>4235.2792134089477</v>
      </c>
      <c r="AA21" s="59">
        <f t="shared" si="31"/>
        <v>6401.4558513430784</v>
      </c>
      <c r="AB21" s="59">
        <f t="shared" si="33"/>
        <v>10103.341702899826</v>
      </c>
      <c r="AC21" s="59">
        <f t="shared" ref="AC21:AC52" si="37">$S$21/$X$4</f>
        <v>8666.6590706078805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K21" s="59">
        <f t="shared" si="13"/>
        <v>46617.99310524368</v>
      </c>
      <c r="CL21" s="59">
        <f t="shared" si="23"/>
        <v>178210.64911436816</v>
      </c>
      <c r="CM21" s="59">
        <f t="shared" si="4"/>
        <v>5415948.5235148743</v>
      </c>
      <c r="CN21" s="59">
        <f t="shared" si="14"/>
        <v>-450855.12119444011</v>
      </c>
      <c r="CO21" s="59">
        <f t="shared" si="15"/>
        <v>4965093.4023204343</v>
      </c>
      <c r="CQ21" s="110">
        <f t="shared" si="5"/>
        <v>47026.565177282399</v>
      </c>
      <c r="CR21" s="110">
        <f t="shared" si="16"/>
        <v>33584.493408618269</v>
      </c>
      <c r="CS21" s="110">
        <f t="shared" si="24"/>
        <v>63106.676604674663</v>
      </c>
      <c r="CT21" s="110">
        <f t="shared" si="28"/>
        <v>28394.837479264217</v>
      </c>
      <c r="CU21" s="110">
        <f t="shared" si="30"/>
        <v>42352.792134089475</v>
      </c>
      <c r="CV21" s="110">
        <f t="shared" si="32"/>
        <v>64014.558513430784</v>
      </c>
      <c r="CW21" s="110">
        <f t="shared" si="34"/>
        <v>101033.41702899826</v>
      </c>
      <c r="CX21" s="110">
        <f t="shared" ref="CX21:CX32" si="38">$S$21/$X$5</f>
        <v>86666.590706078801</v>
      </c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F21" s="59">
        <f t="shared" si="25"/>
        <v>466179.93105243688</v>
      </c>
      <c r="FG21" s="59">
        <f t="shared" si="6"/>
        <v>46617.99310524368</v>
      </c>
      <c r="FH21" s="59">
        <f t="shared" si="17"/>
        <v>-419561.93794719322</v>
      </c>
      <c r="FI21" s="59">
        <f t="shared" si="18"/>
        <v>-117938.86075695603</v>
      </c>
      <c r="FJ21" s="59">
        <f t="shared" si="26"/>
        <v>-450855.12119444011</v>
      </c>
      <c r="FL21" s="59">
        <f t="shared" si="35"/>
        <v>6851.8288952021994</v>
      </c>
      <c r="FM21" s="59">
        <f t="shared" si="7"/>
        <v>8386.9399127759425</v>
      </c>
      <c r="FN21" s="59">
        <f t="shared" si="36"/>
        <v>21449.203498024275</v>
      </c>
      <c r="FO21" s="110"/>
      <c r="FP21" s="110"/>
      <c r="FQ21" s="59">
        <f t="shared" si="20"/>
        <v>36687.972306002419</v>
      </c>
      <c r="FS21" s="52">
        <f t="shared" si="9"/>
        <v>6.8399999999999989E-2</v>
      </c>
      <c r="FT21" s="52">
        <f t="shared" si="10"/>
        <v>8.8670168312699957E-2</v>
      </c>
    </row>
    <row r="22" spans="1:176" s="97" customFormat="1" x14ac:dyDescent="0.3">
      <c r="A22" s="95" t="s">
        <v>20</v>
      </c>
      <c r="B22" s="96" t="s">
        <v>166</v>
      </c>
      <c r="C22" s="45">
        <v>2855.1359128011254</v>
      </c>
      <c r="D22" s="45">
        <v>432665.94522347039</v>
      </c>
      <c r="E22" s="45">
        <v>241261.1158779462</v>
      </c>
      <c r="F22" s="45">
        <f>61516.4750571126+3847+732</f>
        <v>66095.475057112606</v>
      </c>
      <c r="G22" s="45">
        <v>30173.033169670598</v>
      </c>
      <c r="H22" s="45">
        <v>23651.631364927649</v>
      </c>
      <c r="I22" s="45">
        <v>22070.207826213402</v>
      </c>
      <c r="J22" s="45">
        <v>14707.783824290846</v>
      </c>
      <c r="K22" s="45">
        <v>27089.845246706678</v>
      </c>
      <c r="L22" s="45">
        <v>29287.967437577794</v>
      </c>
      <c r="M22" s="45">
        <v>0</v>
      </c>
      <c r="N22" s="45">
        <v>0</v>
      </c>
      <c r="O22" s="45">
        <v>0</v>
      </c>
      <c r="S22" s="288">
        <f t="shared" si="11"/>
        <v>889858.14094071731</v>
      </c>
      <c r="T22" s="59">
        <f t="shared" si="21"/>
        <v>6484017.3135699602</v>
      </c>
      <c r="V22" s="59">
        <f t="shared" si="3"/>
        <v>4702.65651772824</v>
      </c>
      <c r="W22" s="59">
        <f t="shared" si="12"/>
        <v>3358.4493408618273</v>
      </c>
      <c r="X22" s="59">
        <f t="shared" si="22"/>
        <v>6310.6676604674667</v>
      </c>
      <c r="Y22" s="59">
        <f t="shared" si="27"/>
        <v>2839.483747926422</v>
      </c>
      <c r="Z22" s="59">
        <f t="shared" si="29"/>
        <v>4235.2792134089477</v>
      </c>
      <c r="AA22" s="59">
        <f t="shared" si="31"/>
        <v>6401.4558513430784</v>
      </c>
      <c r="AB22" s="59">
        <f t="shared" si="33"/>
        <v>10103.341702899826</v>
      </c>
      <c r="AC22" s="59">
        <f t="shared" si="37"/>
        <v>8666.6590706078805</v>
      </c>
      <c r="AD22" s="59">
        <f t="shared" ref="AD22:AD53" si="39">$S$22/$X$4</f>
        <v>7415.4845078393109</v>
      </c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K22" s="59">
        <f t="shared" si="13"/>
        <v>54033.477613082992</v>
      </c>
      <c r="CL22" s="59">
        <f t="shared" si="23"/>
        <v>232244.12672745116</v>
      </c>
      <c r="CM22" s="59">
        <f t="shared" si="4"/>
        <v>6251773.1868425086</v>
      </c>
      <c r="CN22" s="59">
        <f t="shared" si="14"/>
        <v>-587554.41620777873</v>
      </c>
      <c r="CO22" s="59">
        <f t="shared" si="15"/>
        <v>5664218.7706347294</v>
      </c>
      <c r="CQ22" s="110">
        <f t="shared" si="5"/>
        <v>47026.565177282399</v>
      </c>
      <c r="CR22" s="110">
        <f t="shared" si="16"/>
        <v>33584.493408618269</v>
      </c>
      <c r="CS22" s="110">
        <f t="shared" si="24"/>
        <v>63106.676604674663</v>
      </c>
      <c r="CT22" s="110">
        <f t="shared" si="28"/>
        <v>28394.837479264217</v>
      </c>
      <c r="CU22" s="110">
        <f t="shared" si="30"/>
        <v>42352.792134089475</v>
      </c>
      <c r="CV22" s="110">
        <f t="shared" si="32"/>
        <v>64014.558513430784</v>
      </c>
      <c r="CW22" s="110">
        <f t="shared" si="34"/>
        <v>101033.41702899826</v>
      </c>
      <c r="CX22" s="110">
        <f t="shared" si="38"/>
        <v>86666.590706078801</v>
      </c>
      <c r="CY22" s="110">
        <f t="shared" ref="CY22:CY33" si="40">$S$22/$X$5</f>
        <v>74154.845078393104</v>
      </c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F22" s="59">
        <f t="shared" si="25"/>
        <v>540334.77613082994</v>
      </c>
      <c r="FG22" s="59">
        <f t="shared" si="6"/>
        <v>54033.477613082992</v>
      </c>
      <c r="FH22" s="59">
        <f t="shared" si="17"/>
        <v>-486301.29851774697</v>
      </c>
      <c r="FI22" s="59">
        <f t="shared" si="18"/>
        <v>-136699.29501333868</v>
      </c>
      <c r="FJ22" s="59">
        <f t="shared" si="26"/>
        <v>-587554.41620777873</v>
      </c>
      <c r="FL22" s="59">
        <f t="shared" si="35"/>
        <v>7816.621903475926</v>
      </c>
      <c r="FM22" s="59">
        <f t="shared" si="7"/>
        <v>9567.8889867267008</v>
      </c>
      <c r="FN22" s="59">
        <f t="shared" si="36"/>
        <v>24469.425089142031</v>
      </c>
      <c r="FO22" s="110"/>
      <c r="FP22" s="110"/>
      <c r="FQ22" s="59">
        <f t="shared" si="20"/>
        <v>41853.935979344657</v>
      </c>
      <c r="FS22" s="52">
        <f t="shared" si="9"/>
        <v>6.8400000000000002E-2</v>
      </c>
      <c r="FT22" s="52">
        <f t="shared" si="10"/>
        <v>8.8670168312699943E-2</v>
      </c>
    </row>
    <row r="23" spans="1:176" s="97" customFormat="1" x14ac:dyDescent="0.3">
      <c r="A23" s="95" t="s">
        <v>21</v>
      </c>
      <c r="B23" s="96" t="s">
        <v>166</v>
      </c>
      <c r="C23" s="45">
        <v>417618.85174868465</v>
      </c>
      <c r="D23" s="45">
        <v>404102.83282222069</v>
      </c>
      <c r="E23" s="45">
        <v>209074.76135768538</v>
      </c>
      <c r="F23" s="45">
        <f>45369.5337987966+4256+744</f>
        <v>50369.533798796598</v>
      </c>
      <c r="G23" s="45">
        <v>25445.073406440486</v>
      </c>
      <c r="H23" s="45">
        <v>28449.874347311736</v>
      </c>
      <c r="I23" s="45">
        <v>29572.19377480854</v>
      </c>
      <c r="J23" s="45">
        <v>10374.95701613617</v>
      </c>
      <c r="K23" s="45">
        <v>31406.448084358246</v>
      </c>
      <c r="L23" s="45">
        <v>28873.918840414713</v>
      </c>
      <c r="M23" s="45">
        <v>0</v>
      </c>
      <c r="N23" s="45">
        <v>0</v>
      </c>
      <c r="O23" s="45">
        <v>0</v>
      </c>
      <c r="S23" s="288">
        <f t="shared" si="11"/>
        <v>1235288.445196857</v>
      </c>
      <c r="T23" s="59">
        <f t="shared" si="21"/>
        <v>7719305.7587668169</v>
      </c>
      <c r="V23" s="59">
        <f t="shared" si="3"/>
        <v>4702.65651772824</v>
      </c>
      <c r="W23" s="59">
        <f t="shared" si="12"/>
        <v>3358.4493408618273</v>
      </c>
      <c r="X23" s="59">
        <f t="shared" si="22"/>
        <v>6310.6676604674667</v>
      </c>
      <c r="Y23" s="59">
        <f t="shared" si="27"/>
        <v>2839.483747926422</v>
      </c>
      <c r="Z23" s="59">
        <f t="shared" si="29"/>
        <v>4235.2792134089477</v>
      </c>
      <c r="AA23" s="59">
        <f t="shared" si="31"/>
        <v>6401.4558513430784</v>
      </c>
      <c r="AB23" s="59">
        <f t="shared" si="33"/>
        <v>10103.341702899826</v>
      </c>
      <c r="AC23" s="59">
        <f t="shared" si="37"/>
        <v>8666.6590706078805</v>
      </c>
      <c r="AD23" s="59">
        <f t="shared" si="39"/>
        <v>7415.4845078393109</v>
      </c>
      <c r="AE23" s="59">
        <f t="shared" ref="AE23:AE54" si="41">$S$23/$X$4</f>
        <v>10294.070376640475</v>
      </c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K23" s="59">
        <f t="shared" si="13"/>
        <v>64327.547989723469</v>
      </c>
      <c r="CL23" s="59">
        <f t="shared" si="23"/>
        <v>296571.67471717461</v>
      </c>
      <c r="CM23" s="59">
        <f t="shared" si="4"/>
        <v>7422734.0840496421</v>
      </c>
      <c r="CN23" s="59">
        <f t="shared" si="14"/>
        <v>-750296.67986698018</v>
      </c>
      <c r="CO23" s="59">
        <f t="shared" si="15"/>
        <v>6672437.4041826623</v>
      </c>
      <c r="CQ23" s="110">
        <f t="shared" si="5"/>
        <v>47026.565177282399</v>
      </c>
      <c r="CR23" s="110">
        <f t="shared" si="16"/>
        <v>33584.493408618269</v>
      </c>
      <c r="CS23" s="110">
        <f t="shared" si="24"/>
        <v>63106.676604674663</v>
      </c>
      <c r="CT23" s="110">
        <f t="shared" si="28"/>
        <v>28394.837479264217</v>
      </c>
      <c r="CU23" s="110">
        <f t="shared" si="30"/>
        <v>42352.792134089475</v>
      </c>
      <c r="CV23" s="110">
        <f t="shared" si="32"/>
        <v>64014.558513430784</v>
      </c>
      <c r="CW23" s="110">
        <f t="shared" si="34"/>
        <v>101033.41702899826</v>
      </c>
      <c r="CX23" s="110">
        <f t="shared" si="38"/>
        <v>86666.590706078801</v>
      </c>
      <c r="CY23" s="110">
        <f t="shared" si="40"/>
        <v>74154.845078393104</v>
      </c>
      <c r="CZ23" s="110">
        <f t="shared" ref="CZ23:CZ34" si="42">$S$23/$X$5</f>
        <v>102940.70376640475</v>
      </c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F23" s="59">
        <f t="shared" si="25"/>
        <v>643275.47989723471</v>
      </c>
      <c r="FG23" s="59">
        <f t="shared" si="6"/>
        <v>64327.547989723469</v>
      </c>
      <c r="FH23" s="59">
        <f t="shared" si="17"/>
        <v>-578947.9319075112</v>
      </c>
      <c r="FI23" s="59">
        <f t="shared" si="18"/>
        <v>-162742.26365920142</v>
      </c>
      <c r="FJ23" s="59">
        <f t="shared" si="26"/>
        <v>-750296.67986698018</v>
      </c>
      <c r="FL23" s="59">
        <f t="shared" si="35"/>
        <v>9207.9636177720731</v>
      </c>
      <c r="FM23" s="59">
        <f t="shared" si="7"/>
        <v>11270.952436561449</v>
      </c>
      <c r="FN23" s="59">
        <f t="shared" si="36"/>
        <v>28824.929586069102</v>
      </c>
      <c r="FO23" s="110"/>
      <c r="FP23" s="110"/>
      <c r="FQ23" s="59">
        <f t="shared" si="20"/>
        <v>49303.845640402622</v>
      </c>
      <c r="FS23" s="52">
        <f t="shared" si="9"/>
        <v>6.8399999999999989E-2</v>
      </c>
      <c r="FT23" s="52">
        <f t="shared" si="10"/>
        <v>8.8670168312699957E-2</v>
      </c>
    </row>
    <row r="24" spans="1:176" s="97" customFormat="1" x14ac:dyDescent="0.3">
      <c r="A24" s="95" t="s">
        <v>22</v>
      </c>
      <c r="B24" s="96" t="s">
        <v>166</v>
      </c>
      <c r="C24" s="45">
        <v>2500.6725006559373</v>
      </c>
      <c r="D24" s="45">
        <v>448523.58372526662</v>
      </c>
      <c r="E24" s="45">
        <v>241789.24683552887</v>
      </c>
      <c r="F24" s="45">
        <f>48051.5466070906+2217+49</f>
        <v>50317.546607090597</v>
      </c>
      <c r="G24" s="45">
        <v>16827.355824650458</v>
      </c>
      <c r="H24" s="45">
        <v>11475.838226756983</v>
      </c>
      <c r="I24" s="45">
        <v>9477.5989061924975</v>
      </c>
      <c r="J24" s="45">
        <v>2882.7773632675662</v>
      </c>
      <c r="K24" s="45">
        <v>14271.466313902329</v>
      </c>
      <c r="L24" s="45">
        <v>85876.546914461898</v>
      </c>
      <c r="M24" s="45">
        <v>0</v>
      </c>
      <c r="N24" s="45">
        <v>0</v>
      </c>
      <c r="O24" s="45">
        <v>0</v>
      </c>
      <c r="S24" s="288">
        <f t="shared" si="11"/>
        <v>883942.63321777387</v>
      </c>
      <c r="T24" s="59">
        <f t="shared" si="21"/>
        <v>8603248.3919845913</v>
      </c>
      <c r="V24" s="59">
        <f t="shared" si="3"/>
        <v>4702.65651772824</v>
      </c>
      <c r="W24" s="59">
        <f t="shared" si="12"/>
        <v>3358.4493408618273</v>
      </c>
      <c r="X24" s="59">
        <f t="shared" si="22"/>
        <v>6310.6676604674667</v>
      </c>
      <c r="Y24" s="59">
        <f t="shared" si="27"/>
        <v>2839.483747926422</v>
      </c>
      <c r="Z24" s="59">
        <f t="shared" si="29"/>
        <v>4235.2792134089477</v>
      </c>
      <c r="AA24" s="59">
        <f t="shared" si="31"/>
        <v>6401.4558513430784</v>
      </c>
      <c r="AB24" s="59">
        <f t="shared" si="33"/>
        <v>10103.341702899826</v>
      </c>
      <c r="AC24" s="59">
        <f t="shared" si="37"/>
        <v>8666.6590706078805</v>
      </c>
      <c r="AD24" s="59">
        <f t="shared" si="39"/>
        <v>7415.4845078393109</v>
      </c>
      <c r="AE24" s="59">
        <f t="shared" si="41"/>
        <v>10294.070376640475</v>
      </c>
      <c r="AF24" s="59">
        <f t="shared" ref="AF24:AF55" si="43">$S$24/$X$4</f>
        <v>7366.1886101481159</v>
      </c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K24" s="59">
        <f t="shared" si="13"/>
        <v>71693.736599871583</v>
      </c>
      <c r="CL24" s="59">
        <f t="shared" si="23"/>
        <v>368265.41131704621</v>
      </c>
      <c r="CM24" s="59">
        <f t="shared" si="4"/>
        <v>8234982.9806675455</v>
      </c>
      <c r="CN24" s="59">
        <f t="shared" si="14"/>
        <v>-931674.66409099533</v>
      </c>
      <c r="CO24" s="59">
        <f t="shared" si="15"/>
        <v>7303308.3165765498</v>
      </c>
      <c r="CQ24" s="110">
        <f t="shared" si="5"/>
        <v>47026.565177282399</v>
      </c>
      <c r="CR24" s="110">
        <f t="shared" si="16"/>
        <v>33584.493408618269</v>
      </c>
      <c r="CS24" s="110">
        <f t="shared" si="24"/>
        <v>63106.676604674663</v>
      </c>
      <c r="CT24" s="110">
        <f t="shared" si="28"/>
        <v>28394.837479264217</v>
      </c>
      <c r="CU24" s="110">
        <f t="shared" si="30"/>
        <v>42352.792134089475</v>
      </c>
      <c r="CV24" s="110">
        <f t="shared" si="32"/>
        <v>64014.558513430784</v>
      </c>
      <c r="CW24" s="110">
        <f t="shared" si="34"/>
        <v>101033.41702899826</v>
      </c>
      <c r="CX24" s="110">
        <f t="shared" si="38"/>
        <v>86666.590706078801</v>
      </c>
      <c r="CY24" s="110">
        <f t="shared" si="40"/>
        <v>74154.845078393104</v>
      </c>
      <c r="CZ24" s="110">
        <f t="shared" si="42"/>
        <v>102940.70376640475</v>
      </c>
      <c r="DA24" s="110">
        <f t="shared" ref="DA24:DA35" si="44">$S$24/$X$5</f>
        <v>73661.886101481155</v>
      </c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F24" s="59">
        <f t="shared" si="25"/>
        <v>716937.36599871586</v>
      </c>
      <c r="FG24" s="59">
        <f t="shared" si="6"/>
        <v>71693.736599871583</v>
      </c>
      <c r="FH24" s="59">
        <f t="shared" si="17"/>
        <v>-645243.62939884432</v>
      </c>
      <c r="FI24" s="59">
        <f t="shared" si="18"/>
        <v>-181377.98422401515</v>
      </c>
      <c r="FJ24" s="59">
        <f t="shared" si="26"/>
        <v>-931674.66409099533</v>
      </c>
      <c r="FL24" s="59">
        <f t="shared" si="35"/>
        <v>10078.565476875638</v>
      </c>
      <c r="FM24" s="59">
        <f t="shared" si="7"/>
        <v>12336.607401379006</v>
      </c>
      <c r="FN24" s="59">
        <f t="shared" si="36"/>
        <v>31550.291927610695</v>
      </c>
      <c r="FO24" s="110"/>
      <c r="FP24" s="110"/>
      <c r="FQ24" s="59">
        <f t="shared" si="20"/>
        <v>53965.46480586534</v>
      </c>
      <c r="FS24" s="52">
        <f t="shared" si="9"/>
        <v>6.8400000000000002E-2</v>
      </c>
      <c r="FT24" s="52">
        <f t="shared" si="10"/>
        <v>8.8670168312699957E-2</v>
      </c>
    </row>
    <row r="25" spans="1:176" s="97" customFormat="1" x14ac:dyDescent="0.3">
      <c r="A25" s="95" t="s">
        <v>23</v>
      </c>
      <c r="B25" s="96" t="s">
        <v>166</v>
      </c>
      <c r="C25" s="45">
        <v>3059.06032159594</v>
      </c>
      <c r="D25" s="45">
        <v>469233.9230978649</v>
      </c>
      <c r="E25" s="45">
        <v>188905.0541237469</v>
      </c>
      <c r="F25" s="45">
        <f>56423.5877756556+1631+38</f>
        <v>58092.5877756556</v>
      </c>
      <c r="G25" s="45">
        <v>18837.46391659923</v>
      </c>
      <c r="H25" s="45">
        <v>13164.941380422439</v>
      </c>
      <c r="I25" s="45">
        <v>11092.068844004971</v>
      </c>
      <c r="J25" s="45">
        <v>3461.1853494765983</v>
      </c>
      <c r="K25" s="45">
        <v>16621.697910244391</v>
      </c>
      <c r="L25" s="45">
        <v>18411.965116169747</v>
      </c>
      <c r="M25" s="45">
        <v>0</v>
      </c>
      <c r="N25" s="45">
        <v>0</v>
      </c>
      <c r="O25" s="45">
        <v>0</v>
      </c>
      <c r="S25" s="288">
        <f t="shared" si="11"/>
        <v>800879.9478357808</v>
      </c>
      <c r="T25" s="59">
        <f t="shared" si="21"/>
        <v>9404128.3398203719</v>
      </c>
      <c r="V25" s="59">
        <f t="shared" si="3"/>
        <v>4702.65651772824</v>
      </c>
      <c r="W25" s="59">
        <f t="shared" si="12"/>
        <v>3358.4493408618273</v>
      </c>
      <c r="X25" s="59">
        <f t="shared" si="22"/>
        <v>6310.6676604674667</v>
      </c>
      <c r="Y25" s="59">
        <f t="shared" si="27"/>
        <v>2839.483747926422</v>
      </c>
      <c r="Z25" s="59">
        <f t="shared" si="29"/>
        <v>4235.2792134089477</v>
      </c>
      <c r="AA25" s="59">
        <f t="shared" si="31"/>
        <v>6401.4558513430784</v>
      </c>
      <c r="AB25" s="59">
        <f t="shared" si="33"/>
        <v>10103.341702899826</v>
      </c>
      <c r="AC25" s="59">
        <f t="shared" si="37"/>
        <v>8666.6590706078805</v>
      </c>
      <c r="AD25" s="59">
        <f t="shared" si="39"/>
        <v>7415.4845078393109</v>
      </c>
      <c r="AE25" s="59">
        <f t="shared" si="41"/>
        <v>10294.070376640475</v>
      </c>
      <c r="AF25" s="59">
        <f t="shared" si="43"/>
        <v>7366.1886101481159</v>
      </c>
      <c r="AG25" s="59">
        <f t="shared" ref="AG25:AG56" si="45">$S$25/$X$4</f>
        <v>6673.9995652981734</v>
      </c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K25" s="59">
        <f t="shared" si="13"/>
        <v>78367.736165169757</v>
      </c>
      <c r="CL25" s="59">
        <f t="shared" si="23"/>
        <v>446633.14748221595</v>
      </c>
      <c r="CM25" s="59">
        <f t="shared" si="4"/>
        <v>8957495.1923381556</v>
      </c>
      <c r="CN25" s="59">
        <f t="shared" si="14"/>
        <v>-1129937.1998152584</v>
      </c>
      <c r="CO25" s="59">
        <f t="shared" si="15"/>
        <v>7827557.9925228972</v>
      </c>
      <c r="CQ25" s="110">
        <f t="shared" si="5"/>
        <v>47026.565177282399</v>
      </c>
      <c r="CR25" s="110">
        <f t="shared" si="16"/>
        <v>33584.493408618269</v>
      </c>
      <c r="CS25" s="110">
        <f t="shared" si="24"/>
        <v>63106.676604674663</v>
      </c>
      <c r="CT25" s="110">
        <f t="shared" si="28"/>
        <v>28394.837479264217</v>
      </c>
      <c r="CU25" s="110">
        <f t="shared" si="30"/>
        <v>42352.792134089475</v>
      </c>
      <c r="CV25" s="110">
        <f t="shared" si="32"/>
        <v>64014.558513430784</v>
      </c>
      <c r="CW25" s="110">
        <f t="shared" si="34"/>
        <v>101033.41702899826</v>
      </c>
      <c r="CX25" s="110">
        <f t="shared" si="38"/>
        <v>86666.590706078801</v>
      </c>
      <c r="CY25" s="110">
        <f t="shared" si="40"/>
        <v>74154.845078393104</v>
      </c>
      <c r="CZ25" s="110">
        <f t="shared" si="42"/>
        <v>102940.70376640475</v>
      </c>
      <c r="DA25" s="110">
        <f t="shared" si="44"/>
        <v>73661.886101481155</v>
      </c>
      <c r="DB25" s="110">
        <f t="shared" ref="DB25:DB36" si="46">$S$25/$X$5</f>
        <v>66739.995652981728</v>
      </c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F25" s="59">
        <f t="shared" si="25"/>
        <v>783677.36165169755</v>
      </c>
      <c r="FG25" s="59">
        <f t="shared" si="6"/>
        <v>78367.736165169757</v>
      </c>
      <c r="FH25" s="59">
        <f t="shared" si="17"/>
        <v>-705309.6254865278</v>
      </c>
      <c r="FI25" s="59">
        <f t="shared" si="18"/>
        <v>-198262.53572426297</v>
      </c>
      <c r="FJ25" s="59">
        <f t="shared" si="26"/>
        <v>-1129937.1998152584</v>
      </c>
      <c r="FL25" s="59">
        <f t="shared" si="35"/>
        <v>10802.030029681597</v>
      </c>
      <c r="FM25" s="59">
        <f t="shared" si="7"/>
        <v>13222.159832154912</v>
      </c>
      <c r="FN25" s="59">
        <f t="shared" si="36"/>
        <v>33815.050527698913</v>
      </c>
      <c r="FO25" s="110"/>
      <c r="FP25" s="110"/>
      <c r="FQ25" s="59">
        <f t="shared" si="20"/>
        <v>57839.240389535422</v>
      </c>
      <c r="FS25" s="52">
        <f t="shared" si="9"/>
        <v>6.8399999999999989E-2</v>
      </c>
      <c r="FT25" s="52">
        <f t="shared" si="10"/>
        <v>8.8670168312699943E-2</v>
      </c>
    </row>
    <row r="26" spans="1:176" s="97" customFormat="1" x14ac:dyDescent="0.3">
      <c r="A26" s="95" t="s">
        <v>24</v>
      </c>
      <c r="B26" s="96" t="s">
        <v>166</v>
      </c>
      <c r="C26" s="45">
        <f>9941.33759684868-6885</f>
        <v>3056.3375968486798</v>
      </c>
      <c r="D26" s="45">
        <f>420302.492287716-72823</f>
        <v>347479.49228771601</v>
      </c>
      <c r="E26" s="45">
        <f>265447.590159411-50580</f>
        <v>214867.59015941102</v>
      </c>
      <c r="F26" s="45">
        <f>81085.6754224813+1329+28-37955</f>
        <v>44487.675422481305</v>
      </c>
      <c r="G26" s="45">
        <f>28249.9924417947-18931</f>
        <v>9318.9924417947004</v>
      </c>
      <c r="H26" s="45">
        <f>11970.1246340583-3473</f>
        <v>8497.1246340583002</v>
      </c>
      <c r="I26" s="45">
        <f>21436.0718326248-9405</f>
        <v>12031.071832624799</v>
      </c>
      <c r="J26" s="45">
        <v>3413.5831880741607</v>
      </c>
      <c r="K26" s="45">
        <f>23090.4457649727-6085</f>
        <v>17005.445764972701</v>
      </c>
      <c r="L26" s="45">
        <f>23119.858807281-5975</f>
        <v>17144.858807281002</v>
      </c>
      <c r="M26" s="45">
        <v>0</v>
      </c>
      <c r="N26" s="45">
        <v>0</v>
      </c>
      <c r="O26" s="45">
        <v>0</v>
      </c>
      <c r="S26" s="288">
        <f t="shared" si="11"/>
        <v>677302.17213526275</v>
      </c>
      <c r="T26" s="59">
        <f t="shared" si="21"/>
        <v>10081430.511955634</v>
      </c>
      <c r="V26" s="59">
        <f t="shared" si="3"/>
        <v>4702.65651772824</v>
      </c>
      <c r="W26" s="59">
        <f t="shared" si="12"/>
        <v>3358.4493408618273</v>
      </c>
      <c r="X26" s="59">
        <f t="shared" si="22"/>
        <v>6310.6676604674667</v>
      </c>
      <c r="Y26" s="59">
        <f t="shared" si="27"/>
        <v>2839.483747926422</v>
      </c>
      <c r="Z26" s="59">
        <f t="shared" si="29"/>
        <v>4235.2792134089477</v>
      </c>
      <c r="AA26" s="59">
        <f t="shared" si="31"/>
        <v>6401.4558513430784</v>
      </c>
      <c r="AB26" s="59">
        <f t="shared" si="33"/>
        <v>10103.341702899826</v>
      </c>
      <c r="AC26" s="59">
        <f t="shared" si="37"/>
        <v>8666.6590706078805</v>
      </c>
      <c r="AD26" s="59">
        <f t="shared" si="39"/>
        <v>7415.4845078393109</v>
      </c>
      <c r="AE26" s="59">
        <f t="shared" si="41"/>
        <v>10294.070376640475</v>
      </c>
      <c r="AF26" s="59">
        <f t="shared" si="43"/>
        <v>7366.1886101481159</v>
      </c>
      <c r="AG26" s="59">
        <f t="shared" si="45"/>
        <v>6673.9995652981734</v>
      </c>
      <c r="AH26" s="59">
        <f t="shared" ref="AH26:AH57" si="47">$S$26/$X$4</f>
        <v>5644.1847677938558</v>
      </c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K26" s="59">
        <f t="shared" si="13"/>
        <v>84011.920932963607</v>
      </c>
      <c r="CL26" s="59">
        <f t="shared" si="23"/>
        <v>530645.06841517962</v>
      </c>
      <c r="CM26" s="59">
        <f t="shared" si="4"/>
        <v>9550785.4435404539</v>
      </c>
      <c r="CN26" s="59">
        <f t="shared" si="14"/>
        <v>-1329259.791112229</v>
      </c>
      <c r="CO26" s="59">
        <f t="shared" si="15"/>
        <v>8221525.6524282247</v>
      </c>
      <c r="CQ26" s="110"/>
      <c r="CR26" s="110">
        <f t="shared" si="16"/>
        <v>33584.493408618269</v>
      </c>
      <c r="CS26" s="110">
        <f t="shared" si="24"/>
        <v>63106.676604674663</v>
      </c>
      <c r="CT26" s="110">
        <f t="shared" si="28"/>
        <v>28394.837479264217</v>
      </c>
      <c r="CU26" s="110">
        <f t="shared" si="30"/>
        <v>42352.792134089475</v>
      </c>
      <c r="CV26" s="110">
        <f t="shared" si="32"/>
        <v>64014.558513430784</v>
      </c>
      <c r="CW26" s="110">
        <f t="shared" si="34"/>
        <v>101033.41702899826</v>
      </c>
      <c r="CX26" s="110">
        <f t="shared" si="38"/>
        <v>86666.590706078801</v>
      </c>
      <c r="CY26" s="110">
        <f t="shared" si="40"/>
        <v>74154.845078393104</v>
      </c>
      <c r="CZ26" s="110">
        <f t="shared" si="42"/>
        <v>102940.70376640475</v>
      </c>
      <c r="DA26" s="110">
        <f t="shared" si="44"/>
        <v>73661.886101481155</v>
      </c>
      <c r="DB26" s="110">
        <f t="shared" si="46"/>
        <v>66739.995652981728</v>
      </c>
      <c r="DC26" s="110">
        <f t="shared" ref="DC26:DC37" si="48">$S$26/$X$5</f>
        <v>56441.84767793856</v>
      </c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F26" s="59">
        <f t="shared" si="25"/>
        <v>793092.64415235375</v>
      </c>
      <c r="FG26" s="59">
        <f t="shared" si="6"/>
        <v>84011.920932963607</v>
      </c>
      <c r="FH26" s="59">
        <f t="shared" si="17"/>
        <v>-709080.72321939014</v>
      </c>
      <c r="FI26" s="59">
        <f>FH26*$W$7</f>
        <v>-199322.59129697058</v>
      </c>
      <c r="FJ26" s="59">
        <f t="shared" si="26"/>
        <v>-1329259.791112229</v>
      </c>
      <c r="FL26" s="59">
        <f t="shared" si="35"/>
        <v>11345.705400350949</v>
      </c>
      <c r="FM26" s="59">
        <f t="shared" si="7"/>
        <v>13887.642396825038</v>
      </c>
      <c r="FN26" s="59">
        <f t="shared" si="36"/>
        <v>35516.990818489932</v>
      </c>
      <c r="FO26" s="110"/>
      <c r="FP26" s="110"/>
      <c r="FQ26" s="59">
        <f t="shared" si="20"/>
        <v>60750.338615665918</v>
      </c>
      <c r="FS26" s="52">
        <f t="shared" si="9"/>
        <v>6.8400000000000002E-2</v>
      </c>
      <c r="FT26" s="52">
        <f t="shared" si="10"/>
        <v>8.8670168312699957E-2</v>
      </c>
    </row>
    <row r="27" spans="1:176" s="97" customFormat="1" x14ac:dyDescent="0.3">
      <c r="A27" s="95" t="s">
        <v>25</v>
      </c>
      <c r="B27" s="96" t="s">
        <v>166</v>
      </c>
      <c r="C27" s="45">
        <v>3148.2550552053463</v>
      </c>
      <c r="D27" s="45">
        <f>853526.066894231-24344</f>
        <v>829182.06689423101</v>
      </c>
      <c r="E27" s="45">
        <v>215191.68966381822</v>
      </c>
      <c r="F27" s="45">
        <f>47002.2305302264+1308</f>
        <v>48310.230530226399</v>
      </c>
      <c r="G27" s="45">
        <f>27611.8465466857-17846</f>
        <v>9765.8465466857015</v>
      </c>
      <c r="H27" s="45">
        <f>11632.0084791554-2740</f>
        <v>8892.0084791554</v>
      </c>
      <c r="I27" s="45">
        <v>11734.276926369927</v>
      </c>
      <c r="J27" s="45">
        <v>3501.7626634431399</v>
      </c>
      <c r="K27" s="45">
        <v>18174.27129329916</v>
      </c>
      <c r="L27" s="45">
        <v>67362.714359663878</v>
      </c>
      <c r="M27" s="45">
        <v>0</v>
      </c>
      <c r="N27" s="45">
        <v>0</v>
      </c>
      <c r="O27" s="45">
        <v>0</v>
      </c>
      <c r="S27" s="288">
        <f t="shared" si="11"/>
        <v>1215263.1224120983</v>
      </c>
      <c r="T27" s="59">
        <f t="shared" si="21"/>
        <v>11296693.634367732</v>
      </c>
      <c r="V27" s="59">
        <f t="shared" si="3"/>
        <v>4702.65651772824</v>
      </c>
      <c r="W27" s="59">
        <f t="shared" si="12"/>
        <v>3358.4493408618273</v>
      </c>
      <c r="X27" s="59">
        <f t="shared" si="22"/>
        <v>6310.6676604674667</v>
      </c>
      <c r="Y27" s="59">
        <f t="shared" si="27"/>
        <v>2839.483747926422</v>
      </c>
      <c r="Z27" s="59">
        <f t="shared" si="29"/>
        <v>4235.2792134089477</v>
      </c>
      <c r="AA27" s="59">
        <f t="shared" si="31"/>
        <v>6401.4558513430784</v>
      </c>
      <c r="AB27" s="59">
        <f t="shared" si="33"/>
        <v>10103.341702899826</v>
      </c>
      <c r="AC27" s="59">
        <f t="shared" si="37"/>
        <v>8666.6590706078805</v>
      </c>
      <c r="AD27" s="59">
        <f t="shared" si="39"/>
        <v>7415.4845078393109</v>
      </c>
      <c r="AE27" s="59">
        <f t="shared" si="41"/>
        <v>10294.070376640475</v>
      </c>
      <c r="AF27" s="59">
        <f t="shared" si="43"/>
        <v>7366.1886101481159</v>
      </c>
      <c r="AG27" s="59">
        <f t="shared" si="45"/>
        <v>6673.9995652981734</v>
      </c>
      <c r="AH27" s="59">
        <f t="shared" si="47"/>
        <v>5644.1847677938558</v>
      </c>
      <c r="AI27" s="59">
        <f t="shared" ref="AI27:AI58" si="49">$S$27/$X$4</f>
        <v>10127.192686767487</v>
      </c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K27" s="59">
        <f t="shared" si="13"/>
        <v>94139.113619731099</v>
      </c>
      <c r="CL27" s="59">
        <f t="shared" si="23"/>
        <v>624784.18203491066</v>
      </c>
      <c r="CM27" s="59">
        <f t="shared" si="4"/>
        <v>10671909.452332821</v>
      </c>
      <c r="CN27" s="59">
        <f t="shared" si="14"/>
        <v>-1544762.56609029</v>
      </c>
      <c r="CO27" s="59">
        <f t="shared" si="15"/>
        <v>9127146.8862425312</v>
      </c>
      <c r="CQ27" s="110"/>
      <c r="CR27" s="110"/>
      <c r="CS27" s="110">
        <f t="shared" si="24"/>
        <v>63106.676604674663</v>
      </c>
      <c r="CT27" s="110">
        <f t="shared" si="28"/>
        <v>28394.837479264217</v>
      </c>
      <c r="CU27" s="110">
        <f t="shared" si="30"/>
        <v>42352.792134089475</v>
      </c>
      <c r="CV27" s="110">
        <f t="shared" si="32"/>
        <v>64014.558513430784</v>
      </c>
      <c r="CW27" s="110">
        <f t="shared" si="34"/>
        <v>101033.41702899826</v>
      </c>
      <c r="CX27" s="110">
        <f t="shared" si="38"/>
        <v>86666.590706078801</v>
      </c>
      <c r="CY27" s="110">
        <f t="shared" si="40"/>
        <v>74154.845078393104</v>
      </c>
      <c r="CZ27" s="110">
        <f t="shared" si="42"/>
        <v>102940.70376640475</v>
      </c>
      <c r="DA27" s="110">
        <f t="shared" si="44"/>
        <v>73661.886101481155</v>
      </c>
      <c r="DB27" s="110">
        <f t="shared" si="46"/>
        <v>66739.995652981728</v>
      </c>
      <c r="DC27" s="110">
        <f t="shared" si="48"/>
        <v>56441.84767793856</v>
      </c>
      <c r="DD27" s="110">
        <f t="shared" ref="DD27:DD38" si="50">$S$27/$X$5</f>
        <v>101271.92686767486</v>
      </c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F27" s="59">
        <f t="shared" si="25"/>
        <v>860780.07761141029</v>
      </c>
      <c r="FG27" s="59">
        <f t="shared" si="6"/>
        <v>94139.113619731099</v>
      </c>
      <c r="FH27" s="59">
        <f t="shared" si="17"/>
        <v>-766640.96399167925</v>
      </c>
      <c r="FI27" s="59">
        <f t="shared" si="18"/>
        <v>-215502.77497806106</v>
      </c>
      <c r="FJ27" s="59">
        <f t="shared" si="26"/>
        <v>-1544762.56609029</v>
      </c>
      <c r="FL27" s="59">
        <f t="shared" si="35"/>
        <v>12595.462703014693</v>
      </c>
      <c r="FM27" s="59">
        <f t="shared" si="7"/>
        <v>15417.400299905956</v>
      </c>
      <c r="FN27" s="59">
        <f t="shared" si="36"/>
        <v>39429.274548567737</v>
      </c>
      <c r="FO27" s="110"/>
      <c r="FP27" s="110"/>
      <c r="FQ27" s="59">
        <f t="shared" si="20"/>
        <v>67442.137551488384</v>
      </c>
      <c r="FS27" s="52">
        <f t="shared" si="9"/>
        <v>6.8400000000000002E-2</v>
      </c>
      <c r="FT27" s="52">
        <f t="shared" si="10"/>
        <v>8.8670168312699957E-2</v>
      </c>
    </row>
    <row r="28" spans="1:176" s="97" customFormat="1" x14ac:dyDescent="0.3">
      <c r="A28" s="95" t="s">
        <v>26</v>
      </c>
      <c r="B28" s="96" t="s">
        <v>166</v>
      </c>
      <c r="C28" s="45">
        <f>23370.7562555001-20039</f>
        <v>3331.7562555000986</v>
      </c>
      <c r="D28" s="45">
        <f>772672.692451368-29171</f>
        <v>743501.69245136797</v>
      </c>
      <c r="E28" s="45">
        <f>191254.716067485-26299</f>
        <v>164955.71606748499</v>
      </c>
      <c r="F28" s="45">
        <f>71701.9698146314-19789</f>
        <v>51912.969814631404</v>
      </c>
      <c r="G28" s="45">
        <f>36935.3459610713-10204</f>
        <v>26731.345961071303</v>
      </c>
      <c r="H28" s="45">
        <f>443488.340246932-9736</f>
        <v>433752.340246932</v>
      </c>
      <c r="I28" s="45">
        <f>30039.8852942758-2769</f>
        <v>27270.885294275799</v>
      </c>
      <c r="J28" s="45">
        <f>9565.8392793341-5781</f>
        <v>3784.8392793341009</v>
      </c>
      <c r="K28" s="45">
        <f>216634.972559523-9142</f>
        <v>207492.97255952301</v>
      </c>
      <c r="L28" s="45">
        <f>49023.113072598-12797</f>
        <v>36226.113072597997</v>
      </c>
      <c r="M28" s="45">
        <v>0</v>
      </c>
      <c r="N28" s="45">
        <v>0</v>
      </c>
      <c r="O28" s="45">
        <v>0</v>
      </c>
      <c r="S28" s="288">
        <f t="shared" si="11"/>
        <v>1698960.6310027188</v>
      </c>
      <c r="T28" s="59">
        <f t="shared" si="21"/>
        <v>12995654.265370451</v>
      </c>
      <c r="V28" s="59">
        <f t="shared" si="3"/>
        <v>4702.65651772824</v>
      </c>
      <c r="W28" s="59">
        <f t="shared" si="12"/>
        <v>3358.4493408618273</v>
      </c>
      <c r="X28" s="59">
        <f t="shared" si="22"/>
        <v>6310.6676604674667</v>
      </c>
      <c r="Y28" s="59">
        <f t="shared" si="27"/>
        <v>2839.483747926422</v>
      </c>
      <c r="Z28" s="59">
        <f t="shared" si="29"/>
        <v>4235.2792134089477</v>
      </c>
      <c r="AA28" s="59">
        <f t="shared" si="31"/>
        <v>6401.4558513430784</v>
      </c>
      <c r="AB28" s="59">
        <f t="shared" si="33"/>
        <v>10103.341702899826</v>
      </c>
      <c r="AC28" s="59">
        <f t="shared" si="37"/>
        <v>8666.6590706078805</v>
      </c>
      <c r="AD28" s="59">
        <f t="shared" si="39"/>
        <v>7415.4845078393109</v>
      </c>
      <c r="AE28" s="59">
        <f t="shared" si="41"/>
        <v>10294.070376640475</v>
      </c>
      <c r="AF28" s="59">
        <f t="shared" si="43"/>
        <v>7366.1886101481159</v>
      </c>
      <c r="AG28" s="59">
        <f t="shared" si="45"/>
        <v>6673.9995652981734</v>
      </c>
      <c r="AH28" s="59">
        <f t="shared" si="47"/>
        <v>5644.1847677938558</v>
      </c>
      <c r="AI28" s="59">
        <f t="shared" si="49"/>
        <v>10127.192686767487</v>
      </c>
      <c r="AJ28" s="59">
        <f t="shared" ref="AJ28:AJ59" si="51">$S$28/$X$4</f>
        <v>14158.00525835599</v>
      </c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K28" s="59">
        <f t="shared" si="13"/>
        <v>108297.11887808709</v>
      </c>
      <c r="CL28" s="59">
        <f t="shared" si="23"/>
        <v>733081.30091299769</v>
      </c>
      <c r="CM28" s="59">
        <f t="shared" si="4"/>
        <v>12262572.964457452</v>
      </c>
      <c r="CN28" s="59">
        <f t="shared" si="14"/>
        <v>-1778344.3917778917</v>
      </c>
      <c r="CO28" s="59">
        <f t="shared" si="15"/>
        <v>10484228.572679561</v>
      </c>
      <c r="CQ28" s="110"/>
      <c r="CR28" s="110"/>
      <c r="CS28" s="110"/>
      <c r="CT28" s="110">
        <f t="shared" si="28"/>
        <v>28394.837479264217</v>
      </c>
      <c r="CU28" s="110">
        <f t="shared" si="30"/>
        <v>42352.792134089475</v>
      </c>
      <c r="CV28" s="110">
        <f t="shared" si="32"/>
        <v>64014.558513430784</v>
      </c>
      <c r="CW28" s="110">
        <f t="shared" si="34"/>
        <v>101033.41702899826</v>
      </c>
      <c r="CX28" s="110">
        <f t="shared" si="38"/>
        <v>86666.590706078801</v>
      </c>
      <c r="CY28" s="110">
        <f t="shared" si="40"/>
        <v>74154.845078393104</v>
      </c>
      <c r="CZ28" s="110">
        <f t="shared" si="42"/>
        <v>102940.70376640475</v>
      </c>
      <c r="DA28" s="110">
        <f t="shared" si="44"/>
        <v>73661.886101481155</v>
      </c>
      <c r="DB28" s="110">
        <f t="shared" si="46"/>
        <v>66739.995652981728</v>
      </c>
      <c r="DC28" s="110">
        <f t="shared" si="48"/>
        <v>56441.84767793856</v>
      </c>
      <c r="DD28" s="110">
        <f t="shared" si="50"/>
        <v>101271.92686767486</v>
      </c>
      <c r="DE28" s="110">
        <f t="shared" ref="DE28:DE39" si="52">$S$28/$X$5</f>
        <v>141580.05258355991</v>
      </c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F28" s="59">
        <f t="shared" si="25"/>
        <v>939253.45359029551</v>
      </c>
      <c r="FG28" s="59">
        <f t="shared" si="6"/>
        <v>108297.11887808709</v>
      </c>
      <c r="FH28" s="59">
        <f t="shared" si="17"/>
        <v>-830956.33471220848</v>
      </c>
      <c r="FI28" s="59">
        <f t="shared" si="18"/>
        <v>-233581.82568760181</v>
      </c>
      <c r="FJ28" s="59">
        <f t="shared" si="26"/>
        <v>-1778344.3917778917</v>
      </c>
      <c r="FL28" s="59">
        <f t="shared" si="35"/>
        <v>14468.235430297793</v>
      </c>
      <c r="FM28" s="59">
        <f t="shared" si="7"/>
        <v>17709.756483086065</v>
      </c>
      <c r="FN28" s="59">
        <f t="shared" si="36"/>
        <v>45291.867433975705</v>
      </c>
      <c r="FO28" s="110"/>
      <c r="FP28" s="110"/>
      <c r="FQ28" s="59">
        <f t="shared" si="20"/>
        <v>77469.859347359568</v>
      </c>
      <c r="FS28" s="52">
        <f t="shared" si="9"/>
        <v>6.8400000000000002E-2</v>
      </c>
      <c r="FT28" s="52">
        <f t="shared" si="10"/>
        <v>8.8670168312699971E-2</v>
      </c>
    </row>
    <row r="29" spans="1:176" s="97" customFormat="1" x14ac:dyDescent="0.3">
      <c r="A29" s="95" t="s">
        <v>27</v>
      </c>
      <c r="B29" s="96" t="s">
        <v>166</v>
      </c>
      <c r="C29" s="45">
        <v>2496.1739505178575</v>
      </c>
      <c r="D29" s="45">
        <f>556809.207971155-20372</f>
        <v>536437.20797115494</v>
      </c>
      <c r="E29" s="45">
        <v>186844.28949256227</v>
      </c>
      <c r="F29" s="45">
        <v>45089.973852234027</v>
      </c>
      <c r="G29" s="45">
        <f>17276.220334245-8923</f>
        <v>8353.2203342450011</v>
      </c>
      <c r="H29" s="45">
        <f>62882.7513045372-1370</f>
        <v>61512.751304537203</v>
      </c>
      <c r="I29" s="45">
        <v>8963.4191835947204</v>
      </c>
      <c r="J29" s="45">
        <v>3000.436709441844</v>
      </c>
      <c r="K29" s="45">
        <f>20025.089623851+66525</f>
        <v>86550.089623851003</v>
      </c>
      <c r="L29" s="45">
        <v>136974.37761520137</v>
      </c>
      <c r="M29" s="45">
        <v>0</v>
      </c>
      <c r="N29" s="45">
        <v>0</v>
      </c>
      <c r="O29" s="45">
        <v>0</v>
      </c>
      <c r="S29" s="288">
        <f t="shared" si="11"/>
        <v>1076221.9400373404</v>
      </c>
      <c r="T29" s="59">
        <f>T28+S29</f>
        <v>14071876.205407791</v>
      </c>
      <c r="V29" s="59">
        <f t="shared" si="3"/>
        <v>4702.65651772824</v>
      </c>
      <c r="W29" s="59">
        <f t="shared" si="12"/>
        <v>3358.4493408618273</v>
      </c>
      <c r="X29" s="59">
        <f t="shared" si="22"/>
        <v>6310.6676604674667</v>
      </c>
      <c r="Y29" s="59">
        <f t="shared" si="27"/>
        <v>2839.483747926422</v>
      </c>
      <c r="Z29" s="59">
        <f t="shared" si="29"/>
        <v>4235.2792134089477</v>
      </c>
      <c r="AA29" s="59">
        <f t="shared" si="31"/>
        <v>6401.4558513430784</v>
      </c>
      <c r="AB29" s="59">
        <f t="shared" si="33"/>
        <v>10103.341702899826</v>
      </c>
      <c r="AC29" s="59">
        <f t="shared" si="37"/>
        <v>8666.6590706078805</v>
      </c>
      <c r="AD29" s="59">
        <f t="shared" si="39"/>
        <v>7415.4845078393109</v>
      </c>
      <c r="AE29" s="59">
        <f t="shared" si="41"/>
        <v>10294.070376640475</v>
      </c>
      <c r="AF29" s="59">
        <f t="shared" si="43"/>
        <v>7366.1886101481159</v>
      </c>
      <c r="AG29" s="59">
        <f t="shared" si="45"/>
        <v>6673.9995652981734</v>
      </c>
      <c r="AH29" s="59">
        <f t="shared" si="47"/>
        <v>5644.1847677938558</v>
      </c>
      <c r="AI29" s="59">
        <f t="shared" si="49"/>
        <v>10127.192686767487</v>
      </c>
      <c r="AJ29" s="59">
        <f t="shared" si="51"/>
        <v>14158.00525835599</v>
      </c>
      <c r="AK29" s="59">
        <f t="shared" ref="AK29:AK60" si="53">$S$29/$X$4</f>
        <v>8968.5161669778372</v>
      </c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K29" s="59">
        <f t="shared" si="13"/>
        <v>117265.63504506492</v>
      </c>
      <c r="CL29" s="59">
        <f>CL28+CK29</f>
        <v>850346.93595806265</v>
      </c>
      <c r="CM29" s="59">
        <f t="shared" si="4"/>
        <v>13221529.269449728</v>
      </c>
      <c r="CN29" s="59">
        <f t="shared" si="14"/>
        <v>-2026633.8777009095</v>
      </c>
      <c r="CO29" s="59">
        <f t="shared" si="15"/>
        <v>11194895.391748818</v>
      </c>
      <c r="CQ29" s="110"/>
      <c r="CR29" s="110"/>
      <c r="CS29" s="110"/>
      <c r="CT29" s="110"/>
      <c r="CU29" s="110">
        <f t="shared" si="30"/>
        <v>42352.792134089475</v>
      </c>
      <c r="CV29" s="110">
        <f t="shared" si="32"/>
        <v>64014.558513430784</v>
      </c>
      <c r="CW29" s="110">
        <f t="shared" si="34"/>
        <v>101033.41702899826</v>
      </c>
      <c r="CX29" s="110">
        <f t="shared" si="38"/>
        <v>86666.590706078801</v>
      </c>
      <c r="CY29" s="110">
        <f t="shared" si="40"/>
        <v>74154.845078393104</v>
      </c>
      <c r="CZ29" s="110">
        <f t="shared" si="42"/>
        <v>102940.70376640475</v>
      </c>
      <c r="DA29" s="110">
        <f t="shared" si="44"/>
        <v>73661.886101481155</v>
      </c>
      <c r="DB29" s="110">
        <f t="shared" si="46"/>
        <v>66739.995652981728</v>
      </c>
      <c r="DC29" s="110">
        <f t="shared" si="48"/>
        <v>56441.84767793856</v>
      </c>
      <c r="DD29" s="110">
        <f t="shared" si="50"/>
        <v>101271.92686767486</v>
      </c>
      <c r="DE29" s="110">
        <f t="shared" si="52"/>
        <v>141580.05258355991</v>
      </c>
      <c r="DF29" s="110">
        <f t="shared" ref="DF29:DF40" si="54">$S$29/$X$5</f>
        <v>89685.161669778361</v>
      </c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F29" s="59">
        <f t="shared" si="25"/>
        <v>1000543.7777808097</v>
      </c>
      <c r="FG29" s="59">
        <f t="shared" si="6"/>
        <v>117265.63504506492</v>
      </c>
      <c r="FH29" s="59">
        <f t="shared" si="17"/>
        <v>-883278.14273574471</v>
      </c>
      <c r="FI29" s="59">
        <f t="shared" si="18"/>
        <v>-248289.48592301784</v>
      </c>
      <c r="FJ29" s="59">
        <f>FJ28+FI29</f>
        <v>-2026633.8777009095</v>
      </c>
      <c r="FL29" s="59">
        <f t="shared" si="35"/>
        <v>15448.955640613367</v>
      </c>
      <c r="FM29" s="59">
        <f t="shared" si="7"/>
        <v>18910.201152818143</v>
      </c>
      <c r="FN29" s="59">
        <f t="shared" si="36"/>
        <v>48361.948092354891</v>
      </c>
      <c r="FO29" s="110"/>
      <c r="FP29" s="110"/>
      <c r="FQ29" s="59">
        <f t="shared" si="20"/>
        <v>82721.104885786393</v>
      </c>
      <c r="FS29" s="52">
        <f t="shared" si="9"/>
        <v>6.8400000000000002E-2</v>
      </c>
      <c r="FT29" s="52">
        <f t="shared" si="10"/>
        <v>8.8670168312699943E-2</v>
      </c>
    </row>
    <row r="30" spans="1:176" s="97" customFormat="1" x14ac:dyDescent="0.3">
      <c r="A30" s="95" t="s">
        <v>28</v>
      </c>
      <c r="B30" s="96" t="s">
        <v>166</v>
      </c>
      <c r="C30" s="45">
        <v>1551.3029916818068</v>
      </c>
      <c r="D30" s="45">
        <v>336607.04408040561</v>
      </c>
      <c r="E30" s="45">
        <v>146541.06700334823</v>
      </c>
      <c r="F30" s="45">
        <v>49423.661195200097</v>
      </c>
      <c r="G30" s="45">
        <v>11084.834002643587</v>
      </c>
      <c r="H30" s="45">
        <v>55954.533169892777</v>
      </c>
      <c r="I30" s="45">
        <v>13336.275660638927</v>
      </c>
      <c r="J30" s="45">
        <v>3211.4515417208659</v>
      </c>
      <c r="K30" s="45">
        <v>60127.065223312107</v>
      </c>
      <c r="L30" s="45">
        <v>93809.92455517425</v>
      </c>
      <c r="M30" s="45">
        <v>0</v>
      </c>
      <c r="N30" s="45">
        <v>0</v>
      </c>
      <c r="O30" s="45">
        <v>0</v>
      </c>
      <c r="S30" s="288">
        <f t="shared" si="11"/>
        <v>771647.15942401811</v>
      </c>
      <c r="T30" s="59">
        <f t="shared" si="21"/>
        <v>14843523.364831809</v>
      </c>
      <c r="V30" s="59">
        <f t="shared" si="3"/>
        <v>4702.65651772824</v>
      </c>
      <c r="W30" s="59">
        <f t="shared" si="12"/>
        <v>3358.4493408618273</v>
      </c>
      <c r="X30" s="59">
        <f t="shared" si="22"/>
        <v>6310.6676604674667</v>
      </c>
      <c r="Y30" s="59">
        <f t="shared" si="27"/>
        <v>2839.483747926422</v>
      </c>
      <c r="Z30" s="59">
        <f t="shared" si="29"/>
        <v>4235.2792134089477</v>
      </c>
      <c r="AA30" s="59">
        <f t="shared" si="31"/>
        <v>6401.4558513430784</v>
      </c>
      <c r="AB30" s="59">
        <f t="shared" si="33"/>
        <v>10103.341702899826</v>
      </c>
      <c r="AC30" s="59">
        <f t="shared" si="37"/>
        <v>8666.6590706078805</v>
      </c>
      <c r="AD30" s="59">
        <f t="shared" si="39"/>
        <v>7415.4845078393109</v>
      </c>
      <c r="AE30" s="59">
        <f t="shared" si="41"/>
        <v>10294.070376640475</v>
      </c>
      <c r="AF30" s="59">
        <f t="shared" si="43"/>
        <v>7366.1886101481159</v>
      </c>
      <c r="AG30" s="59">
        <f t="shared" si="45"/>
        <v>6673.9995652981734</v>
      </c>
      <c r="AH30" s="59">
        <f t="shared" si="47"/>
        <v>5644.1847677938558</v>
      </c>
      <c r="AI30" s="59">
        <f t="shared" si="49"/>
        <v>10127.192686767487</v>
      </c>
      <c r="AJ30" s="59">
        <f t="shared" si="51"/>
        <v>14158.00525835599</v>
      </c>
      <c r="AK30" s="59">
        <f t="shared" si="53"/>
        <v>8968.5161669778372</v>
      </c>
      <c r="AL30" s="59">
        <f t="shared" ref="AL30:AL61" si="55">$S$30/$X$4</f>
        <v>6430.3929952001508</v>
      </c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K30" s="59">
        <f t="shared" si="13"/>
        <v>123696.02804026507</v>
      </c>
      <c r="CL30" s="59">
        <f t="shared" si="23"/>
        <v>974042.96399832773</v>
      </c>
      <c r="CM30" s="59">
        <f t="shared" si="4"/>
        <v>13869480.400833482</v>
      </c>
      <c r="CN30" s="59">
        <f t="shared" si="14"/>
        <v>-2279286.2449935917</v>
      </c>
      <c r="CO30" s="59">
        <f t="shared" si="15"/>
        <v>11590194.15583989</v>
      </c>
      <c r="CQ30" s="110"/>
      <c r="CR30" s="110"/>
      <c r="CS30" s="110"/>
      <c r="CT30" s="110"/>
      <c r="CU30" s="110"/>
      <c r="CV30" s="110">
        <f t="shared" si="32"/>
        <v>64014.558513430784</v>
      </c>
      <c r="CW30" s="110">
        <f t="shared" si="34"/>
        <v>101033.41702899826</v>
      </c>
      <c r="CX30" s="110">
        <f t="shared" si="38"/>
        <v>86666.590706078801</v>
      </c>
      <c r="CY30" s="110">
        <f t="shared" si="40"/>
        <v>74154.845078393104</v>
      </c>
      <c r="CZ30" s="110">
        <f t="shared" si="42"/>
        <v>102940.70376640475</v>
      </c>
      <c r="DA30" s="110">
        <f t="shared" si="44"/>
        <v>73661.886101481155</v>
      </c>
      <c r="DB30" s="110">
        <f t="shared" si="46"/>
        <v>66739.995652981728</v>
      </c>
      <c r="DC30" s="110">
        <f t="shared" si="48"/>
        <v>56441.84767793856</v>
      </c>
      <c r="DD30" s="110">
        <f t="shared" si="50"/>
        <v>101271.92686767486</v>
      </c>
      <c r="DE30" s="110">
        <f t="shared" si="52"/>
        <v>141580.05258355991</v>
      </c>
      <c r="DF30" s="110">
        <f t="shared" si="54"/>
        <v>89685.161669778361</v>
      </c>
      <c r="DG30" s="110">
        <f t="shared" ref="DG30:DG41" si="56">$S$30/$X$5</f>
        <v>64303.929952001512</v>
      </c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F30" s="59">
        <f t="shared" si="25"/>
        <v>1022494.9155987218</v>
      </c>
      <c r="FG30" s="59">
        <f t="shared" si="6"/>
        <v>123696.02804026507</v>
      </c>
      <c r="FH30" s="59">
        <f t="shared" si="17"/>
        <v>-898798.88755845674</v>
      </c>
      <c r="FI30" s="59">
        <f t="shared" si="18"/>
        <v>-252652.3672926822</v>
      </c>
      <c r="FJ30" s="59">
        <f t="shared" si="26"/>
        <v>-2279286.2449935917</v>
      </c>
      <c r="FL30" s="59">
        <f t="shared" si="35"/>
        <v>15994.467935059049</v>
      </c>
      <c r="FM30" s="59">
        <f t="shared" si="7"/>
        <v>19577.932192978835</v>
      </c>
      <c r="FN30" s="59">
        <f t="shared" si="36"/>
        <v>50069.638753228326</v>
      </c>
      <c r="FO30" s="110"/>
      <c r="FP30" s="110"/>
      <c r="FQ30" s="59">
        <f t="shared" si="20"/>
        <v>85642.038881266213</v>
      </c>
      <c r="FS30" s="52">
        <f t="shared" si="9"/>
        <v>6.8399999999999989E-2</v>
      </c>
      <c r="FT30" s="52">
        <f t="shared" si="10"/>
        <v>8.8670168312699957E-2</v>
      </c>
    </row>
    <row r="31" spans="1:176" s="97" customFormat="1" x14ac:dyDescent="0.3">
      <c r="A31" s="95" t="s">
        <v>29</v>
      </c>
      <c r="B31" s="96" t="s">
        <v>166</v>
      </c>
      <c r="C31" s="45">
        <v>347.98592624365347</v>
      </c>
      <c r="D31" s="45">
        <v>459280.07973803882</v>
      </c>
      <c r="E31" s="45">
        <v>213837.08541153034</v>
      </c>
      <c r="F31" s="45">
        <v>60127.649250689021</v>
      </c>
      <c r="G31" s="45">
        <v>4975.2998332572497</v>
      </c>
      <c r="H31" s="45">
        <v>253287.76564305497</v>
      </c>
      <c r="I31" s="45">
        <v>7532.9142690755143</v>
      </c>
      <c r="J31" s="45">
        <v>3145.6725156284233</v>
      </c>
      <c r="K31" s="45">
        <v>369387.34133446525</v>
      </c>
      <c r="L31" s="45">
        <v>15129.183016471754</v>
      </c>
      <c r="M31" s="45">
        <v>0</v>
      </c>
      <c r="N31" s="45">
        <v>0</v>
      </c>
      <c r="O31" s="45">
        <v>0</v>
      </c>
      <c r="S31" s="288">
        <f t="shared" si="11"/>
        <v>1387050.9769384549</v>
      </c>
      <c r="T31" s="59">
        <f t="shared" si="21"/>
        <v>16230574.341770263</v>
      </c>
      <c r="V31" s="59">
        <f t="shared" si="3"/>
        <v>4702.65651772824</v>
      </c>
      <c r="W31" s="59">
        <f t="shared" si="12"/>
        <v>3358.4493408618273</v>
      </c>
      <c r="X31" s="59">
        <f t="shared" si="22"/>
        <v>6310.6676604674667</v>
      </c>
      <c r="Y31" s="59">
        <f t="shared" si="27"/>
        <v>2839.483747926422</v>
      </c>
      <c r="Z31" s="59">
        <f t="shared" si="29"/>
        <v>4235.2792134089477</v>
      </c>
      <c r="AA31" s="59">
        <f t="shared" si="31"/>
        <v>6401.4558513430784</v>
      </c>
      <c r="AB31" s="59">
        <f t="shared" si="33"/>
        <v>10103.341702899826</v>
      </c>
      <c r="AC31" s="59">
        <f t="shared" si="37"/>
        <v>8666.6590706078805</v>
      </c>
      <c r="AD31" s="59">
        <f t="shared" si="39"/>
        <v>7415.4845078393109</v>
      </c>
      <c r="AE31" s="59">
        <f t="shared" si="41"/>
        <v>10294.070376640475</v>
      </c>
      <c r="AF31" s="59">
        <f t="shared" si="43"/>
        <v>7366.1886101481159</v>
      </c>
      <c r="AG31" s="59">
        <f t="shared" si="45"/>
        <v>6673.9995652981734</v>
      </c>
      <c r="AH31" s="59">
        <f t="shared" si="47"/>
        <v>5644.1847677938558</v>
      </c>
      <c r="AI31" s="59">
        <f t="shared" si="49"/>
        <v>10127.192686767487</v>
      </c>
      <c r="AJ31" s="59">
        <f t="shared" si="51"/>
        <v>14158.00525835599</v>
      </c>
      <c r="AK31" s="59">
        <f t="shared" si="53"/>
        <v>8968.5161669778372</v>
      </c>
      <c r="AL31" s="59">
        <f t="shared" si="55"/>
        <v>6430.3929952001508</v>
      </c>
      <c r="AM31" s="59">
        <f t="shared" ref="AM31:AM62" si="57">$S$31/$X$4</f>
        <v>11558.75814115379</v>
      </c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K31" s="59">
        <f t="shared" si="13"/>
        <v>135254.78618141887</v>
      </c>
      <c r="CL31" s="59">
        <f t="shared" si="23"/>
        <v>1109297.7501797467</v>
      </c>
      <c r="CM31" s="59">
        <f t="shared" si="4"/>
        <v>15121276.591590516</v>
      </c>
      <c r="CN31" s="59">
        <f t="shared" si="14"/>
        <v>-2543186.6221094537</v>
      </c>
      <c r="CO31" s="59">
        <f t="shared" si="15"/>
        <v>12578089.969481062</v>
      </c>
      <c r="CQ31" s="110"/>
      <c r="CR31" s="110"/>
      <c r="CS31" s="110"/>
      <c r="CT31" s="110"/>
      <c r="CU31" s="110"/>
      <c r="CV31" s="110"/>
      <c r="CW31" s="110">
        <f t="shared" si="34"/>
        <v>101033.41702899826</v>
      </c>
      <c r="CX31" s="110">
        <f t="shared" si="38"/>
        <v>86666.590706078801</v>
      </c>
      <c r="CY31" s="110">
        <f t="shared" si="40"/>
        <v>74154.845078393104</v>
      </c>
      <c r="CZ31" s="110">
        <f t="shared" si="42"/>
        <v>102940.70376640475</v>
      </c>
      <c r="DA31" s="110">
        <f t="shared" si="44"/>
        <v>73661.886101481155</v>
      </c>
      <c r="DB31" s="110">
        <f t="shared" si="46"/>
        <v>66739.995652981728</v>
      </c>
      <c r="DC31" s="110">
        <f t="shared" si="48"/>
        <v>56441.84767793856</v>
      </c>
      <c r="DD31" s="110">
        <f t="shared" si="50"/>
        <v>101271.92686767486</v>
      </c>
      <c r="DE31" s="110">
        <f t="shared" si="52"/>
        <v>141580.05258355991</v>
      </c>
      <c r="DF31" s="110">
        <f t="shared" si="54"/>
        <v>89685.161669778361</v>
      </c>
      <c r="DG31" s="110">
        <f t="shared" si="56"/>
        <v>64303.929952001512</v>
      </c>
      <c r="DH31" s="110">
        <f t="shared" ref="DH31:DH42" si="58">$S$31/$X$5</f>
        <v>115587.5814115379</v>
      </c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F31" s="59">
        <f t="shared" si="25"/>
        <v>1074067.938496829</v>
      </c>
      <c r="FG31" s="59">
        <f t="shared" si="6"/>
        <v>135254.78618141887</v>
      </c>
      <c r="FH31" s="59">
        <f t="shared" si="17"/>
        <v>-938813.15231541009</v>
      </c>
      <c r="FI31" s="59">
        <f t="shared" si="18"/>
        <v>-263900.3771158618</v>
      </c>
      <c r="FJ31" s="59">
        <f t="shared" si="26"/>
        <v>-2543186.6221094537</v>
      </c>
      <c r="FL31" s="59">
        <f t="shared" si="35"/>
        <v>17357.764157883867</v>
      </c>
      <c r="FM31" s="59">
        <f t="shared" si="7"/>
        <v>21246.666727805354</v>
      </c>
      <c r="FN31" s="59">
        <f t="shared" si="36"/>
        <v>54337.348668158193</v>
      </c>
      <c r="FO31" s="110"/>
      <c r="FP31" s="110"/>
      <c r="FQ31" s="59">
        <f t="shared" si="20"/>
        <v>92941.779553847417</v>
      </c>
      <c r="FS31" s="52">
        <f t="shared" si="9"/>
        <v>6.8400000000000002E-2</v>
      </c>
      <c r="FT31" s="52">
        <f t="shared" si="10"/>
        <v>8.8670168312699971E-2</v>
      </c>
    </row>
    <row r="32" spans="1:176" s="97" customFormat="1" x14ac:dyDescent="0.3">
      <c r="A32" s="95" t="s">
        <v>18</v>
      </c>
      <c r="B32" s="96" t="s">
        <v>184</v>
      </c>
      <c r="C32" s="45">
        <v>331242.64772550541</v>
      </c>
      <c r="D32" s="45">
        <v>489825.81279800774</v>
      </c>
      <c r="E32" s="45">
        <v>136374.63768312344</v>
      </c>
      <c r="F32" s="45">
        <v>48958.007413588515</v>
      </c>
      <c r="G32" s="45">
        <v>19999.358540649202</v>
      </c>
      <c r="H32" s="45">
        <v>234411.00338225163</v>
      </c>
      <c r="I32" s="45">
        <v>19800.380995962631</v>
      </c>
      <c r="J32" s="45">
        <v>3532.0527136309643</v>
      </c>
      <c r="K32" s="45">
        <v>30552.592352640655</v>
      </c>
      <c r="L32" s="45">
        <v>92267.530327707587</v>
      </c>
      <c r="M32" s="45">
        <v>0</v>
      </c>
      <c r="N32" s="45">
        <v>0</v>
      </c>
      <c r="O32" s="45">
        <v>0</v>
      </c>
      <c r="S32" s="288">
        <f t="shared" si="11"/>
        <v>1406964.0239330675</v>
      </c>
      <c r="T32" s="59">
        <f t="shared" si="21"/>
        <v>17637538.365703329</v>
      </c>
      <c r="V32" s="59">
        <f t="shared" si="3"/>
        <v>4702.65651772824</v>
      </c>
      <c r="W32" s="59">
        <f t="shared" si="12"/>
        <v>3358.4493408618273</v>
      </c>
      <c r="X32" s="59">
        <f t="shared" si="22"/>
        <v>6310.6676604674667</v>
      </c>
      <c r="Y32" s="59">
        <f t="shared" si="27"/>
        <v>2839.483747926422</v>
      </c>
      <c r="Z32" s="59">
        <f t="shared" si="29"/>
        <v>4235.2792134089477</v>
      </c>
      <c r="AA32" s="59">
        <f t="shared" si="31"/>
        <v>6401.4558513430784</v>
      </c>
      <c r="AB32" s="59">
        <f t="shared" si="33"/>
        <v>10103.341702899826</v>
      </c>
      <c r="AC32" s="59">
        <f t="shared" si="37"/>
        <v>8666.6590706078805</v>
      </c>
      <c r="AD32" s="59">
        <f t="shared" si="39"/>
        <v>7415.4845078393109</v>
      </c>
      <c r="AE32" s="59">
        <f t="shared" si="41"/>
        <v>10294.070376640475</v>
      </c>
      <c r="AF32" s="59">
        <f t="shared" si="43"/>
        <v>7366.1886101481159</v>
      </c>
      <c r="AG32" s="59">
        <f t="shared" si="45"/>
        <v>6673.9995652981734</v>
      </c>
      <c r="AH32" s="59">
        <f t="shared" si="47"/>
        <v>5644.1847677938558</v>
      </c>
      <c r="AI32" s="59">
        <f t="shared" si="49"/>
        <v>10127.192686767487</v>
      </c>
      <c r="AJ32" s="59">
        <f t="shared" si="51"/>
        <v>14158.00525835599</v>
      </c>
      <c r="AK32" s="59">
        <f t="shared" si="53"/>
        <v>8968.5161669778372</v>
      </c>
      <c r="AL32" s="59">
        <f t="shared" si="55"/>
        <v>6430.3929952001508</v>
      </c>
      <c r="AM32" s="59">
        <f t="shared" si="57"/>
        <v>11558.75814115379</v>
      </c>
      <c r="AN32" s="59">
        <f t="shared" ref="AN32:AN63" si="59">$S$32/$X$4</f>
        <v>11724.700199442228</v>
      </c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K32" s="59">
        <f t="shared" si="13"/>
        <v>146979.48638086108</v>
      </c>
      <c r="CL32" s="59">
        <f t="shared" si="23"/>
        <v>1256277.2365606078</v>
      </c>
      <c r="CM32" s="59">
        <f t="shared" si="4"/>
        <v>16381261.129142722</v>
      </c>
      <c r="CN32" s="59">
        <f t="shared" si="14"/>
        <v>-2808348.8247330328</v>
      </c>
      <c r="CO32" s="59">
        <f t="shared" si="15"/>
        <v>13572912.30440969</v>
      </c>
      <c r="CQ32" s="110"/>
      <c r="CR32" s="110"/>
      <c r="CS32" s="110"/>
      <c r="CT32" s="110"/>
      <c r="CU32" s="110"/>
      <c r="CV32" s="110"/>
      <c r="CW32" s="110"/>
      <c r="CX32" s="110">
        <f t="shared" si="38"/>
        <v>86666.590706078801</v>
      </c>
      <c r="CY32" s="110">
        <f t="shared" si="40"/>
        <v>74154.845078393104</v>
      </c>
      <c r="CZ32" s="110">
        <f t="shared" si="42"/>
        <v>102940.70376640475</v>
      </c>
      <c r="DA32" s="110">
        <f t="shared" si="44"/>
        <v>73661.886101481155</v>
      </c>
      <c r="DB32" s="110">
        <f t="shared" si="46"/>
        <v>66739.995652981728</v>
      </c>
      <c r="DC32" s="110">
        <f t="shared" si="48"/>
        <v>56441.84767793856</v>
      </c>
      <c r="DD32" s="110">
        <f t="shared" si="50"/>
        <v>101271.92686767486</v>
      </c>
      <c r="DE32" s="110">
        <f t="shared" si="52"/>
        <v>141580.05258355991</v>
      </c>
      <c r="DF32" s="110">
        <f t="shared" si="54"/>
        <v>89685.161669778361</v>
      </c>
      <c r="DG32" s="110">
        <f t="shared" si="56"/>
        <v>64303.929952001512</v>
      </c>
      <c r="DH32" s="110">
        <f t="shared" si="58"/>
        <v>115587.5814115379</v>
      </c>
      <c r="DI32" s="110">
        <f t="shared" ref="DI32:DI43" si="60">$S$32/$X$5</f>
        <v>117247.00199442229</v>
      </c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F32" s="59">
        <f t="shared" si="25"/>
        <v>1090281.5234622532</v>
      </c>
      <c r="FG32" s="59">
        <f t="shared" si="6"/>
        <v>146979.48638086108</v>
      </c>
      <c r="FH32" s="59">
        <f t="shared" si="17"/>
        <v>-943302.03708139202</v>
      </c>
      <c r="FI32" s="59">
        <f t="shared" si="18"/>
        <v>-265162.2026235793</v>
      </c>
      <c r="FJ32" s="59">
        <f t="shared" si="26"/>
        <v>-2808348.8247330328</v>
      </c>
      <c r="FL32" s="59">
        <f t="shared" si="35"/>
        <v>18730.618980085372</v>
      </c>
      <c r="FM32" s="59">
        <f t="shared" si="7"/>
        <v>22927.101408658393</v>
      </c>
      <c r="FN32" s="59">
        <f t="shared" si="36"/>
        <v>58634.981155049863</v>
      </c>
      <c r="FO32" s="110"/>
      <c r="FP32" s="110"/>
      <c r="FQ32" s="59">
        <f t="shared" si="20"/>
        <v>100292.70154379364</v>
      </c>
      <c r="FS32" s="52">
        <f t="shared" si="9"/>
        <v>6.8400000000000002E-2</v>
      </c>
      <c r="FT32" s="52">
        <f t="shared" si="10"/>
        <v>8.8670168312699971E-2</v>
      </c>
    </row>
    <row r="33" spans="1:176" s="97" customFormat="1" x14ac:dyDescent="0.3">
      <c r="A33" s="95" t="s">
        <v>19</v>
      </c>
      <c r="B33" s="96" t="s">
        <v>184</v>
      </c>
      <c r="C33" s="45">
        <v>330878.61286348273</v>
      </c>
      <c r="D33" s="45">
        <v>462017.0721517679</v>
      </c>
      <c r="E33" s="45">
        <v>256849.53403817545</v>
      </c>
      <c r="F33" s="45">
        <v>39494.072902475513</v>
      </c>
      <c r="G33" s="45">
        <v>15769.090441254497</v>
      </c>
      <c r="H33" s="45">
        <v>100914.08145422362</v>
      </c>
      <c r="I33" s="45">
        <v>20079.617045235231</v>
      </c>
      <c r="J33" s="45">
        <v>3170.4501998010328</v>
      </c>
      <c r="K33" s="45">
        <v>43658.732328736471</v>
      </c>
      <c r="L33" s="45">
        <v>120311.17425359788</v>
      </c>
      <c r="M33" s="45">
        <v>0</v>
      </c>
      <c r="N33" s="45">
        <v>0</v>
      </c>
      <c r="O33" s="45">
        <v>0</v>
      </c>
      <c r="S33" s="288">
        <f t="shared" si="11"/>
        <v>1393142.4376787501</v>
      </c>
      <c r="T33" s="59">
        <f t="shared" si="21"/>
        <v>19030680.80338208</v>
      </c>
      <c r="V33" s="59">
        <f t="shared" si="3"/>
        <v>4702.65651772824</v>
      </c>
      <c r="W33" s="59">
        <f t="shared" si="12"/>
        <v>3358.4493408618273</v>
      </c>
      <c r="X33" s="59">
        <f t="shared" si="22"/>
        <v>6310.6676604674667</v>
      </c>
      <c r="Y33" s="59">
        <f t="shared" si="27"/>
        <v>2839.483747926422</v>
      </c>
      <c r="Z33" s="59">
        <f t="shared" si="29"/>
        <v>4235.2792134089477</v>
      </c>
      <c r="AA33" s="59">
        <f t="shared" si="31"/>
        <v>6401.4558513430784</v>
      </c>
      <c r="AB33" s="59">
        <f t="shared" si="33"/>
        <v>10103.341702899826</v>
      </c>
      <c r="AC33" s="59">
        <f t="shared" si="37"/>
        <v>8666.6590706078805</v>
      </c>
      <c r="AD33" s="59">
        <f t="shared" si="39"/>
        <v>7415.4845078393109</v>
      </c>
      <c r="AE33" s="59">
        <f t="shared" si="41"/>
        <v>10294.070376640475</v>
      </c>
      <c r="AF33" s="59">
        <f t="shared" si="43"/>
        <v>7366.1886101481159</v>
      </c>
      <c r="AG33" s="59">
        <f t="shared" si="45"/>
        <v>6673.9995652981734</v>
      </c>
      <c r="AH33" s="59">
        <f t="shared" si="47"/>
        <v>5644.1847677938558</v>
      </c>
      <c r="AI33" s="59">
        <f t="shared" si="49"/>
        <v>10127.192686767487</v>
      </c>
      <c r="AJ33" s="59">
        <f t="shared" si="51"/>
        <v>14158.00525835599</v>
      </c>
      <c r="AK33" s="59">
        <f t="shared" si="53"/>
        <v>8968.5161669778372</v>
      </c>
      <c r="AL33" s="59">
        <f t="shared" si="55"/>
        <v>6430.3929952001508</v>
      </c>
      <c r="AM33" s="59">
        <f t="shared" si="57"/>
        <v>11558.75814115379</v>
      </c>
      <c r="AN33" s="59">
        <f t="shared" si="59"/>
        <v>11724.700199442228</v>
      </c>
      <c r="AO33" s="59">
        <f t="shared" ref="AO33:AO64" si="61">$S$33/$X$4</f>
        <v>11609.520313989584</v>
      </c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K33" s="59">
        <f t="shared" si="13"/>
        <v>158589.00669485066</v>
      </c>
      <c r="CL33" s="59">
        <f t="shared" si="23"/>
        <v>1414866.2432554585</v>
      </c>
      <c r="CM33" s="59">
        <f t="shared" si="4"/>
        <v>17615814.560126621</v>
      </c>
      <c r="CN33" s="59">
        <f t="shared" si="14"/>
        <v>-3078519.9741514958</v>
      </c>
      <c r="CO33" s="59">
        <f t="shared" si="15"/>
        <v>14537294.585975125</v>
      </c>
      <c r="CQ33" s="110"/>
      <c r="CR33" s="110"/>
      <c r="CS33" s="110"/>
      <c r="CT33" s="110"/>
      <c r="CU33" s="110"/>
      <c r="CV33" s="110"/>
      <c r="CW33" s="110"/>
      <c r="CX33" s="110"/>
      <c r="CY33" s="110">
        <f t="shared" si="40"/>
        <v>74154.845078393104</v>
      </c>
      <c r="CZ33" s="110">
        <f t="shared" si="42"/>
        <v>102940.70376640475</v>
      </c>
      <c r="DA33" s="110">
        <f t="shared" si="44"/>
        <v>73661.886101481155</v>
      </c>
      <c r="DB33" s="110">
        <f t="shared" si="46"/>
        <v>66739.995652981728</v>
      </c>
      <c r="DC33" s="110">
        <f t="shared" si="48"/>
        <v>56441.84767793856</v>
      </c>
      <c r="DD33" s="110">
        <f t="shared" si="50"/>
        <v>101271.92686767486</v>
      </c>
      <c r="DE33" s="110">
        <f t="shared" si="52"/>
        <v>141580.05258355991</v>
      </c>
      <c r="DF33" s="110">
        <f t="shared" si="54"/>
        <v>89685.161669778361</v>
      </c>
      <c r="DG33" s="110">
        <f t="shared" si="56"/>
        <v>64303.929952001512</v>
      </c>
      <c r="DH33" s="110">
        <f t="shared" si="58"/>
        <v>115587.5814115379</v>
      </c>
      <c r="DI33" s="110">
        <f t="shared" si="60"/>
        <v>117247.00199442229</v>
      </c>
      <c r="DJ33" s="110">
        <f t="shared" ref="DJ33:DJ44" si="62">$S$33/$X$5</f>
        <v>116095.20313989585</v>
      </c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F33" s="59">
        <f t="shared" si="25"/>
        <v>1119710.1358960702</v>
      </c>
      <c r="FG33" s="59">
        <f t="shared" si="6"/>
        <v>158589.00669485066</v>
      </c>
      <c r="FH33" s="59">
        <f t="shared" si="17"/>
        <v>-961121.12920121953</v>
      </c>
      <c r="FI33" s="59">
        <f t="shared" si="18"/>
        <v>-270171.14941846282</v>
      </c>
      <c r="FJ33" s="59">
        <f t="shared" si="26"/>
        <v>-3078519.9741514958</v>
      </c>
      <c r="FL33" s="59">
        <f t="shared" si="35"/>
        <v>20061.466528645673</v>
      </c>
      <c r="FM33" s="59">
        <f t="shared" si="7"/>
        <v>24556.117339084805</v>
      </c>
      <c r="FN33" s="59">
        <f t="shared" si="36"/>
        <v>62801.112611412544</v>
      </c>
      <c r="FO33" s="110"/>
      <c r="FP33" s="110"/>
      <c r="FQ33" s="59">
        <f t="shared" si="20"/>
        <v>107418.69647914302</v>
      </c>
      <c r="FS33" s="52">
        <f t="shared" si="9"/>
        <v>6.8400000000000002E-2</v>
      </c>
      <c r="FT33" s="52">
        <f t="shared" si="10"/>
        <v>8.8670168312699957E-2</v>
      </c>
    </row>
    <row r="34" spans="1:176" s="97" customFormat="1" x14ac:dyDescent="0.3">
      <c r="A34" s="95" t="s">
        <v>20</v>
      </c>
      <c r="B34" s="96" t="s">
        <v>184</v>
      </c>
      <c r="C34" s="45">
        <v>3155.752464682294</v>
      </c>
      <c r="D34" s="45">
        <v>953101.47054316441</v>
      </c>
      <c r="E34" s="45">
        <v>169338.6196295394</v>
      </c>
      <c r="F34" s="45">
        <v>62360.137978597217</v>
      </c>
      <c r="G34" s="45">
        <v>10335.749976725398</v>
      </c>
      <c r="H34" s="45">
        <v>9550.3825437462419</v>
      </c>
      <c r="I34" s="45">
        <v>11734.878270429177</v>
      </c>
      <c r="J34" s="45">
        <v>17530.977482011687</v>
      </c>
      <c r="K34" s="45">
        <v>3866860.5984543934</v>
      </c>
      <c r="L34" s="45">
        <v>170119.68972352473</v>
      </c>
      <c r="M34" s="45">
        <v>0</v>
      </c>
      <c r="N34" s="45">
        <v>0</v>
      </c>
      <c r="O34" s="45">
        <v>0</v>
      </c>
      <c r="S34" s="288">
        <f t="shared" si="11"/>
        <v>5274088.2570668142</v>
      </c>
      <c r="T34" s="59">
        <f t="shared" si="21"/>
        <v>24304769.060448892</v>
      </c>
      <c r="V34" s="59">
        <f t="shared" si="3"/>
        <v>4702.65651772824</v>
      </c>
      <c r="W34" s="59">
        <f t="shared" si="12"/>
        <v>3358.4493408618273</v>
      </c>
      <c r="X34" s="59">
        <f t="shared" si="22"/>
        <v>6310.6676604674667</v>
      </c>
      <c r="Y34" s="59">
        <f t="shared" si="27"/>
        <v>2839.483747926422</v>
      </c>
      <c r="Z34" s="59">
        <f t="shared" si="29"/>
        <v>4235.2792134089477</v>
      </c>
      <c r="AA34" s="59">
        <f t="shared" si="31"/>
        <v>6401.4558513430784</v>
      </c>
      <c r="AB34" s="59">
        <f t="shared" si="33"/>
        <v>10103.341702899826</v>
      </c>
      <c r="AC34" s="59">
        <f t="shared" si="37"/>
        <v>8666.6590706078805</v>
      </c>
      <c r="AD34" s="59">
        <f t="shared" si="39"/>
        <v>7415.4845078393109</v>
      </c>
      <c r="AE34" s="59">
        <f t="shared" si="41"/>
        <v>10294.070376640475</v>
      </c>
      <c r="AF34" s="59">
        <f t="shared" si="43"/>
        <v>7366.1886101481159</v>
      </c>
      <c r="AG34" s="59">
        <f t="shared" si="45"/>
        <v>6673.9995652981734</v>
      </c>
      <c r="AH34" s="59">
        <f t="shared" si="47"/>
        <v>5644.1847677938558</v>
      </c>
      <c r="AI34" s="59">
        <f t="shared" si="49"/>
        <v>10127.192686767487</v>
      </c>
      <c r="AJ34" s="59">
        <f t="shared" si="51"/>
        <v>14158.00525835599</v>
      </c>
      <c r="AK34" s="59">
        <f t="shared" si="53"/>
        <v>8968.5161669778372</v>
      </c>
      <c r="AL34" s="59">
        <f t="shared" si="55"/>
        <v>6430.3929952001508</v>
      </c>
      <c r="AM34" s="59">
        <f t="shared" si="57"/>
        <v>11558.75814115379</v>
      </c>
      <c r="AN34" s="59">
        <f t="shared" si="59"/>
        <v>11724.700199442228</v>
      </c>
      <c r="AO34" s="59">
        <f t="shared" si="61"/>
        <v>11609.520313989584</v>
      </c>
      <c r="AP34" s="59">
        <f t="shared" ref="AP34:AP65" si="63">$S$34/$X$4</f>
        <v>43950.735475556787</v>
      </c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K34" s="59">
        <f t="shared" si="13"/>
        <v>202539.74217040744</v>
      </c>
      <c r="CL34" s="59">
        <f t="shared" si="23"/>
        <v>1617405.985425866</v>
      </c>
      <c r="CM34" s="59">
        <f t="shared" si="4"/>
        <v>22687363.075023025</v>
      </c>
      <c r="CN34" s="59">
        <f t="shared" si="14"/>
        <v>-3439037.1622980335</v>
      </c>
      <c r="CO34" s="59">
        <f t="shared" si="15"/>
        <v>19248325.91272499</v>
      </c>
      <c r="CQ34" s="110"/>
      <c r="CR34" s="110"/>
      <c r="CS34" s="110"/>
      <c r="CT34" s="110"/>
      <c r="CU34" s="110"/>
      <c r="CV34" s="110"/>
      <c r="CW34" s="110"/>
      <c r="CX34" s="110"/>
      <c r="CY34" s="110"/>
      <c r="CZ34" s="110">
        <f t="shared" si="42"/>
        <v>102940.70376640475</v>
      </c>
      <c r="DA34" s="110">
        <f t="shared" si="44"/>
        <v>73661.886101481155</v>
      </c>
      <c r="DB34" s="110">
        <f t="shared" si="46"/>
        <v>66739.995652981728</v>
      </c>
      <c r="DC34" s="110">
        <f t="shared" si="48"/>
        <v>56441.84767793856</v>
      </c>
      <c r="DD34" s="110">
        <f t="shared" si="50"/>
        <v>101271.92686767486</v>
      </c>
      <c r="DE34" s="110">
        <f t="shared" si="52"/>
        <v>141580.05258355991</v>
      </c>
      <c r="DF34" s="110">
        <f t="shared" si="54"/>
        <v>89685.161669778361</v>
      </c>
      <c r="DG34" s="110">
        <f t="shared" si="56"/>
        <v>64303.929952001512</v>
      </c>
      <c r="DH34" s="110">
        <f t="shared" si="58"/>
        <v>115587.5814115379</v>
      </c>
      <c r="DI34" s="110">
        <f t="shared" si="60"/>
        <v>117247.00199442229</v>
      </c>
      <c r="DJ34" s="110">
        <f t="shared" si="62"/>
        <v>116095.20313989585</v>
      </c>
      <c r="DK34" s="110">
        <f t="shared" ref="DK34:DK45" si="64">$S$34/$X$5</f>
        <v>439507.35475556785</v>
      </c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F34" s="59">
        <f t="shared" si="25"/>
        <v>1485062.6455732449</v>
      </c>
      <c r="FG34" s="59">
        <f t="shared" si="6"/>
        <v>202539.74217040744</v>
      </c>
      <c r="FH34" s="59">
        <f t="shared" si="17"/>
        <v>-1282522.9034028375</v>
      </c>
      <c r="FI34" s="59">
        <f t="shared" si="18"/>
        <v>-360517.18814653764</v>
      </c>
      <c r="FJ34" s="59">
        <f t="shared" si="26"/>
        <v>-3439037.1622980335</v>
      </c>
      <c r="FL34" s="59">
        <f t="shared" si="35"/>
        <v>26562.689759560486</v>
      </c>
      <c r="FM34" s="59">
        <f t="shared" si="7"/>
        <v>32513.900499053303</v>
      </c>
      <c r="FN34" s="59">
        <f t="shared" si="36"/>
        <v>83152.767942971957</v>
      </c>
      <c r="FO34" s="110"/>
      <c r="FP34" s="110"/>
      <c r="FQ34" s="59">
        <f t="shared" si="20"/>
        <v>142229.35820158574</v>
      </c>
      <c r="FS34" s="52">
        <f t="shared" si="9"/>
        <v>6.8399999999999989E-2</v>
      </c>
      <c r="FT34" s="52">
        <f t="shared" si="10"/>
        <v>8.8670168312699943E-2</v>
      </c>
    </row>
    <row r="35" spans="1:176" s="97" customFormat="1" x14ac:dyDescent="0.3">
      <c r="A35" s="95" t="s">
        <v>21</v>
      </c>
      <c r="B35" s="96">
        <v>2023</v>
      </c>
      <c r="C35" s="45">
        <v>2091.2819583333335</v>
      </c>
      <c r="D35" s="45">
        <v>583737.0872500001</v>
      </c>
      <c r="E35" s="45">
        <v>299906.30620833335</v>
      </c>
      <c r="F35" s="45">
        <v>99147.496125000005</v>
      </c>
      <c r="G35" s="45">
        <v>111650.89706250001</v>
      </c>
      <c r="H35" s="45">
        <v>208677.55425000002</v>
      </c>
      <c r="I35" s="45">
        <v>44322.061125000007</v>
      </c>
      <c r="J35" s="45">
        <v>21989.081250000003</v>
      </c>
      <c r="K35" s="45">
        <v>558866.95562499994</v>
      </c>
      <c r="L35" s="45">
        <v>672574.73258333327</v>
      </c>
      <c r="M35" s="45"/>
      <c r="N35" s="45">
        <v>1066508.9086524129</v>
      </c>
      <c r="O35" s="45">
        <v>-679899.37945186836</v>
      </c>
      <c r="S35" s="288">
        <f t="shared" si="11"/>
        <v>2989572.9826380452</v>
      </c>
      <c r="T35" s="59">
        <f t="shared" si="21"/>
        <v>27294342.043086939</v>
      </c>
      <c r="V35" s="59">
        <f t="shared" si="3"/>
        <v>4702.65651772824</v>
      </c>
      <c r="W35" s="59">
        <f t="shared" si="12"/>
        <v>3358.4493408618273</v>
      </c>
      <c r="X35" s="59">
        <f t="shared" si="22"/>
        <v>6310.6676604674667</v>
      </c>
      <c r="Y35" s="59">
        <f t="shared" si="27"/>
        <v>2839.483747926422</v>
      </c>
      <c r="Z35" s="59">
        <f t="shared" si="29"/>
        <v>4235.2792134089477</v>
      </c>
      <c r="AA35" s="59">
        <f t="shared" si="31"/>
        <v>6401.4558513430784</v>
      </c>
      <c r="AB35" s="59">
        <f t="shared" si="33"/>
        <v>10103.341702899826</v>
      </c>
      <c r="AC35" s="59">
        <f t="shared" si="37"/>
        <v>8666.6590706078805</v>
      </c>
      <c r="AD35" s="59">
        <f t="shared" si="39"/>
        <v>7415.4845078393109</v>
      </c>
      <c r="AE35" s="59">
        <f t="shared" si="41"/>
        <v>10294.070376640475</v>
      </c>
      <c r="AF35" s="59">
        <f t="shared" si="43"/>
        <v>7366.1886101481159</v>
      </c>
      <c r="AG35" s="59">
        <f t="shared" si="45"/>
        <v>6673.9995652981734</v>
      </c>
      <c r="AH35" s="59">
        <f t="shared" si="47"/>
        <v>5644.1847677938558</v>
      </c>
      <c r="AI35" s="59">
        <f t="shared" si="49"/>
        <v>10127.192686767487</v>
      </c>
      <c r="AJ35" s="59">
        <f t="shared" si="51"/>
        <v>14158.00525835599</v>
      </c>
      <c r="AK35" s="59">
        <f t="shared" si="53"/>
        <v>8968.5161669778372</v>
      </c>
      <c r="AL35" s="59">
        <f t="shared" si="55"/>
        <v>6430.3929952001508</v>
      </c>
      <c r="AM35" s="59">
        <f t="shared" si="57"/>
        <v>11558.75814115379</v>
      </c>
      <c r="AN35" s="59">
        <f t="shared" si="59"/>
        <v>11724.700199442228</v>
      </c>
      <c r="AO35" s="59">
        <f t="shared" si="61"/>
        <v>11609.520313989584</v>
      </c>
      <c r="AP35" s="59">
        <f t="shared" si="63"/>
        <v>43950.735475556787</v>
      </c>
      <c r="AQ35" s="59">
        <f t="shared" ref="AQ35:AQ66" si="65">$S$35/$X$4</f>
        <v>24913.108188650378</v>
      </c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K35" s="59">
        <f t="shared" si="13"/>
        <v>227452.8503590578</v>
      </c>
      <c r="CL35" s="59">
        <f t="shared" si="23"/>
        <v>1844858.8357849238</v>
      </c>
      <c r="CM35" s="59">
        <f t="shared" si="4"/>
        <v>25449483.207302015</v>
      </c>
      <c r="CN35" s="59">
        <f t="shared" si="14"/>
        <v>-3833645.3910223013</v>
      </c>
      <c r="CO35" s="59">
        <f t="shared" si="15"/>
        <v>21615837.816279713</v>
      </c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>
        <f t="shared" si="44"/>
        <v>73661.886101481155</v>
      </c>
      <c r="DB35" s="110">
        <f t="shared" si="46"/>
        <v>66739.995652981728</v>
      </c>
      <c r="DC35" s="110">
        <f t="shared" si="48"/>
        <v>56441.84767793856</v>
      </c>
      <c r="DD35" s="110">
        <f t="shared" si="50"/>
        <v>101271.92686767486</v>
      </c>
      <c r="DE35" s="110">
        <f t="shared" si="52"/>
        <v>141580.05258355991</v>
      </c>
      <c r="DF35" s="110">
        <f t="shared" si="54"/>
        <v>89685.161669778361</v>
      </c>
      <c r="DG35" s="110">
        <f t="shared" si="56"/>
        <v>64303.929952001512</v>
      </c>
      <c r="DH35" s="110">
        <f t="shared" si="58"/>
        <v>115587.5814115379</v>
      </c>
      <c r="DI35" s="110">
        <f t="shared" si="60"/>
        <v>117247.00199442229</v>
      </c>
      <c r="DJ35" s="110">
        <f t="shared" si="62"/>
        <v>116095.20313989585</v>
      </c>
      <c r="DK35" s="110">
        <f t="shared" si="64"/>
        <v>439507.35475556785</v>
      </c>
      <c r="DL35" s="110">
        <f t="shared" ref="DL35:DL46" si="66">$S$35/$X$5</f>
        <v>249131.08188650376</v>
      </c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F35" s="59">
        <f t="shared" si="25"/>
        <v>1631253.0236933439</v>
      </c>
      <c r="FG35" s="59">
        <f t="shared" si="6"/>
        <v>227452.8503590578</v>
      </c>
      <c r="FH35" s="59">
        <f t="shared" si="17"/>
        <v>-1403800.1733342861</v>
      </c>
      <c r="FI35" s="59">
        <f t="shared" si="18"/>
        <v>-394608.22872426786</v>
      </c>
      <c r="FJ35" s="59">
        <f t="shared" si="26"/>
        <v>-3833645.3910223013</v>
      </c>
      <c r="FL35" s="59">
        <f t="shared" si="35"/>
        <v>29829.856186466004</v>
      </c>
      <c r="FM35" s="59">
        <f t="shared" si="7"/>
        <v>36513.055896334547</v>
      </c>
      <c r="FN35" s="59">
        <f t="shared" si="36"/>
        <v>93380.419366328366</v>
      </c>
      <c r="FO35" s="110"/>
      <c r="FP35" s="110"/>
      <c r="FQ35" s="59">
        <f t="shared" si="20"/>
        <v>159723.33144912892</v>
      </c>
      <c r="FS35" s="52">
        <f t="shared" si="9"/>
        <v>6.8400000000000002E-2</v>
      </c>
      <c r="FT35" s="52">
        <f t="shared" si="10"/>
        <v>8.8670168312699971E-2</v>
      </c>
    </row>
    <row r="36" spans="1:176" s="97" customFormat="1" x14ac:dyDescent="0.3">
      <c r="A36" s="95" t="s">
        <v>22</v>
      </c>
      <c r="B36" s="96">
        <v>2023</v>
      </c>
      <c r="C36" s="45">
        <v>2091.2819583333335</v>
      </c>
      <c r="D36" s="45">
        <v>905850.88725000038</v>
      </c>
      <c r="E36" s="45">
        <v>473156.30620833335</v>
      </c>
      <c r="F36" s="45">
        <v>108838.06612500001</v>
      </c>
      <c r="G36" s="45">
        <v>176915.46706249999</v>
      </c>
      <c r="H36" s="45">
        <v>275217.68424999999</v>
      </c>
      <c r="I36" s="45">
        <v>61262.351125000001</v>
      </c>
      <c r="J36" s="45">
        <v>35645.331249999996</v>
      </c>
      <c r="K36" s="45">
        <v>388242.64562500006</v>
      </c>
      <c r="L36" s="45">
        <v>1108312.3625833334</v>
      </c>
      <c r="M36" s="45"/>
      <c r="N36" s="45">
        <v>644177.22139246378</v>
      </c>
      <c r="O36" s="45">
        <v>-952558.39139960194</v>
      </c>
      <c r="S36" s="288">
        <f t="shared" si="11"/>
        <v>3227151.2134303623</v>
      </c>
      <c r="T36" s="59">
        <f t="shared" si="21"/>
        <v>30521493.256517302</v>
      </c>
      <c r="V36" s="59">
        <f t="shared" si="3"/>
        <v>4702.65651772824</v>
      </c>
      <c r="W36" s="59">
        <f t="shared" si="12"/>
        <v>3358.4493408618273</v>
      </c>
      <c r="X36" s="59">
        <f t="shared" si="22"/>
        <v>6310.6676604674667</v>
      </c>
      <c r="Y36" s="59">
        <f t="shared" si="27"/>
        <v>2839.483747926422</v>
      </c>
      <c r="Z36" s="59">
        <f t="shared" si="29"/>
        <v>4235.2792134089477</v>
      </c>
      <c r="AA36" s="59">
        <f t="shared" si="31"/>
        <v>6401.4558513430784</v>
      </c>
      <c r="AB36" s="59">
        <f t="shared" si="33"/>
        <v>10103.341702899826</v>
      </c>
      <c r="AC36" s="59">
        <f t="shared" si="37"/>
        <v>8666.6590706078805</v>
      </c>
      <c r="AD36" s="59">
        <f t="shared" si="39"/>
        <v>7415.4845078393109</v>
      </c>
      <c r="AE36" s="59">
        <f t="shared" si="41"/>
        <v>10294.070376640475</v>
      </c>
      <c r="AF36" s="59">
        <f t="shared" si="43"/>
        <v>7366.1886101481159</v>
      </c>
      <c r="AG36" s="59">
        <f t="shared" si="45"/>
        <v>6673.9995652981734</v>
      </c>
      <c r="AH36" s="59">
        <f t="shared" si="47"/>
        <v>5644.1847677938558</v>
      </c>
      <c r="AI36" s="59">
        <f t="shared" si="49"/>
        <v>10127.192686767487</v>
      </c>
      <c r="AJ36" s="59">
        <f t="shared" si="51"/>
        <v>14158.00525835599</v>
      </c>
      <c r="AK36" s="59">
        <f t="shared" si="53"/>
        <v>8968.5161669778372</v>
      </c>
      <c r="AL36" s="59">
        <f t="shared" si="55"/>
        <v>6430.3929952001508</v>
      </c>
      <c r="AM36" s="59">
        <f t="shared" si="57"/>
        <v>11558.75814115379</v>
      </c>
      <c r="AN36" s="59">
        <f t="shared" si="59"/>
        <v>11724.700199442228</v>
      </c>
      <c r="AO36" s="59">
        <f t="shared" si="61"/>
        <v>11609.520313989584</v>
      </c>
      <c r="AP36" s="59">
        <f t="shared" si="63"/>
        <v>43950.735475556787</v>
      </c>
      <c r="AQ36" s="59">
        <f t="shared" si="65"/>
        <v>24913.108188650378</v>
      </c>
      <c r="AR36" s="59">
        <f t="shared" ref="AR36:AR67" si="67">$S$36/$X$4</f>
        <v>26892.926778586352</v>
      </c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K36" s="59">
        <f t="shared" si="13"/>
        <v>254345.77713764415</v>
      </c>
      <c r="CL36" s="59">
        <f t="shared" si="23"/>
        <v>2099204.6129225679</v>
      </c>
      <c r="CM36" s="59">
        <f t="shared" si="4"/>
        <v>28422288.643594734</v>
      </c>
      <c r="CN36" s="59">
        <f t="shared" si="14"/>
        <v>-4275583.6790205883</v>
      </c>
      <c r="CO36" s="59">
        <f t="shared" si="15"/>
        <v>24146704.964574147</v>
      </c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>
        <f t="shared" si="46"/>
        <v>66739.995652981728</v>
      </c>
      <c r="DC36" s="110">
        <f t="shared" si="48"/>
        <v>56441.84767793856</v>
      </c>
      <c r="DD36" s="110">
        <f t="shared" si="50"/>
        <v>101271.92686767486</v>
      </c>
      <c r="DE36" s="110">
        <f t="shared" si="52"/>
        <v>141580.05258355991</v>
      </c>
      <c r="DF36" s="110">
        <f t="shared" si="54"/>
        <v>89685.161669778361</v>
      </c>
      <c r="DG36" s="110">
        <f t="shared" si="56"/>
        <v>64303.929952001512</v>
      </c>
      <c r="DH36" s="110">
        <f t="shared" si="58"/>
        <v>115587.5814115379</v>
      </c>
      <c r="DI36" s="110">
        <f t="shared" si="60"/>
        <v>117247.00199442229</v>
      </c>
      <c r="DJ36" s="110">
        <f t="shared" si="62"/>
        <v>116095.20313989585</v>
      </c>
      <c r="DK36" s="110">
        <f t="shared" si="64"/>
        <v>439507.35475556785</v>
      </c>
      <c r="DL36" s="110">
        <f t="shared" si="66"/>
        <v>249131.08188650376</v>
      </c>
      <c r="DM36" s="110">
        <f t="shared" ref="DM36:DM47" si="68">$S$36/$X$5</f>
        <v>268929.26778586354</v>
      </c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F36" s="59">
        <f t="shared" si="25"/>
        <v>1826520.4053777261</v>
      </c>
      <c r="FG36" s="59">
        <f t="shared" si="6"/>
        <v>254345.77713764415</v>
      </c>
      <c r="FH36" s="59">
        <f t="shared" si="17"/>
        <v>-1572174.6282400819</v>
      </c>
      <c r="FI36" s="59">
        <f t="shared" si="18"/>
        <v>-441938.28799828707</v>
      </c>
      <c r="FJ36" s="59">
        <f t="shared" si="26"/>
        <v>-4275583.6790205883</v>
      </c>
      <c r="FL36" s="59">
        <f t="shared" si="35"/>
        <v>33322.452851112321</v>
      </c>
      <c r="FM36" s="59">
        <f t="shared" si="7"/>
        <v>40788.147819085476</v>
      </c>
      <c r="FN36" s="59">
        <f t="shared" si="36"/>
        <v>104313.76544696031</v>
      </c>
      <c r="FO36" s="110"/>
      <c r="FP36" s="110"/>
      <c r="FQ36" s="59">
        <f t="shared" si="20"/>
        <v>178424.36611715812</v>
      </c>
      <c r="FS36" s="52">
        <f t="shared" si="9"/>
        <v>6.8400000000000002E-2</v>
      </c>
      <c r="FT36" s="52">
        <f t="shared" si="10"/>
        <v>8.8670168312699957E-2</v>
      </c>
    </row>
    <row r="37" spans="1:176" s="97" customFormat="1" x14ac:dyDescent="0.3">
      <c r="A37" s="95" t="s">
        <v>23</v>
      </c>
      <c r="B37" s="96">
        <v>2023</v>
      </c>
      <c r="C37" s="45">
        <v>2091.2819583333335</v>
      </c>
      <c r="D37" s="45">
        <v>1066907.7272500002</v>
      </c>
      <c r="E37" s="45">
        <v>559781.30620833335</v>
      </c>
      <c r="F37" s="45">
        <v>113683.35612500001</v>
      </c>
      <c r="G37" s="45">
        <v>209547.7370625</v>
      </c>
      <c r="H37" s="45">
        <v>332680.22424999997</v>
      </c>
      <c r="I37" s="45">
        <v>69732.491125</v>
      </c>
      <c r="J37" s="45">
        <v>42473.451249999998</v>
      </c>
      <c r="K37" s="45">
        <v>292824.24562499998</v>
      </c>
      <c r="L37" s="45">
        <v>1326181.1825833332</v>
      </c>
      <c r="M37" s="45"/>
      <c r="N37" s="45">
        <v>448437.67423531006</v>
      </c>
      <c r="O37" s="45">
        <v>-1100362.8546265764</v>
      </c>
      <c r="S37" s="288">
        <f t="shared" si="11"/>
        <v>3363977.8230462344</v>
      </c>
      <c r="T37" s="59">
        <f t="shared" si="21"/>
        <v>33885471.079563536</v>
      </c>
      <c r="V37" s="59">
        <f t="shared" si="3"/>
        <v>4702.65651772824</v>
      </c>
      <c r="W37" s="59">
        <f t="shared" si="12"/>
        <v>3358.4493408618273</v>
      </c>
      <c r="X37" s="59">
        <f t="shared" si="22"/>
        <v>6310.6676604674667</v>
      </c>
      <c r="Y37" s="59">
        <f t="shared" si="27"/>
        <v>2839.483747926422</v>
      </c>
      <c r="Z37" s="59">
        <f t="shared" si="29"/>
        <v>4235.2792134089477</v>
      </c>
      <c r="AA37" s="59">
        <f t="shared" si="31"/>
        <v>6401.4558513430784</v>
      </c>
      <c r="AB37" s="59">
        <f t="shared" si="33"/>
        <v>10103.341702899826</v>
      </c>
      <c r="AC37" s="59">
        <f t="shared" si="37"/>
        <v>8666.6590706078805</v>
      </c>
      <c r="AD37" s="59">
        <f t="shared" si="39"/>
        <v>7415.4845078393109</v>
      </c>
      <c r="AE37" s="59">
        <f t="shared" si="41"/>
        <v>10294.070376640475</v>
      </c>
      <c r="AF37" s="59">
        <f t="shared" si="43"/>
        <v>7366.1886101481159</v>
      </c>
      <c r="AG37" s="59">
        <f t="shared" si="45"/>
        <v>6673.9995652981734</v>
      </c>
      <c r="AH37" s="59">
        <f t="shared" si="47"/>
        <v>5644.1847677938558</v>
      </c>
      <c r="AI37" s="59">
        <f t="shared" si="49"/>
        <v>10127.192686767487</v>
      </c>
      <c r="AJ37" s="59">
        <f t="shared" si="51"/>
        <v>14158.00525835599</v>
      </c>
      <c r="AK37" s="59">
        <f t="shared" si="53"/>
        <v>8968.5161669778372</v>
      </c>
      <c r="AL37" s="59">
        <f t="shared" si="55"/>
        <v>6430.3929952001508</v>
      </c>
      <c r="AM37" s="59">
        <f t="shared" si="57"/>
        <v>11558.75814115379</v>
      </c>
      <c r="AN37" s="59">
        <f t="shared" si="59"/>
        <v>11724.700199442228</v>
      </c>
      <c r="AO37" s="59">
        <f t="shared" si="61"/>
        <v>11609.520313989584</v>
      </c>
      <c r="AP37" s="59">
        <f t="shared" si="63"/>
        <v>43950.735475556787</v>
      </c>
      <c r="AQ37" s="59">
        <f t="shared" si="65"/>
        <v>24913.108188650378</v>
      </c>
      <c r="AR37" s="59">
        <f t="shared" si="67"/>
        <v>26892.926778586352</v>
      </c>
      <c r="AS37" s="59">
        <f t="shared" ref="AS37:AS68" si="69">$S$37/$X$4</f>
        <v>28033.148525385288</v>
      </c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K37" s="59">
        <f t="shared" si="13"/>
        <v>282378.92566302943</v>
      </c>
      <c r="CL37" s="59">
        <f t="shared" si="23"/>
        <v>2381583.5385855972</v>
      </c>
      <c r="CM37" s="59">
        <f t="shared" si="4"/>
        <v>31503887.54097794</v>
      </c>
      <c r="CN37" s="59">
        <f t="shared" si="14"/>
        <v>-4769682.4166951943</v>
      </c>
      <c r="CO37" s="59">
        <f t="shared" si="15"/>
        <v>26734205.124282748</v>
      </c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>
        <f t="shared" si="48"/>
        <v>56441.84767793856</v>
      </c>
      <c r="DD37" s="110">
        <f t="shared" si="50"/>
        <v>101271.92686767486</v>
      </c>
      <c r="DE37" s="110">
        <f t="shared" si="52"/>
        <v>141580.05258355991</v>
      </c>
      <c r="DF37" s="110">
        <f t="shared" si="54"/>
        <v>89685.161669778361</v>
      </c>
      <c r="DG37" s="110">
        <f t="shared" si="56"/>
        <v>64303.929952001512</v>
      </c>
      <c r="DH37" s="110">
        <f t="shared" si="58"/>
        <v>115587.5814115379</v>
      </c>
      <c r="DI37" s="110">
        <f t="shared" si="60"/>
        <v>117247.00199442229</v>
      </c>
      <c r="DJ37" s="110">
        <f t="shared" si="62"/>
        <v>116095.20313989585</v>
      </c>
      <c r="DK37" s="110">
        <f t="shared" si="64"/>
        <v>439507.35475556785</v>
      </c>
      <c r="DL37" s="110">
        <f t="shared" si="66"/>
        <v>249131.08188650376</v>
      </c>
      <c r="DM37" s="110">
        <f t="shared" si="68"/>
        <v>268929.26778586354</v>
      </c>
      <c r="DN37" s="110">
        <f t="shared" ref="DN37:DN48" si="70">$S$37/$X$5</f>
        <v>280331.48525385285</v>
      </c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F37" s="59">
        <f t="shared" si="25"/>
        <v>2040111.8949785973</v>
      </c>
      <c r="FG37" s="59">
        <f t="shared" si="6"/>
        <v>282378.92566302943</v>
      </c>
      <c r="FH37" s="59">
        <f t="shared" si="17"/>
        <v>-1757732.969315568</v>
      </c>
      <c r="FI37" s="59">
        <f t="shared" si="18"/>
        <v>-494098.73767460621</v>
      </c>
      <c r="FJ37" s="59">
        <f t="shared" si="26"/>
        <v>-4769682.4166951943</v>
      </c>
      <c r="FL37" s="59">
        <f t="shared" si="35"/>
        <v>36893.203071510186</v>
      </c>
      <c r="FM37" s="59">
        <f t="shared" si="7"/>
        <v>45158.903131288091</v>
      </c>
      <c r="FN37" s="59">
        <f t="shared" si="36"/>
        <v>115491.76613690147</v>
      </c>
      <c r="FO37" s="110"/>
      <c r="FP37" s="110"/>
      <c r="FQ37" s="59">
        <f t="shared" si="20"/>
        <v>197543.87233969977</v>
      </c>
      <c r="FS37" s="52">
        <f t="shared" si="9"/>
        <v>6.8399999999999989E-2</v>
      </c>
      <c r="FT37" s="52">
        <f t="shared" si="10"/>
        <v>8.8670168312699971E-2</v>
      </c>
    </row>
    <row r="38" spans="1:176" s="97" customFormat="1" x14ac:dyDescent="0.3">
      <c r="A38" s="95" t="s">
        <v>24</v>
      </c>
      <c r="B38" s="96">
        <v>2023</v>
      </c>
      <c r="C38" s="45">
        <v>1433404.0204170833</v>
      </c>
      <c r="D38" s="45">
        <v>939110.22976750019</v>
      </c>
      <c r="E38" s="45">
        <v>496013.49539458333</v>
      </c>
      <c r="F38" s="45">
        <v>112587.72730875001</v>
      </c>
      <c r="G38" s="45">
        <v>185486.12847437503</v>
      </c>
      <c r="H38" s="45">
        <v>335679.77237750002</v>
      </c>
      <c r="I38" s="45">
        <v>66868.138858750011</v>
      </c>
      <c r="J38" s="45">
        <v>40811.562287500004</v>
      </c>
      <c r="K38" s="45">
        <v>372401.11819374998</v>
      </c>
      <c r="L38" s="45">
        <v>1163348.6210608333</v>
      </c>
      <c r="M38" s="45"/>
      <c r="N38" s="45">
        <v>658416.86438777251</v>
      </c>
      <c r="O38" s="45">
        <v>-1020771.8703635607</v>
      </c>
      <c r="S38" s="288">
        <f t="shared" si="11"/>
        <v>4783355.8081648378</v>
      </c>
      <c r="T38" s="59">
        <f t="shared" si="21"/>
        <v>38668826.887728371</v>
      </c>
      <c r="V38" s="59">
        <f t="shared" si="3"/>
        <v>4702.65651772824</v>
      </c>
      <c r="W38" s="59">
        <f t="shared" si="12"/>
        <v>3358.4493408618273</v>
      </c>
      <c r="X38" s="59">
        <f t="shared" si="22"/>
        <v>6310.6676604674667</v>
      </c>
      <c r="Y38" s="59">
        <f t="shared" si="27"/>
        <v>2839.483747926422</v>
      </c>
      <c r="Z38" s="59">
        <f t="shared" si="29"/>
        <v>4235.2792134089477</v>
      </c>
      <c r="AA38" s="59">
        <f t="shared" si="31"/>
        <v>6401.4558513430784</v>
      </c>
      <c r="AB38" s="59">
        <f t="shared" si="33"/>
        <v>10103.341702899826</v>
      </c>
      <c r="AC38" s="59">
        <f t="shared" si="37"/>
        <v>8666.6590706078805</v>
      </c>
      <c r="AD38" s="59">
        <f t="shared" si="39"/>
        <v>7415.4845078393109</v>
      </c>
      <c r="AE38" s="59">
        <f t="shared" si="41"/>
        <v>10294.070376640475</v>
      </c>
      <c r="AF38" s="59">
        <f t="shared" si="43"/>
        <v>7366.1886101481159</v>
      </c>
      <c r="AG38" s="59">
        <f t="shared" si="45"/>
        <v>6673.9995652981734</v>
      </c>
      <c r="AH38" s="59">
        <f t="shared" si="47"/>
        <v>5644.1847677938558</v>
      </c>
      <c r="AI38" s="59">
        <f t="shared" si="49"/>
        <v>10127.192686767487</v>
      </c>
      <c r="AJ38" s="59">
        <f t="shared" si="51"/>
        <v>14158.00525835599</v>
      </c>
      <c r="AK38" s="59">
        <f t="shared" si="53"/>
        <v>8968.5161669778372</v>
      </c>
      <c r="AL38" s="59">
        <f t="shared" si="55"/>
        <v>6430.3929952001508</v>
      </c>
      <c r="AM38" s="59">
        <f t="shared" si="57"/>
        <v>11558.75814115379</v>
      </c>
      <c r="AN38" s="59">
        <f t="shared" si="59"/>
        <v>11724.700199442228</v>
      </c>
      <c r="AO38" s="59">
        <f t="shared" si="61"/>
        <v>11609.520313989584</v>
      </c>
      <c r="AP38" s="59">
        <f t="shared" si="63"/>
        <v>43950.735475556787</v>
      </c>
      <c r="AQ38" s="59">
        <f t="shared" si="65"/>
        <v>24913.108188650378</v>
      </c>
      <c r="AR38" s="59">
        <f t="shared" si="67"/>
        <v>26892.926778586352</v>
      </c>
      <c r="AS38" s="59">
        <f t="shared" si="69"/>
        <v>28033.148525385288</v>
      </c>
      <c r="AT38" s="59">
        <f t="shared" ref="AT38:AT69" si="71">$S$38/$X$4</f>
        <v>39861.29840137365</v>
      </c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K38" s="59">
        <f t="shared" si="13"/>
        <v>322240.2240644031</v>
      </c>
      <c r="CL38" s="59">
        <f t="shared" si="23"/>
        <v>2703823.7626500004</v>
      </c>
      <c r="CM38" s="59">
        <f t="shared" si="4"/>
        <v>35965003.125078373</v>
      </c>
      <c r="CN38" s="59">
        <f t="shared" si="14"/>
        <v>-5348760.4498131666</v>
      </c>
      <c r="CO38" s="59">
        <f t="shared" si="15"/>
        <v>30616242.675265208</v>
      </c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>
        <f t="shared" si="50"/>
        <v>101271.92686767486</v>
      </c>
      <c r="DE38" s="110">
        <f t="shared" si="52"/>
        <v>141580.05258355991</v>
      </c>
      <c r="DF38" s="110">
        <f t="shared" si="54"/>
        <v>89685.161669778361</v>
      </c>
      <c r="DG38" s="110">
        <f t="shared" si="56"/>
        <v>64303.929952001512</v>
      </c>
      <c r="DH38" s="110">
        <f t="shared" si="58"/>
        <v>115587.5814115379</v>
      </c>
      <c r="DI38" s="110">
        <f t="shared" si="60"/>
        <v>117247.00199442229</v>
      </c>
      <c r="DJ38" s="110">
        <f t="shared" si="62"/>
        <v>116095.20313989585</v>
      </c>
      <c r="DK38" s="110">
        <f t="shared" si="64"/>
        <v>439507.35475556785</v>
      </c>
      <c r="DL38" s="110">
        <f t="shared" si="66"/>
        <v>249131.08188650376</v>
      </c>
      <c r="DM38" s="110">
        <f t="shared" si="68"/>
        <v>268929.26778586354</v>
      </c>
      <c r="DN38" s="110">
        <f t="shared" si="70"/>
        <v>280331.48525385285</v>
      </c>
      <c r="DO38" s="110">
        <f t="shared" ref="DO38:DO49" si="72">$S$38/$X$5</f>
        <v>398612.98401373648</v>
      </c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F38" s="59">
        <f t="shared" si="25"/>
        <v>2382283.0313143954</v>
      </c>
      <c r="FG38" s="59">
        <f t="shared" si="6"/>
        <v>322240.2240644031</v>
      </c>
      <c r="FH38" s="59">
        <f t="shared" si="17"/>
        <v>-2060042.8072499922</v>
      </c>
      <c r="FI38" s="59">
        <f t="shared" si="18"/>
        <v>-579078.03311797278</v>
      </c>
      <c r="FJ38" s="59">
        <f t="shared" si="26"/>
        <v>-5348760.4498131666</v>
      </c>
      <c r="FL38" s="59">
        <f t="shared" si="35"/>
        <v>42250.414891865985</v>
      </c>
      <c r="FM38" s="59">
        <f t="shared" si="7"/>
        <v>51716.366010841091</v>
      </c>
      <c r="FN38" s="59">
        <f t="shared" si="36"/>
        <v>132262.16835714571</v>
      </c>
      <c r="FO38" s="110"/>
      <c r="FP38" s="110"/>
      <c r="FQ38" s="59">
        <f t="shared" si="20"/>
        <v>226228.94925985279</v>
      </c>
      <c r="FS38" s="52">
        <f t="shared" si="9"/>
        <v>6.8400000000000002E-2</v>
      </c>
      <c r="FT38" s="52">
        <f t="shared" si="10"/>
        <v>8.8670168312699957E-2</v>
      </c>
    </row>
    <row r="39" spans="1:176" s="97" customFormat="1" x14ac:dyDescent="0.3">
      <c r="A39" s="95" t="s">
        <v>25</v>
      </c>
      <c r="B39" s="96">
        <v>2023</v>
      </c>
      <c r="C39" s="45">
        <v>2154.0204170833335</v>
      </c>
      <c r="D39" s="45">
        <v>604687.01976749999</v>
      </c>
      <c r="E39" s="45">
        <v>314100.99539458333</v>
      </c>
      <c r="F39" s="45">
        <v>102412.67730875</v>
      </c>
      <c r="G39" s="45">
        <v>116958.34847437499</v>
      </c>
      <c r="H39" s="45">
        <v>349602.13237750001</v>
      </c>
      <c r="I39" s="45">
        <v>47874.958858750004</v>
      </c>
      <c r="J39" s="45">
        <v>25106.872287499998</v>
      </c>
      <c r="K39" s="45">
        <v>541550.25819375005</v>
      </c>
      <c r="L39" s="45">
        <v>705824.10106083332</v>
      </c>
      <c r="M39" s="45"/>
      <c r="N39" s="45">
        <v>1078375.2815886026</v>
      </c>
      <c r="O39" s="45">
        <v>-781498.1778081099</v>
      </c>
      <c r="S39" s="288">
        <f t="shared" si="11"/>
        <v>3107148.4879211178</v>
      </c>
      <c r="T39" s="59">
        <f t="shared" si="21"/>
        <v>41775975.375649489</v>
      </c>
      <c r="V39" s="59">
        <f t="shared" si="3"/>
        <v>4702.65651772824</v>
      </c>
      <c r="W39" s="59">
        <f t="shared" si="12"/>
        <v>3358.4493408618273</v>
      </c>
      <c r="X39" s="59">
        <f t="shared" si="22"/>
        <v>6310.6676604674667</v>
      </c>
      <c r="Y39" s="59">
        <f t="shared" si="27"/>
        <v>2839.483747926422</v>
      </c>
      <c r="Z39" s="59">
        <f t="shared" si="29"/>
        <v>4235.2792134089477</v>
      </c>
      <c r="AA39" s="59">
        <f t="shared" si="31"/>
        <v>6401.4558513430784</v>
      </c>
      <c r="AB39" s="59">
        <f t="shared" si="33"/>
        <v>10103.341702899826</v>
      </c>
      <c r="AC39" s="59">
        <f t="shared" si="37"/>
        <v>8666.6590706078805</v>
      </c>
      <c r="AD39" s="59">
        <f t="shared" si="39"/>
        <v>7415.4845078393109</v>
      </c>
      <c r="AE39" s="59">
        <f t="shared" si="41"/>
        <v>10294.070376640475</v>
      </c>
      <c r="AF39" s="59">
        <f t="shared" si="43"/>
        <v>7366.1886101481159</v>
      </c>
      <c r="AG39" s="59">
        <f t="shared" si="45"/>
        <v>6673.9995652981734</v>
      </c>
      <c r="AH39" s="59">
        <f t="shared" si="47"/>
        <v>5644.1847677938558</v>
      </c>
      <c r="AI39" s="59">
        <f t="shared" si="49"/>
        <v>10127.192686767487</v>
      </c>
      <c r="AJ39" s="59">
        <f t="shared" si="51"/>
        <v>14158.00525835599</v>
      </c>
      <c r="AK39" s="59">
        <f t="shared" si="53"/>
        <v>8968.5161669778372</v>
      </c>
      <c r="AL39" s="59">
        <f t="shared" si="55"/>
        <v>6430.3929952001508</v>
      </c>
      <c r="AM39" s="59">
        <f t="shared" si="57"/>
        <v>11558.75814115379</v>
      </c>
      <c r="AN39" s="59">
        <f t="shared" si="59"/>
        <v>11724.700199442228</v>
      </c>
      <c r="AO39" s="59">
        <f t="shared" si="61"/>
        <v>11609.520313989584</v>
      </c>
      <c r="AP39" s="59">
        <f t="shared" si="63"/>
        <v>43950.735475556787</v>
      </c>
      <c r="AQ39" s="59">
        <f t="shared" si="65"/>
        <v>24913.108188650378</v>
      </c>
      <c r="AR39" s="59">
        <f t="shared" si="67"/>
        <v>26892.926778586352</v>
      </c>
      <c r="AS39" s="59">
        <f t="shared" si="69"/>
        <v>28033.148525385288</v>
      </c>
      <c r="AT39" s="59">
        <f t="shared" si="71"/>
        <v>39861.29840137365</v>
      </c>
      <c r="AU39" s="59">
        <f t="shared" ref="AU39:AU70" si="73">$S$39/$X$4</f>
        <v>25892.904066009316</v>
      </c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K39" s="59">
        <f t="shared" si="13"/>
        <v>348133.12813041243</v>
      </c>
      <c r="CL39" s="59">
        <f t="shared" si="23"/>
        <v>3051956.8907804126</v>
      </c>
      <c r="CM39" s="59">
        <f t="shared" si="4"/>
        <v>38724018.484869078</v>
      </c>
      <c r="CN39" s="59">
        <f t="shared" si="14"/>
        <v>-5964877.4022852331</v>
      </c>
      <c r="CO39" s="59">
        <f t="shared" si="15"/>
        <v>32759141.082583845</v>
      </c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>
        <f t="shared" si="52"/>
        <v>141580.05258355991</v>
      </c>
      <c r="DF39" s="110">
        <f t="shared" si="54"/>
        <v>89685.161669778361</v>
      </c>
      <c r="DG39" s="110">
        <f t="shared" si="56"/>
        <v>64303.929952001512</v>
      </c>
      <c r="DH39" s="110">
        <f t="shared" si="58"/>
        <v>115587.5814115379</v>
      </c>
      <c r="DI39" s="110">
        <f t="shared" si="60"/>
        <v>117247.00199442229</v>
      </c>
      <c r="DJ39" s="110">
        <f t="shared" si="62"/>
        <v>116095.20313989585</v>
      </c>
      <c r="DK39" s="110">
        <f t="shared" si="64"/>
        <v>439507.35475556785</v>
      </c>
      <c r="DL39" s="110">
        <f t="shared" si="66"/>
        <v>249131.08188650376</v>
      </c>
      <c r="DM39" s="110">
        <f t="shared" si="68"/>
        <v>268929.26778586354</v>
      </c>
      <c r="DN39" s="110">
        <f t="shared" si="70"/>
        <v>280331.48525385285</v>
      </c>
      <c r="DO39" s="110">
        <f t="shared" si="72"/>
        <v>398612.98401373648</v>
      </c>
      <c r="DP39" s="110">
        <f t="shared" ref="DP39:DP50" si="74">$S$39/$X$5</f>
        <v>258929.04066009316</v>
      </c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F39" s="59">
        <f t="shared" si="25"/>
        <v>2539940.1451068134</v>
      </c>
      <c r="FG39" s="59">
        <f t="shared" si="6"/>
        <v>348133.12813041243</v>
      </c>
      <c r="FH39" s="59">
        <f t="shared" si="17"/>
        <v>-2191807.0169764012</v>
      </c>
      <c r="FI39" s="59">
        <f t="shared" si="18"/>
        <v>-616116.95247206639</v>
      </c>
      <c r="FJ39" s="59">
        <f t="shared" si="26"/>
        <v>-5964877.4022852331</v>
      </c>
      <c r="FL39" s="59">
        <f t="shared" si="35"/>
        <v>45207.614693965705</v>
      </c>
      <c r="FM39" s="59">
        <f t="shared" si="7"/>
        <v>55336.108626954876</v>
      </c>
      <c r="FN39" s="59">
        <f t="shared" si="36"/>
        <v>141519.48947676222</v>
      </c>
      <c r="FO39" s="110"/>
      <c r="FP39" s="110"/>
      <c r="FQ39" s="59">
        <f t="shared" si="20"/>
        <v>242063.21279768279</v>
      </c>
      <c r="FS39" s="52">
        <f t="shared" si="9"/>
        <v>6.8400000000000002E-2</v>
      </c>
      <c r="FT39" s="52">
        <f t="shared" si="10"/>
        <v>8.8670168312699957E-2</v>
      </c>
    </row>
    <row r="40" spans="1:176" s="97" customFormat="1" x14ac:dyDescent="0.3">
      <c r="A40" s="95" t="s">
        <v>26</v>
      </c>
      <c r="B40" s="96">
        <v>2023</v>
      </c>
      <c r="C40" s="45">
        <v>2154.0204170833335</v>
      </c>
      <c r="D40" s="45">
        <v>437475.38976749993</v>
      </c>
      <c r="E40" s="45">
        <v>223144.74539458333</v>
      </c>
      <c r="F40" s="45">
        <v>97325.127308750016</v>
      </c>
      <c r="G40" s="45">
        <v>82694.478474375021</v>
      </c>
      <c r="H40" s="45">
        <v>261013.78237750003</v>
      </c>
      <c r="I40" s="45">
        <v>38378.358858749998</v>
      </c>
      <c r="J40" s="45">
        <v>17254.532287500002</v>
      </c>
      <c r="K40" s="45">
        <v>636231.06819375011</v>
      </c>
      <c r="L40" s="45">
        <v>477061.84106083337</v>
      </c>
      <c r="M40" s="45"/>
      <c r="N40" s="45">
        <v>1288354.4593557206</v>
      </c>
      <c r="O40" s="45">
        <v>-607206.49933694163</v>
      </c>
      <c r="S40" s="288">
        <f t="shared" si="11"/>
        <v>2953881.3041594042</v>
      </c>
      <c r="T40" s="59">
        <f t="shared" si="21"/>
        <v>44729856.679808892</v>
      </c>
      <c r="V40" s="59">
        <f t="shared" si="3"/>
        <v>4702.65651772824</v>
      </c>
      <c r="W40" s="59">
        <f t="shared" si="12"/>
        <v>3358.4493408618273</v>
      </c>
      <c r="X40" s="59">
        <f t="shared" si="22"/>
        <v>6310.6676604674667</v>
      </c>
      <c r="Y40" s="59">
        <f t="shared" si="27"/>
        <v>2839.483747926422</v>
      </c>
      <c r="Z40" s="59">
        <f t="shared" si="29"/>
        <v>4235.2792134089477</v>
      </c>
      <c r="AA40" s="59">
        <f t="shared" si="31"/>
        <v>6401.4558513430784</v>
      </c>
      <c r="AB40" s="59">
        <f t="shared" si="33"/>
        <v>10103.341702899826</v>
      </c>
      <c r="AC40" s="59">
        <f t="shared" si="37"/>
        <v>8666.6590706078805</v>
      </c>
      <c r="AD40" s="59">
        <f t="shared" si="39"/>
        <v>7415.4845078393109</v>
      </c>
      <c r="AE40" s="59">
        <f t="shared" si="41"/>
        <v>10294.070376640475</v>
      </c>
      <c r="AF40" s="59">
        <f t="shared" si="43"/>
        <v>7366.1886101481159</v>
      </c>
      <c r="AG40" s="59">
        <f t="shared" si="45"/>
        <v>6673.9995652981734</v>
      </c>
      <c r="AH40" s="59">
        <f t="shared" si="47"/>
        <v>5644.1847677938558</v>
      </c>
      <c r="AI40" s="59">
        <f t="shared" si="49"/>
        <v>10127.192686767487</v>
      </c>
      <c r="AJ40" s="59">
        <f t="shared" si="51"/>
        <v>14158.00525835599</v>
      </c>
      <c r="AK40" s="59">
        <f t="shared" si="53"/>
        <v>8968.5161669778372</v>
      </c>
      <c r="AL40" s="59">
        <f t="shared" si="55"/>
        <v>6430.3929952001508</v>
      </c>
      <c r="AM40" s="59">
        <f t="shared" si="57"/>
        <v>11558.75814115379</v>
      </c>
      <c r="AN40" s="59">
        <f t="shared" si="59"/>
        <v>11724.700199442228</v>
      </c>
      <c r="AO40" s="59">
        <f t="shared" si="61"/>
        <v>11609.520313989584</v>
      </c>
      <c r="AP40" s="59">
        <f t="shared" si="63"/>
        <v>43950.735475556787</v>
      </c>
      <c r="AQ40" s="59">
        <f t="shared" si="65"/>
        <v>24913.108188650378</v>
      </c>
      <c r="AR40" s="59">
        <f t="shared" si="67"/>
        <v>26892.926778586352</v>
      </c>
      <c r="AS40" s="59">
        <f t="shared" si="69"/>
        <v>28033.148525385288</v>
      </c>
      <c r="AT40" s="59">
        <f t="shared" si="71"/>
        <v>39861.29840137365</v>
      </c>
      <c r="AU40" s="59">
        <f t="shared" si="73"/>
        <v>25892.904066009316</v>
      </c>
      <c r="AV40" s="59">
        <f t="shared" ref="AV40:AV71" si="75">$S$40/$X$4</f>
        <v>24615.677534661703</v>
      </c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K40" s="59">
        <f t="shared" si="13"/>
        <v>372748.80566507415</v>
      </c>
      <c r="CL40" s="59">
        <f t="shared" si="23"/>
        <v>3424705.6964454865</v>
      </c>
      <c r="CM40" s="59">
        <f t="shared" si="4"/>
        <v>41305150.983363405</v>
      </c>
      <c r="CN40" s="59">
        <f t="shared" si="14"/>
        <v>-6603471.4045710014</v>
      </c>
      <c r="CO40" s="59">
        <f t="shared" si="15"/>
        <v>34701679.578792401</v>
      </c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>
        <f t="shared" si="54"/>
        <v>89685.161669778361</v>
      </c>
      <c r="DG40" s="110">
        <f t="shared" si="56"/>
        <v>64303.929952001512</v>
      </c>
      <c r="DH40" s="110">
        <f t="shared" si="58"/>
        <v>115587.5814115379</v>
      </c>
      <c r="DI40" s="110">
        <f t="shared" si="60"/>
        <v>117247.00199442229</v>
      </c>
      <c r="DJ40" s="110">
        <f t="shared" si="62"/>
        <v>116095.20313989585</v>
      </c>
      <c r="DK40" s="110">
        <f t="shared" si="64"/>
        <v>439507.35475556785</v>
      </c>
      <c r="DL40" s="110">
        <f t="shared" si="66"/>
        <v>249131.08188650376</v>
      </c>
      <c r="DM40" s="110">
        <f t="shared" si="68"/>
        <v>268929.26778586354</v>
      </c>
      <c r="DN40" s="110">
        <f t="shared" si="70"/>
        <v>280331.48525385285</v>
      </c>
      <c r="DO40" s="110">
        <f t="shared" si="72"/>
        <v>398612.98401373648</v>
      </c>
      <c r="DP40" s="110">
        <f t="shared" si="74"/>
        <v>258929.04066009316</v>
      </c>
      <c r="DQ40" s="110">
        <f t="shared" ref="DQ40:DQ51" si="76">$S$40/$X$5</f>
        <v>246156.77534661701</v>
      </c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F40" s="59">
        <f t="shared" si="25"/>
        <v>2644516.8678698707</v>
      </c>
      <c r="FG40" s="59">
        <f t="shared" si="6"/>
        <v>372748.80566507415</v>
      </c>
      <c r="FH40" s="59">
        <f t="shared" si="17"/>
        <v>-2271768.0622047968</v>
      </c>
      <c r="FI40" s="59">
        <f t="shared" si="18"/>
        <v>-638594.00228576839</v>
      </c>
      <c r="FJ40" s="59">
        <f t="shared" si="26"/>
        <v>-6603471.4045710014</v>
      </c>
      <c r="FL40" s="59">
        <f t="shared" si="35"/>
        <v>47888.317818733507</v>
      </c>
      <c r="FM40" s="59">
        <f t="shared" si="7"/>
        <v>58617.407149625418</v>
      </c>
      <c r="FN40" s="59">
        <f t="shared" si="36"/>
        <v>149911.25578038316</v>
      </c>
      <c r="FO40" s="110"/>
      <c r="FP40" s="110"/>
      <c r="FQ40" s="59">
        <f t="shared" si="20"/>
        <v>256416.98074874209</v>
      </c>
      <c r="FS40" s="52">
        <f t="shared" si="9"/>
        <v>6.8399999999999989E-2</v>
      </c>
      <c r="FT40" s="52">
        <f t="shared" si="10"/>
        <v>8.8670168312699957E-2</v>
      </c>
    </row>
    <row r="41" spans="1:176" s="97" customFormat="1" x14ac:dyDescent="0.3">
      <c r="A41" s="95" t="s">
        <v>27</v>
      </c>
      <c r="B41" s="96">
        <v>2023</v>
      </c>
      <c r="C41" s="45">
        <v>2154.0204170833335</v>
      </c>
      <c r="D41" s="45">
        <v>604687.01976749999</v>
      </c>
      <c r="E41" s="45">
        <v>314100.99539458333</v>
      </c>
      <c r="F41" s="45">
        <v>102412.67730875</v>
      </c>
      <c r="G41" s="45">
        <v>116958.34847437499</v>
      </c>
      <c r="H41" s="45">
        <v>249062.4423775</v>
      </c>
      <c r="I41" s="45">
        <v>47874.958858750004</v>
      </c>
      <c r="J41" s="45">
        <v>25106.872287499998</v>
      </c>
      <c r="K41" s="45">
        <v>585776.94819375011</v>
      </c>
      <c r="L41" s="45">
        <v>705824.10106083332</v>
      </c>
      <c r="M41" s="45"/>
      <c r="N41" s="45">
        <v>1622324.9827638741</v>
      </c>
      <c r="O41" s="45">
        <v>-734507.54948186723</v>
      </c>
      <c r="S41" s="288">
        <f t="shared" si="11"/>
        <v>3641775.8174226317</v>
      </c>
      <c r="T41" s="59">
        <f t="shared" si="21"/>
        <v>48371632.497231521</v>
      </c>
      <c r="V41" s="59">
        <f t="shared" si="3"/>
        <v>4702.65651772824</v>
      </c>
      <c r="W41" s="59">
        <f t="shared" si="12"/>
        <v>3358.4493408618273</v>
      </c>
      <c r="X41" s="59">
        <f t="shared" si="22"/>
        <v>6310.6676604674667</v>
      </c>
      <c r="Y41" s="59">
        <f t="shared" si="27"/>
        <v>2839.483747926422</v>
      </c>
      <c r="Z41" s="59">
        <f t="shared" si="29"/>
        <v>4235.2792134089477</v>
      </c>
      <c r="AA41" s="59">
        <f t="shared" si="31"/>
        <v>6401.4558513430784</v>
      </c>
      <c r="AB41" s="59">
        <f t="shared" si="33"/>
        <v>10103.341702899826</v>
      </c>
      <c r="AC41" s="59">
        <f t="shared" si="37"/>
        <v>8666.6590706078805</v>
      </c>
      <c r="AD41" s="59">
        <f t="shared" si="39"/>
        <v>7415.4845078393109</v>
      </c>
      <c r="AE41" s="59">
        <f t="shared" si="41"/>
        <v>10294.070376640475</v>
      </c>
      <c r="AF41" s="59">
        <f t="shared" si="43"/>
        <v>7366.1886101481159</v>
      </c>
      <c r="AG41" s="59">
        <f t="shared" si="45"/>
        <v>6673.9995652981734</v>
      </c>
      <c r="AH41" s="59">
        <f t="shared" si="47"/>
        <v>5644.1847677938558</v>
      </c>
      <c r="AI41" s="59">
        <f t="shared" si="49"/>
        <v>10127.192686767487</v>
      </c>
      <c r="AJ41" s="59">
        <f t="shared" si="51"/>
        <v>14158.00525835599</v>
      </c>
      <c r="AK41" s="59">
        <f t="shared" si="53"/>
        <v>8968.5161669778372</v>
      </c>
      <c r="AL41" s="59">
        <f t="shared" si="55"/>
        <v>6430.3929952001508</v>
      </c>
      <c r="AM41" s="59">
        <f t="shared" si="57"/>
        <v>11558.75814115379</v>
      </c>
      <c r="AN41" s="59">
        <f t="shared" si="59"/>
        <v>11724.700199442228</v>
      </c>
      <c r="AO41" s="59">
        <f t="shared" si="61"/>
        <v>11609.520313989584</v>
      </c>
      <c r="AP41" s="59">
        <f t="shared" si="63"/>
        <v>43950.735475556787</v>
      </c>
      <c r="AQ41" s="59">
        <f t="shared" si="65"/>
        <v>24913.108188650378</v>
      </c>
      <c r="AR41" s="59">
        <f t="shared" si="67"/>
        <v>26892.926778586352</v>
      </c>
      <c r="AS41" s="59">
        <f t="shared" si="69"/>
        <v>28033.148525385288</v>
      </c>
      <c r="AT41" s="59">
        <f t="shared" si="71"/>
        <v>39861.29840137365</v>
      </c>
      <c r="AU41" s="59">
        <f t="shared" si="73"/>
        <v>25892.904066009316</v>
      </c>
      <c r="AV41" s="59">
        <f t="shared" si="75"/>
        <v>24615.677534661703</v>
      </c>
      <c r="AW41" s="59">
        <f t="shared" ref="AW41:AW72" si="77">$S$41/$X$4</f>
        <v>30348.131811855263</v>
      </c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K41" s="59">
        <f t="shared" si="13"/>
        <v>403096.93747692939</v>
      </c>
      <c r="CL41" s="59">
        <f t="shared" si="23"/>
        <v>3827802.6339224158</v>
      </c>
      <c r="CM41" s="59">
        <f t="shared" si="4"/>
        <v>44543829.863309108</v>
      </c>
      <c r="CN41" s="59">
        <f t="shared" si="14"/>
        <v>-7293632.6465822076</v>
      </c>
      <c r="CO41" s="59">
        <f t="shared" si="15"/>
        <v>37250197.216726899</v>
      </c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>
        <f t="shared" si="56"/>
        <v>64303.929952001512</v>
      </c>
      <c r="DH41" s="110">
        <f t="shared" si="58"/>
        <v>115587.5814115379</v>
      </c>
      <c r="DI41" s="110">
        <f t="shared" si="60"/>
        <v>117247.00199442229</v>
      </c>
      <c r="DJ41" s="110">
        <f t="shared" si="62"/>
        <v>116095.20313989585</v>
      </c>
      <c r="DK41" s="110">
        <f t="shared" si="64"/>
        <v>439507.35475556785</v>
      </c>
      <c r="DL41" s="110">
        <f t="shared" si="66"/>
        <v>249131.08188650376</v>
      </c>
      <c r="DM41" s="110">
        <f t="shared" si="68"/>
        <v>268929.26778586354</v>
      </c>
      <c r="DN41" s="110">
        <f t="shared" si="70"/>
        <v>280331.48525385285</v>
      </c>
      <c r="DO41" s="110">
        <f t="shared" si="72"/>
        <v>398612.98401373648</v>
      </c>
      <c r="DP41" s="110">
        <f t="shared" si="74"/>
        <v>258929.04066009316</v>
      </c>
      <c r="DQ41" s="110">
        <f t="shared" si="76"/>
        <v>246156.77534661701</v>
      </c>
      <c r="DR41" s="110">
        <f t="shared" ref="DR41:DR52" si="78">$S$41/$X$5</f>
        <v>303481.31811855262</v>
      </c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F41" s="59">
        <f t="shared" si="25"/>
        <v>2858313.0243186452</v>
      </c>
      <c r="FG41" s="59">
        <f t="shared" si="6"/>
        <v>403096.93747692939</v>
      </c>
      <c r="FH41" s="59">
        <f t="shared" si="17"/>
        <v>-2455216.086841716</v>
      </c>
      <c r="FI41" s="59">
        <f t="shared" si="18"/>
        <v>-690161.24201120634</v>
      </c>
      <c r="FJ41" s="59">
        <f t="shared" si="26"/>
        <v>-7293632.6465822076</v>
      </c>
      <c r="FL41" s="59">
        <f t="shared" si="35"/>
        <v>51405.272159083121</v>
      </c>
      <c r="FM41" s="59">
        <f t="shared" si="7"/>
        <v>62922.313938693485</v>
      </c>
      <c r="FN41" s="59">
        <f t="shared" si="36"/>
        <v>160920.85197626019</v>
      </c>
      <c r="FO41" s="110"/>
      <c r="FP41" s="110"/>
      <c r="FQ41" s="59">
        <f t="shared" si="20"/>
        <v>275248.43807403679</v>
      </c>
      <c r="FS41" s="52">
        <f t="shared" si="9"/>
        <v>6.8399999999999989E-2</v>
      </c>
      <c r="FT41" s="52">
        <f t="shared" si="10"/>
        <v>8.8670168312699943E-2</v>
      </c>
    </row>
    <row r="42" spans="1:176" s="97" customFormat="1" x14ac:dyDescent="0.3">
      <c r="A42" s="95" t="s">
        <v>28</v>
      </c>
      <c r="B42" s="96">
        <v>2023</v>
      </c>
      <c r="C42" s="45">
        <v>2154.0204170833335</v>
      </c>
      <c r="D42" s="45">
        <v>939110.22976750019</v>
      </c>
      <c r="E42" s="45">
        <v>496013.49539458333</v>
      </c>
      <c r="F42" s="45">
        <v>112587.72730875001</v>
      </c>
      <c r="G42" s="45">
        <v>185486.12847437503</v>
      </c>
      <c r="H42" s="45">
        <v>325699.46237750002</v>
      </c>
      <c r="I42" s="45">
        <v>66868.138858750011</v>
      </c>
      <c r="J42" s="45">
        <v>40811.562287500004</v>
      </c>
      <c r="K42" s="45">
        <v>647164.03819375008</v>
      </c>
      <c r="L42" s="45">
        <v>1163348.6210608333</v>
      </c>
      <c r="M42" s="45"/>
      <c r="N42" s="45">
        <v>984786.72767944227</v>
      </c>
      <c r="O42" s="45">
        <v>-1100766.7882061135</v>
      </c>
      <c r="S42" s="288">
        <f t="shared" si="11"/>
        <v>3863263.3636139547</v>
      </c>
      <c r="T42" s="59">
        <f t="shared" si="21"/>
        <v>52234895.860845476</v>
      </c>
      <c r="V42" s="59">
        <f t="shared" si="3"/>
        <v>4702.65651772824</v>
      </c>
      <c r="W42" s="59">
        <f t="shared" si="12"/>
        <v>3358.4493408618273</v>
      </c>
      <c r="X42" s="59">
        <f t="shared" si="22"/>
        <v>6310.6676604674667</v>
      </c>
      <c r="Y42" s="59">
        <f t="shared" si="27"/>
        <v>2839.483747926422</v>
      </c>
      <c r="Z42" s="59">
        <f t="shared" si="29"/>
        <v>4235.2792134089477</v>
      </c>
      <c r="AA42" s="59">
        <f t="shared" si="31"/>
        <v>6401.4558513430784</v>
      </c>
      <c r="AB42" s="59">
        <f t="shared" si="33"/>
        <v>10103.341702899826</v>
      </c>
      <c r="AC42" s="59">
        <f t="shared" si="37"/>
        <v>8666.6590706078805</v>
      </c>
      <c r="AD42" s="59">
        <f t="shared" si="39"/>
        <v>7415.4845078393109</v>
      </c>
      <c r="AE42" s="59">
        <f t="shared" si="41"/>
        <v>10294.070376640475</v>
      </c>
      <c r="AF42" s="59">
        <f t="shared" si="43"/>
        <v>7366.1886101481159</v>
      </c>
      <c r="AG42" s="59">
        <f t="shared" si="45"/>
        <v>6673.9995652981734</v>
      </c>
      <c r="AH42" s="59">
        <f t="shared" si="47"/>
        <v>5644.1847677938558</v>
      </c>
      <c r="AI42" s="59">
        <f t="shared" si="49"/>
        <v>10127.192686767487</v>
      </c>
      <c r="AJ42" s="59">
        <f t="shared" si="51"/>
        <v>14158.00525835599</v>
      </c>
      <c r="AK42" s="59">
        <f t="shared" si="53"/>
        <v>8968.5161669778372</v>
      </c>
      <c r="AL42" s="59">
        <f t="shared" si="55"/>
        <v>6430.3929952001508</v>
      </c>
      <c r="AM42" s="59">
        <f t="shared" si="57"/>
        <v>11558.75814115379</v>
      </c>
      <c r="AN42" s="59">
        <f t="shared" si="59"/>
        <v>11724.700199442228</v>
      </c>
      <c r="AO42" s="59">
        <f t="shared" si="61"/>
        <v>11609.520313989584</v>
      </c>
      <c r="AP42" s="59">
        <f t="shared" si="63"/>
        <v>43950.735475556787</v>
      </c>
      <c r="AQ42" s="59">
        <f t="shared" si="65"/>
        <v>24913.108188650378</v>
      </c>
      <c r="AR42" s="59">
        <f t="shared" si="67"/>
        <v>26892.926778586352</v>
      </c>
      <c r="AS42" s="59">
        <f t="shared" si="69"/>
        <v>28033.148525385288</v>
      </c>
      <c r="AT42" s="59">
        <f t="shared" si="71"/>
        <v>39861.29840137365</v>
      </c>
      <c r="AU42" s="59">
        <f t="shared" si="73"/>
        <v>25892.904066009316</v>
      </c>
      <c r="AV42" s="59">
        <f t="shared" si="75"/>
        <v>24615.677534661703</v>
      </c>
      <c r="AW42" s="59">
        <f t="shared" si="77"/>
        <v>30348.131811855263</v>
      </c>
      <c r="AX42" s="59">
        <f t="shared" ref="AX42:AX73" si="79">$S$42/$X$4</f>
        <v>32193.861363449621</v>
      </c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K42" s="59">
        <f t="shared" si="13"/>
        <v>435290.79884037899</v>
      </c>
      <c r="CL42" s="59">
        <f t="shared" si="23"/>
        <v>4263093.4327627951</v>
      </c>
      <c r="CM42" s="59">
        <f t="shared" si="4"/>
        <v>47971802.428082682</v>
      </c>
      <c r="CN42" s="59">
        <f t="shared" si="14"/>
        <v>-8047165.3037472973</v>
      </c>
      <c r="CO42" s="59">
        <f t="shared" si="15"/>
        <v>39924637.124335386</v>
      </c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>
        <f t="shared" si="58"/>
        <v>115587.5814115379</v>
      </c>
      <c r="DI42" s="110">
        <f t="shared" si="60"/>
        <v>117247.00199442229</v>
      </c>
      <c r="DJ42" s="110">
        <f t="shared" si="62"/>
        <v>116095.20313989585</v>
      </c>
      <c r="DK42" s="110">
        <f t="shared" si="64"/>
        <v>439507.35475556785</v>
      </c>
      <c r="DL42" s="110">
        <f t="shared" si="66"/>
        <v>249131.08188650376</v>
      </c>
      <c r="DM42" s="110">
        <f t="shared" si="68"/>
        <v>268929.26778586354</v>
      </c>
      <c r="DN42" s="110">
        <f t="shared" si="70"/>
        <v>280331.48525385285</v>
      </c>
      <c r="DO42" s="110">
        <f t="shared" si="72"/>
        <v>398612.98401373648</v>
      </c>
      <c r="DP42" s="110">
        <f t="shared" si="74"/>
        <v>258929.04066009316</v>
      </c>
      <c r="DQ42" s="110">
        <f t="shared" si="76"/>
        <v>246156.77534661701</v>
      </c>
      <c r="DR42" s="110">
        <f t="shared" si="78"/>
        <v>303481.31811855262</v>
      </c>
      <c r="DS42" s="110">
        <f t="shared" ref="DS42:DS53" si="80">$S$42/$X$5</f>
        <v>321938.61363449623</v>
      </c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F42" s="59">
        <f t="shared" si="25"/>
        <v>3115947.7080011396</v>
      </c>
      <c r="FG42" s="59">
        <f t="shared" si="6"/>
        <v>435290.79884037899</v>
      </c>
      <c r="FH42" s="59">
        <f t="shared" si="17"/>
        <v>-2680656.9091607607</v>
      </c>
      <c r="FI42" s="59">
        <f t="shared" si="18"/>
        <v>-753532.65716508985</v>
      </c>
      <c r="FJ42" s="59">
        <f t="shared" si="26"/>
        <v>-8047165.3037472973</v>
      </c>
      <c r="FL42" s="59">
        <f t="shared" si="35"/>
        <v>55095.999231582828</v>
      </c>
      <c r="FM42" s="59">
        <f t="shared" si="7"/>
        <v>67439.926194478961</v>
      </c>
      <c r="FN42" s="59">
        <f t="shared" si="36"/>
        <v>172474.43237712886</v>
      </c>
      <c r="FO42" s="110"/>
      <c r="FP42" s="110"/>
      <c r="FQ42" s="59">
        <f t="shared" si="20"/>
        <v>295010.35780319065</v>
      </c>
      <c r="FS42" s="52">
        <f t="shared" si="9"/>
        <v>6.8399999999999989E-2</v>
      </c>
      <c r="FT42" s="52">
        <f t="shared" si="10"/>
        <v>8.8670168312699957E-2</v>
      </c>
    </row>
    <row r="43" spans="1:176" s="97" customFormat="1" x14ac:dyDescent="0.3">
      <c r="A43" s="95" t="s">
        <v>29</v>
      </c>
      <c r="B43" s="96">
        <v>2023</v>
      </c>
      <c r="C43" s="45">
        <v>2154.0204170833335</v>
      </c>
      <c r="D43" s="45">
        <v>1106321.7997675003</v>
      </c>
      <c r="E43" s="45">
        <v>586969.74539458333</v>
      </c>
      <c r="F43" s="45">
        <v>117675.26730875002</v>
      </c>
      <c r="G43" s="45">
        <v>219750.038474375</v>
      </c>
      <c r="H43" s="45">
        <v>414287.79237749998</v>
      </c>
      <c r="I43" s="45">
        <v>76364.67885874999</v>
      </c>
      <c r="J43" s="45">
        <v>48663.902287500001</v>
      </c>
      <c r="K43" s="45">
        <v>453307.99819374998</v>
      </c>
      <c r="L43" s="45">
        <v>1392110.8710608333</v>
      </c>
      <c r="M43" s="45"/>
      <c r="N43" s="45">
        <v>666017.54570707853</v>
      </c>
      <c r="O43" s="45">
        <v>-1244004.5173467365</v>
      </c>
      <c r="S43" s="288">
        <f t="shared" si="11"/>
        <v>3839619.1425009673</v>
      </c>
      <c r="T43" s="59">
        <f t="shared" si="21"/>
        <v>56074515.003346443</v>
      </c>
      <c r="V43" s="59">
        <f t="shared" si="3"/>
        <v>4702.65651772824</v>
      </c>
      <c r="W43" s="59">
        <f t="shared" si="12"/>
        <v>3358.4493408618273</v>
      </c>
      <c r="X43" s="59">
        <f t="shared" si="22"/>
        <v>6310.6676604674667</v>
      </c>
      <c r="Y43" s="59">
        <f t="shared" si="27"/>
        <v>2839.483747926422</v>
      </c>
      <c r="Z43" s="59">
        <f t="shared" si="29"/>
        <v>4235.2792134089477</v>
      </c>
      <c r="AA43" s="59">
        <f t="shared" si="31"/>
        <v>6401.4558513430784</v>
      </c>
      <c r="AB43" s="59">
        <f t="shared" si="33"/>
        <v>10103.341702899826</v>
      </c>
      <c r="AC43" s="59">
        <f t="shared" si="37"/>
        <v>8666.6590706078805</v>
      </c>
      <c r="AD43" s="59">
        <f t="shared" si="39"/>
        <v>7415.4845078393109</v>
      </c>
      <c r="AE43" s="59">
        <f t="shared" si="41"/>
        <v>10294.070376640475</v>
      </c>
      <c r="AF43" s="59">
        <f t="shared" si="43"/>
        <v>7366.1886101481159</v>
      </c>
      <c r="AG43" s="59">
        <f t="shared" si="45"/>
        <v>6673.9995652981734</v>
      </c>
      <c r="AH43" s="59">
        <f t="shared" si="47"/>
        <v>5644.1847677938558</v>
      </c>
      <c r="AI43" s="59">
        <f t="shared" si="49"/>
        <v>10127.192686767487</v>
      </c>
      <c r="AJ43" s="59">
        <f t="shared" si="51"/>
        <v>14158.00525835599</v>
      </c>
      <c r="AK43" s="59">
        <f t="shared" si="53"/>
        <v>8968.5161669778372</v>
      </c>
      <c r="AL43" s="59">
        <f t="shared" si="55"/>
        <v>6430.3929952001508</v>
      </c>
      <c r="AM43" s="59">
        <f t="shared" si="57"/>
        <v>11558.75814115379</v>
      </c>
      <c r="AN43" s="59">
        <f t="shared" si="59"/>
        <v>11724.700199442228</v>
      </c>
      <c r="AO43" s="59">
        <f t="shared" si="61"/>
        <v>11609.520313989584</v>
      </c>
      <c r="AP43" s="59">
        <f t="shared" si="63"/>
        <v>43950.735475556787</v>
      </c>
      <c r="AQ43" s="59">
        <f t="shared" si="65"/>
        <v>24913.108188650378</v>
      </c>
      <c r="AR43" s="59">
        <f t="shared" si="67"/>
        <v>26892.926778586352</v>
      </c>
      <c r="AS43" s="59">
        <f t="shared" si="69"/>
        <v>28033.148525385288</v>
      </c>
      <c r="AT43" s="59">
        <f t="shared" si="71"/>
        <v>39861.29840137365</v>
      </c>
      <c r="AU43" s="59">
        <f t="shared" si="73"/>
        <v>25892.904066009316</v>
      </c>
      <c r="AV43" s="59">
        <f t="shared" si="75"/>
        <v>24615.677534661703</v>
      </c>
      <c r="AW43" s="59">
        <f t="shared" si="77"/>
        <v>30348.131811855263</v>
      </c>
      <c r="AX43" s="59">
        <f t="shared" si="79"/>
        <v>32193.861363449621</v>
      </c>
      <c r="AY43" s="59">
        <f t="shared" ref="AY43:AY74" si="81">$S$43/$X$4</f>
        <v>31996.826187508061</v>
      </c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K43" s="59">
        <f t="shared" si="13"/>
        <v>467287.62502788706</v>
      </c>
      <c r="CL43" s="59">
        <f t="shared" si="23"/>
        <v>4730381.0577906817</v>
      </c>
      <c r="CM43" s="59">
        <f t="shared" si="4"/>
        <v>51344133.945555761</v>
      </c>
      <c r="CN43" s="59">
        <f t="shared" si="14"/>
        <v>-8849155.0623493809</v>
      </c>
      <c r="CO43" s="59">
        <f t="shared" si="15"/>
        <v>42494978.883206382</v>
      </c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>
        <f t="shared" si="60"/>
        <v>117247.00199442229</v>
      </c>
      <c r="DJ43" s="110">
        <f t="shared" si="62"/>
        <v>116095.20313989585</v>
      </c>
      <c r="DK43" s="110">
        <f t="shared" si="64"/>
        <v>439507.35475556785</v>
      </c>
      <c r="DL43" s="110">
        <f t="shared" si="66"/>
        <v>249131.08188650376</v>
      </c>
      <c r="DM43" s="110">
        <f t="shared" si="68"/>
        <v>268929.26778586354</v>
      </c>
      <c r="DN43" s="110">
        <f t="shared" si="70"/>
        <v>280331.48525385285</v>
      </c>
      <c r="DO43" s="110">
        <f t="shared" si="72"/>
        <v>398612.98401373648</v>
      </c>
      <c r="DP43" s="110">
        <f t="shared" si="74"/>
        <v>258929.04066009316</v>
      </c>
      <c r="DQ43" s="110">
        <f t="shared" si="76"/>
        <v>246156.77534661701</v>
      </c>
      <c r="DR43" s="110">
        <f t="shared" si="78"/>
        <v>303481.31811855262</v>
      </c>
      <c r="DS43" s="110">
        <f t="shared" si="80"/>
        <v>321938.61363449623</v>
      </c>
      <c r="DT43" s="110">
        <f t="shared" ref="DT43:DT54" si="82">$S$43/$X$5</f>
        <v>319968.26187508059</v>
      </c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F43" s="59">
        <f t="shared" si="25"/>
        <v>3320328.3884646823</v>
      </c>
      <c r="FG43" s="59">
        <f t="shared" si="6"/>
        <v>467287.62502788706</v>
      </c>
      <c r="FH43" s="59">
        <f t="shared" si="17"/>
        <v>-2853040.7634367952</v>
      </c>
      <c r="FI43" s="59">
        <f t="shared" si="18"/>
        <v>-801989.7586020832</v>
      </c>
      <c r="FJ43" s="59">
        <f t="shared" si="26"/>
        <v>-8849155.0623493809</v>
      </c>
      <c r="FL43" s="59">
        <f t="shared" si="35"/>
        <v>58643.070858824802</v>
      </c>
      <c r="FM43" s="59">
        <f t="shared" si="7"/>
        <v>71781.697867268667</v>
      </c>
      <c r="FN43" s="59">
        <f t="shared" si="36"/>
        <v>183578.30877545159</v>
      </c>
      <c r="FO43" s="110"/>
      <c r="FP43" s="110"/>
      <c r="FQ43" s="59">
        <f t="shared" si="20"/>
        <v>314003.07750154508</v>
      </c>
      <c r="FS43" s="52">
        <f t="shared" si="9"/>
        <v>6.8400000000000002E-2</v>
      </c>
      <c r="FT43" s="52">
        <f t="shared" si="10"/>
        <v>8.8670168312699971E-2</v>
      </c>
    </row>
    <row r="44" spans="1:176" s="97" customFormat="1" x14ac:dyDescent="0.3">
      <c r="A44" s="95" t="s">
        <v>18</v>
      </c>
      <c r="B44" s="96">
        <v>2024</v>
      </c>
      <c r="C44" s="45">
        <v>2154.0204170833335</v>
      </c>
      <c r="D44" s="45">
        <v>939110.22976750019</v>
      </c>
      <c r="E44" s="45">
        <v>496013.49539458333</v>
      </c>
      <c r="F44" s="45">
        <v>112587.72730875001</v>
      </c>
      <c r="G44" s="45">
        <v>185486.12847437503</v>
      </c>
      <c r="H44" s="45">
        <v>429754.77237750008</v>
      </c>
      <c r="I44" s="45">
        <v>66868.138858750011</v>
      </c>
      <c r="J44" s="45">
        <v>40811.562287500004</v>
      </c>
      <c r="K44" s="45">
        <v>483877.02819375001</v>
      </c>
      <c r="L44" s="45">
        <v>1163348.6210608333</v>
      </c>
      <c r="M44" s="45"/>
      <c r="N44" s="45">
        <v>984786.72767944227</v>
      </c>
      <c r="O44" s="45">
        <v>-1112604.4283926813</v>
      </c>
      <c r="S44" s="288">
        <f t="shared" si="11"/>
        <v>3792194.0234273868</v>
      </c>
      <c r="T44" s="59">
        <f t="shared" si="21"/>
        <v>59866709.026773833</v>
      </c>
      <c r="V44" s="59">
        <f t="shared" si="3"/>
        <v>4702.65651772824</v>
      </c>
      <c r="W44" s="59">
        <f t="shared" si="12"/>
        <v>3358.4493408618273</v>
      </c>
      <c r="X44" s="59">
        <f t="shared" si="22"/>
        <v>6310.6676604674667</v>
      </c>
      <c r="Y44" s="59">
        <f t="shared" si="27"/>
        <v>2839.483747926422</v>
      </c>
      <c r="Z44" s="59">
        <f t="shared" si="29"/>
        <v>4235.2792134089477</v>
      </c>
      <c r="AA44" s="59">
        <f t="shared" si="31"/>
        <v>6401.4558513430784</v>
      </c>
      <c r="AB44" s="59">
        <f t="shared" si="33"/>
        <v>10103.341702899826</v>
      </c>
      <c r="AC44" s="59">
        <f t="shared" si="37"/>
        <v>8666.6590706078805</v>
      </c>
      <c r="AD44" s="59">
        <f t="shared" si="39"/>
        <v>7415.4845078393109</v>
      </c>
      <c r="AE44" s="59">
        <f t="shared" si="41"/>
        <v>10294.070376640475</v>
      </c>
      <c r="AF44" s="59">
        <f t="shared" si="43"/>
        <v>7366.1886101481159</v>
      </c>
      <c r="AG44" s="59">
        <f t="shared" si="45"/>
        <v>6673.9995652981734</v>
      </c>
      <c r="AH44" s="59">
        <f t="shared" si="47"/>
        <v>5644.1847677938558</v>
      </c>
      <c r="AI44" s="59">
        <f t="shared" si="49"/>
        <v>10127.192686767487</v>
      </c>
      <c r="AJ44" s="59">
        <f t="shared" si="51"/>
        <v>14158.00525835599</v>
      </c>
      <c r="AK44" s="59">
        <f t="shared" si="53"/>
        <v>8968.5161669778372</v>
      </c>
      <c r="AL44" s="59">
        <f t="shared" si="55"/>
        <v>6430.3929952001508</v>
      </c>
      <c r="AM44" s="59">
        <f t="shared" si="57"/>
        <v>11558.75814115379</v>
      </c>
      <c r="AN44" s="59">
        <f t="shared" si="59"/>
        <v>11724.700199442228</v>
      </c>
      <c r="AO44" s="59">
        <f t="shared" si="61"/>
        <v>11609.520313989584</v>
      </c>
      <c r="AP44" s="59">
        <f t="shared" si="63"/>
        <v>43950.735475556787</v>
      </c>
      <c r="AQ44" s="59">
        <f t="shared" si="65"/>
        <v>24913.108188650378</v>
      </c>
      <c r="AR44" s="59">
        <f t="shared" si="67"/>
        <v>26892.926778586352</v>
      </c>
      <c r="AS44" s="59">
        <f t="shared" si="69"/>
        <v>28033.148525385288</v>
      </c>
      <c r="AT44" s="59">
        <f t="shared" si="71"/>
        <v>39861.29840137365</v>
      </c>
      <c r="AU44" s="59">
        <f t="shared" si="73"/>
        <v>25892.904066009316</v>
      </c>
      <c r="AV44" s="59">
        <f t="shared" si="75"/>
        <v>24615.677534661703</v>
      </c>
      <c r="AW44" s="59">
        <f t="shared" si="77"/>
        <v>30348.131811855263</v>
      </c>
      <c r="AX44" s="59">
        <f t="shared" si="79"/>
        <v>32193.861363449621</v>
      </c>
      <c r="AY44" s="59">
        <f t="shared" si="81"/>
        <v>31996.826187508061</v>
      </c>
      <c r="AZ44" s="59">
        <f t="shared" ref="AZ44:AZ75" si="83">$S$44/$X$4</f>
        <v>31601.61686189489</v>
      </c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K44" s="59">
        <f t="shared" si="13"/>
        <v>498889.24188978196</v>
      </c>
      <c r="CL44" s="59">
        <f t="shared" si="23"/>
        <v>5229270.299680464</v>
      </c>
      <c r="CM44" s="59">
        <f t="shared" si="4"/>
        <v>54637438.727093369</v>
      </c>
      <c r="CN44" s="59">
        <f t="shared" si="14"/>
        <v>-9698135.6191897392</v>
      </c>
      <c r="CO44" s="59">
        <f t="shared" si="15"/>
        <v>44939303.10790363</v>
      </c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>
        <f t="shared" si="62"/>
        <v>116095.20313989585</v>
      </c>
      <c r="DK44" s="110">
        <f t="shared" si="64"/>
        <v>439507.35475556785</v>
      </c>
      <c r="DL44" s="110">
        <f t="shared" si="66"/>
        <v>249131.08188650376</v>
      </c>
      <c r="DM44" s="110">
        <f t="shared" si="68"/>
        <v>268929.26778586354</v>
      </c>
      <c r="DN44" s="110">
        <f t="shared" si="70"/>
        <v>280331.48525385285</v>
      </c>
      <c r="DO44" s="110">
        <f t="shared" si="72"/>
        <v>398612.98401373648</v>
      </c>
      <c r="DP44" s="110">
        <f t="shared" si="74"/>
        <v>258929.04066009316</v>
      </c>
      <c r="DQ44" s="110">
        <f t="shared" si="76"/>
        <v>246156.77534661701</v>
      </c>
      <c r="DR44" s="110">
        <f t="shared" si="78"/>
        <v>303481.31811855262</v>
      </c>
      <c r="DS44" s="110">
        <f t="shared" si="80"/>
        <v>321938.61363449623</v>
      </c>
      <c r="DT44" s="110">
        <f t="shared" si="82"/>
        <v>319968.26187508059</v>
      </c>
      <c r="DU44" s="110">
        <f t="shared" ref="DU44:DU55" si="84">$S$44/$X$5</f>
        <v>316016.1686189489</v>
      </c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F44" s="59">
        <f t="shared" si="25"/>
        <v>3519097.5550892083</v>
      </c>
      <c r="FG44" s="59">
        <f t="shared" si="6"/>
        <v>498889.24188978196</v>
      </c>
      <c r="FH44" s="59">
        <f t="shared" si="17"/>
        <v>-3020208.3131994265</v>
      </c>
      <c r="FI44" s="59">
        <f t="shared" si="18"/>
        <v>-848980.55684035888</v>
      </c>
      <c r="FJ44" s="59">
        <f t="shared" si="26"/>
        <v>-9698135.6191897392</v>
      </c>
      <c r="FL44" s="59">
        <f t="shared" si="35"/>
        <v>62016.238288907007</v>
      </c>
      <c r="FM44" s="59">
        <f t="shared" si="7"/>
        <v>75910.603154387252</v>
      </c>
      <c r="FN44" s="59">
        <f t="shared" si="36"/>
        <v>194137.78942614369</v>
      </c>
      <c r="FO44" s="110"/>
      <c r="FP44" s="110"/>
      <c r="FQ44" s="59">
        <f t="shared" si="20"/>
        <v>332064.63086943794</v>
      </c>
      <c r="FS44" s="52">
        <f t="shared" si="9"/>
        <v>6.8400000000000002E-2</v>
      </c>
      <c r="FT44" s="52">
        <f t="shared" si="10"/>
        <v>8.8670168312699957E-2</v>
      </c>
    </row>
    <row r="45" spans="1:176" s="97" customFormat="1" x14ac:dyDescent="0.3">
      <c r="A45" s="95" t="s">
        <v>19</v>
      </c>
      <c r="B45" s="96">
        <v>2024</v>
      </c>
      <c r="C45" s="45">
        <v>2154.0204170833335</v>
      </c>
      <c r="D45" s="45">
        <v>604687.01976749999</v>
      </c>
      <c r="E45" s="45">
        <v>314100.99539458333</v>
      </c>
      <c r="F45" s="45">
        <v>102412.67730875</v>
      </c>
      <c r="G45" s="45">
        <v>116958.34847437499</v>
      </c>
      <c r="H45" s="45">
        <v>366804.74237749999</v>
      </c>
      <c r="I45" s="45">
        <v>47874.958858750004</v>
      </c>
      <c r="J45" s="45">
        <v>25106.872287499998</v>
      </c>
      <c r="K45" s="45">
        <v>710323.33819375013</v>
      </c>
      <c r="L45" s="45">
        <v>705824.10106083332</v>
      </c>
      <c r="M45" s="45"/>
      <c r="N45" s="45">
        <v>1634191.3481531993</v>
      </c>
      <c r="O45" s="45">
        <v>-844754.40698792296</v>
      </c>
      <c r="S45" s="288">
        <f t="shared" si="11"/>
        <v>3785684.0153059009</v>
      </c>
      <c r="T45" s="59">
        <f t="shared" si="21"/>
        <v>63652393.042079732</v>
      </c>
      <c r="V45" s="59">
        <f t="shared" si="3"/>
        <v>4702.65651772824</v>
      </c>
      <c r="W45" s="59">
        <f t="shared" si="12"/>
        <v>3358.4493408618273</v>
      </c>
      <c r="X45" s="59">
        <f t="shared" si="22"/>
        <v>6310.6676604674667</v>
      </c>
      <c r="Y45" s="59">
        <f t="shared" si="27"/>
        <v>2839.483747926422</v>
      </c>
      <c r="Z45" s="59">
        <f t="shared" si="29"/>
        <v>4235.2792134089477</v>
      </c>
      <c r="AA45" s="59">
        <f t="shared" si="31"/>
        <v>6401.4558513430784</v>
      </c>
      <c r="AB45" s="59">
        <f t="shared" si="33"/>
        <v>10103.341702899826</v>
      </c>
      <c r="AC45" s="59">
        <f t="shared" si="37"/>
        <v>8666.6590706078805</v>
      </c>
      <c r="AD45" s="59">
        <f t="shared" si="39"/>
        <v>7415.4845078393109</v>
      </c>
      <c r="AE45" s="59">
        <f t="shared" si="41"/>
        <v>10294.070376640475</v>
      </c>
      <c r="AF45" s="59">
        <f t="shared" si="43"/>
        <v>7366.1886101481159</v>
      </c>
      <c r="AG45" s="59">
        <f t="shared" si="45"/>
        <v>6673.9995652981734</v>
      </c>
      <c r="AH45" s="59">
        <f t="shared" si="47"/>
        <v>5644.1847677938558</v>
      </c>
      <c r="AI45" s="59">
        <f t="shared" si="49"/>
        <v>10127.192686767487</v>
      </c>
      <c r="AJ45" s="59">
        <f t="shared" si="51"/>
        <v>14158.00525835599</v>
      </c>
      <c r="AK45" s="59">
        <f t="shared" si="53"/>
        <v>8968.5161669778372</v>
      </c>
      <c r="AL45" s="59">
        <f t="shared" si="55"/>
        <v>6430.3929952001508</v>
      </c>
      <c r="AM45" s="59">
        <f t="shared" si="57"/>
        <v>11558.75814115379</v>
      </c>
      <c r="AN45" s="59">
        <f t="shared" si="59"/>
        <v>11724.700199442228</v>
      </c>
      <c r="AO45" s="59">
        <f t="shared" si="61"/>
        <v>11609.520313989584</v>
      </c>
      <c r="AP45" s="59">
        <f t="shared" si="63"/>
        <v>43950.735475556787</v>
      </c>
      <c r="AQ45" s="59">
        <f t="shared" si="65"/>
        <v>24913.108188650378</v>
      </c>
      <c r="AR45" s="59">
        <f t="shared" si="67"/>
        <v>26892.926778586352</v>
      </c>
      <c r="AS45" s="59">
        <f t="shared" si="69"/>
        <v>28033.148525385288</v>
      </c>
      <c r="AT45" s="59">
        <f t="shared" si="71"/>
        <v>39861.29840137365</v>
      </c>
      <c r="AU45" s="59">
        <f t="shared" si="73"/>
        <v>25892.904066009316</v>
      </c>
      <c r="AV45" s="59">
        <f t="shared" si="75"/>
        <v>24615.677534661703</v>
      </c>
      <c r="AW45" s="59">
        <f t="shared" si="77"/>
        <v>30348.131811855263</v>
      </c>
      <c r="AX45" s="59">
        <f t="shared" si="79"/>
        <v>32193.861363449621</v>
      </c>
      <c r="AY45" s="59">
        <f t="shared" si="81"/>
        <v>31996.826187508061</v>
      </c>
      <c r="AZ45" s="59">
        <f t="shared" si="83"/>
        <v>31601.61686189489</v>
      </c>
      <c r="BA45" s="59">
        <f t="shared" ref="BA45:BA76" si="85">$S$45/$X$4</f>
        <v>31547.366794215843</v>
      </c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K45" s="59">
        <f t="shared" si="13"/>
        <v>530436.60868399777</v>
      </c>
      <c r="CL45" s="59">
        <f t="shared" si="23"/>
        <v>5759706.9083644617</v>
      </c>
      <c r="CM45" s="59">
        <f t="shared" si="4"/>
        <v>57892686.133715272</v>
      </c>
      <c r="CN45" s="59">
        <f t="shared" si="14"/>
        <v>-10594293.497680159</v>
      </c>
      <c r="CO45" s="59">
        <f t="shared" si="15"/>
        <v>47298392.636035115</v>
      </c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>
        <f t="shared" si="64"/>
        <v>439507.35475556785</v>
      </c>
      <c r="DL45" s="110">
        <f t="shared" si="66"/>
        <v>249131.08188650376</v>
      </c>
      <c r="DM45" s="110">
        <f t="shared" si="68"/>
        <v>268929.26778586354</v>
      </c>
      <c r="DN45" s="110">
        <f t="shared" si="70"/>
        <v>280331.48525385285</v>
      </c>
      <c r="DO45" s="110">
        <f t="shared" si="72"/>
        <v>398612.98401373648</v>
      </c>
      <c r="DP45" s="110">
        <f t="shared" si="74"/>
        <v>258929.04066009316</v>
      </c>
      <c r="DQ45" s="110">
        <f t="shared" si="76"/>
        <v>246156.77534661701</v>
      </c>
      <c r="DR45" s="110">
        <f t="shared" si="78"/>
        <v>303481.31811855262</v>
      </c>
      <c r="DS45" s="110">
        <f t="shared" si="80"/>
        <v>321938.61363449623</v>
      </c>
      <c r="DT45" s="110">
        <f t="shared" si="82"/>
        <v>319968.26187508059</v>
      </c>
      <c r="DU45" s="110">
        <f t="shared" si="84"/>
        <v>316016.1686189489</v>
      </c>
      <c r="DV45" s="110">
        <f t="shared" ref="DV45:DV56" si="86">$S$45/$X$5</f>
        <v>315473.66794215841</v>
      </c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F45" s="59">
        <f t="shared" si="25"/>
        <v>3718476.0198914711</v>
      </c>
      <c r="FG45" s="59">
        <f t="shared" si="6"/>
        <v>530436.60868399777</v>
      </c>
      <c r="FH45" s="59">
        <f t="shared" si="17"/>
        <v>-3188039.4112074734</v>
      </c>
      <c r="FI45" s="59">
        <f t="shared" si="18"/>
        <v>-896157.87849042087</v>
      </c>
      <c r="FJ45" s="59">
        <f t="shared" si="26"/>
        <v>-10594293.497680159</v>
      </c>
      <c r="FL45" s="59">
        <f t="shared" si="35"/>
        <v>65271.781837728457</v>
      </c>
      <c r="FM45" s="59">
        <f t="shared" si="7"/>
        <v>79895.531637716675</v>
      </c>
      <c r="FN45" s="59">
        <f t="shared" si="36"/>
        <v>204329.0561876717</v>
      </c>
      <c r="FO45" s="110"/>
      <c r="FP45" s="110"/>
      <c r="FQ45" s="59">
        <f t="shared" si="20"/>
        <v>349496.36966311687</v>
      </c>
      <c r="FS45" s="52">
        <f t="shared" si="9"/>
        <v>6.8400000000000002E-2</v>
      </c>
      <c r="FT45" s="52">
        <f t="shared" si="10"/>
        <v>8.8670168312699971E-2</v>
      </c>
    </row>
    <row r="46" spans="1:176" s="97" customFormat="1" x14ac:dyDescent="0.3">
      <c r="A46" s="95" t="s">
        <v>20</v>
      </c>
      <c r="B46" s="96">
        <v>2024</v>
      </c>
      <c r="C46" s="45">
        <v>2154.0204170833335</v>
      </c>
      <c r="D46" s="45">
        <v>437475.38976749993</v>
      </c>
      <c r="E46" s="45">
        <v>223144.74539458333</v>
      </c>
      <c r="F46" s="45">
        <v>97325.127308750016</v>
      </c>
      <c r="G46" s="45">
        <v>82694.478474375021</v>
      </c>
      <c r="H46" s="45">
        <v>271475.97237750003</v>
      </c>
      <c r="I46" s="45">
        <v>38378.358858749998</v>
      </c>
      <c r="J46" s="45">
        <v>17254.532287500002</v>
      </c>
      <c r="K46" s="45">
        <v>906200.62819375016</v>
      </c>
      <c r="L46" s="45">
        <v>477061.84106083337</v>
      </c>
      <c r="M46" s="45"/>
      <c r="N46" s="45">
        <v>1948213.9177087867</v>
      </c>
      <c r="O46" s="45">
        <v>-698070.75666928291</v>
      </c>
      <c r="S46" s="288">
        <f t="shared" si="11"/>
        <v>3803308.2551801298</v>
      </c>
      <c r="T46" s="59">
        <f t="shared" si="21"/>
        <v>67455701.297259867</v>
      </c>
      <c r="V46" s="59">
        <f t="shared" ref="V46:V77" si="87">$S$14/$X$4</f>
        <v>4702.65651772824</v>
      </c>
      <c r="W46" s="59">
        <f t="shared" si="12"/>
        <v>3358.4493408618273</v>
      </c>
      <c r="X46" s="59">
        <f t="shared" si="22"/>
        <v>6310.6676604674667</v>
      </c>
      <c r="Y46" s="59">
        <f t="shared" si="27"/>
        <v>2839.483747926422</v>
      </c>
      <c r="Z46" s="59">
        <f t="shared" si="29"/>
        <v>4235.2792134089477</v>
      </c>
      <c r="AA46" s="59">
        <f t="shared" si="31"/>
        <v>6401.4558513430784</v>
      </c>
      <c r="AB46" s="59">
        <f t="shared" si="33"/>
        <v>10103.341702899826</v>
      </c>
      <c r="AC46" s="59">
        <f t="shared" si="37"/>
        <v>8666.6590706078805</v>
      </c>
      <c r="AD46" s="59">
        <f t="shared" si="39"/>
        <v>7415.4845078393109</v>
      </c>
      <c r="AE46" s="59">
        <f t="shared" si="41"/>
        <v>10294.070376640475</v>
      </c>
      <c r="AF46" s="59">
        <f t="shared" si="43"/>
        <v>7366.1886101481159</v>
      </c>
      <c r="AG46" s="59">
        <f t="shared" si="45"/>
        <v>6673.9995652981734</v>
      </c>
      <c r="AH46" s="59">
        <f t="shared" si="47"/>
        <v>5644.1847677938558</v>
      </c>
      <c r="AI46" s="59">
        <f t="shared" si="49"/>
        <v>10127.192686767487</v>
      </c>
      <c r="AJ46" s="59">
        <f t="shared" si="51"/>
        <v>14158.00525835599</v>
      </c>
      <c r="AK46" s="59">
        <f t="shared" si="53"/>
        <v>8968.5161669778372</v>
      </c>
      <c r="AL46" s="59">
        <f t="shared" si="55"/>
        <v>6430.3929952001508</v>
      </c>
      <c r="AM46" s="59">
        <f t="shared" si="57"/>
        <v>11558.75814115379</v>
      </c>
      <c r="AN46" s="59">
        <f t="shared" si="59"/>
        <v>11724.700199442228</v>
      </c>
      <c r="AO46" s="59">
        <f t="shared" si="61"/>
        <v>11609.520313989584</v>
      </c>
      <c r="AP46" s="59">
        <f t="shared" si="63"/>
        <v>43950.735475556787</v>
      </c>
      <c r="AQ46" s="59">
        <f t="shared" si="65"/>
        <v>24913.108188650378</v>
      </c>
      <c r="AR46" s="59">
        <f t="shared" si="67"/>
        <v>26892.926778586352</v>
      </c>
      <c r="AS46" s="59">
        <f t="shared" si="69"/>
        <v>28033.148525385288</v>
      </c>
      <c r="AT46" s="59">
        <f t="shared" si="71"/>
        <v>39861.29840137365</v>
      </c>
      <c r="AU46" s="59">
        <f t="shared" si="73"/>
        <v>25892.904066009316</v>
      </c>
      <c r="AV46" s="59">
        <f t="shared" si="75"/>
        <v>24615.677534661703</v>
      </c>
      <c r="AW46" s="59">
        <f t="shared" si="77"/>
        <v>30348.131811855263</v>
      </c>
      <c r="AX46" s="59">
        <f t="shared" si="79"/>
        <v>32193.861363449621</v>
      </c>
      <c r="AY46" s="59">
        <f t="shared" si="81"/>
        <v>31996.826187508061</v>
      </c>
      <c r="AZ46" s="59">
        <f t="shared" si="83"/>
        <v>31601.61686189489</v>
      </c>
      <c r="BA46" s="59">
        <f t="shared" si="85"/>
        <v>31547.366794215843</v>
      </c>
      <c r="BB46" s="59">
        <f t="shared" ref="BB46:BB77" si="88">$S$46/$X$4</f>
        <v>31694.235459834414</v>
      </c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K46" s="59">
        <f t="shared" si="13"/>
        <v>562130.84414383222</v>
      </c>
      <c r="CL46" s="59">
        <f t="shared" si="23"/>
        <v>6321837.7525082938</v>
      </c>
      <c r="CM46" s="59">
        <f t="shared" ref="CM46:CM77" si="89">T46-CL46</f>
        <v>61133863.54475157</v>
      </c>
      <c r="CN46" s="59">
        <f t="shared" si="14"/>
        <v>-11447089.105038624</v>
      </c>
      <c r="CO46" s="59">
        <f t="shared" si="15"/>
        <v>49686774.439712942</v>
      </c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>
        <f t="shared" si="66"/>
        <v>249131.08188650376</v>
      </c>
      <c r="DM46" s="110">
        <f t="shared" si="68"/>
        <v>268929.26778586354</v>
      </c>
      <c r="DN46" s="110">
        <f t="shared" si="70"/>
        <v>280331.48525385285</v>
      </c>
      <c r="DO46" s="110">
        <f t="shared" si="72"/>
        <v>398612.98401373648</v>
      </c>
      <c r="DP46" s="110">
        <f t="shared" si="74"/>
        <v>258929.04066009316</v>
      </c>
      <c r="DQ46" s="110">
        <f t="shared" si="76"/>
        <v>246156.77534661701</v>
      </c>
      <c r="DR46" s="110">
        <f t="shared" si="78"/>
        <v>303481.31811855262</v>
      </c>
      <c r="DS46" s="110">
        <f t="shared" si="80"/>
        <v>321938.61363449623</v>
      </c>
      <c r="DT46" s="110">
        <f t="shared" si="82"/>
        <v>319968.26187508059</v>
      </c>
      <c r="DU46" s="110">
        <f t="shared" si="84"/>
        <v>316016.1686189489</v>
      </c>
      <c r="DV46" s="110">
        <f t="shared" si="86"/>
        <v>315473.66794215841</v>
      </c>
      <c r="DW46" s="110">
        <f t="shared" ref="DW46:DW57" si="90">$S$46/$X$5</f>
        <v>316942.35459834413</v>
      </c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F46" s="59">
        <f t="shared" si="25"/>
        <v>3595911.0197342471</v>
      </c>
      <c r="FG46" s="59">
        <f t="shared" ref="FG46:FG77" si="91">CK46</f>
        <v>562130.84414383222</v>
      </c>
      <c r="FH46" s="59">
        <f t="shared" si="17"/>
        <v>-3033780.175590415</v>
      </c>
      <c r="FI46" s="59">
        <f t="shared" si="18"/>
        <v>-852795.60735846567</v>
      </c>
      <c r="FJ46" s="59">
        <f t="shared" si="26"/>
        <v>-11447089.105038624</v>
      </c>
      <c r="FL46" s="59">
        <f t="shared" si="35"/>
        <v>68567.748726803853</v>
      </c>
      <c r="FM46" s="59">
        <f t="shared" si="7"/>
        <v>83929.940067344971</v>
      </c>
      <c r="FN46" s="59">
        <f t="shared" si="36"/>
        <v>214646.8655795599</v>
      </c>
      <c r="FO46" s="110"/>
      <c r="FP46" s="110"/>
      <c r="FQ46" s="59">
        <f t="shared" si="20"/>
        <v>367144.55437370873</v>
      </c>
      <c r="FS46" s="52">
        <f t="shared" ref="FS46:FS77" si="92">(FL46+FN46)/CO46*12</f>
        <v>6.8399999999999989E-2</v>
      </c>
      <c r="FT46" s="52">
        <f t="shared" ref="FT46:FT77" si="93">(FL46+FM46+FN46)/CO46*12</f>
        <v>8.8670168312699957E-2</v>
      </c>
    </row>
    <row r="47" spans="1:176" s="97" customFormat="1" x14ac:dyDescent="0.3">
      <c r="A47" s="95" t="s">
        <v>21</v>
      </c>
      <c r="B47" s="96">
        <v>2024</v>
      </c>
      <c r="C47" s="45">
        <v>2154.0204170833335</v>
      </c>
      <c r="D47" s="45">
        <v>604687.01976749999</v>
      </c>
      <c r="E47" s="45">
        <v>314100.99539458333</v>
      </c>
      <c r="F47" s="45">
        <v>102412.67730875</v>
      </c>
      <c r="G47" s="45">
        <v>116958.34847437499</v>
      </c>
      <c r="H47" s="45">
        <v>257209.11237749999</v>
      </c>
      <c r="I47" s="45">
        <v>47874.958858750004</v>
      </c>
      <c r="J47" s="45">
        <v>25106.872287499998</v>
      </c>
      <c r="K47" s="45">
        <v>899645.7981937502</v>
      </c>
      <c r="L47" s="45">
        <v>705824.10106083332</v>
      </c>
      <c r="M47" s="45"/>
      <c r="N47" s="45">
        <v>1631087.1114290578</v>
      </c>
      <c r="O47" s="45">
        <v>-837716.45215083472</v>
      </c>
      <c r="S47" s="288">
        <f t="shared" si="11"/>
        <v>3869344.5634188484</v>
      </c>
      <c r="T47" s="59">
        <f t="shared" si="21"/>
        <v>71325045.860678717</v>
      </c>
      <c r="V47" s="59">
        <f t="shared" si="87"/>
        <v>4702.65651772824</v>
      </c>
      <c r="W47" s="59">
        <f t="shared" ref="W47:W78" si="94">$S$15/$X$4</f>
        <v>3358.4493408618273</v>
      </c>
      <c r="X47" s="59">
        <f t="shared" si="22"/>
        <v>6310.6676604674667</v>
      </c>
      <c r="Y47" s="59">
        <f t="shared" si="27"/>
        <v>2839.483747926422</v>
      </c>
      <c r="Z47" s="59">
        <f t="shared" si="29"/>
        <v>4235.2792134089477</v>
      </c>
      <c r="AA47" s="59">
        <f t="shared" si="31"/>
        <v>6401.4558513430784</v>
      </c>
      <c r="AB47" s="59">
        <f t="shared" si="33"/>
        <v>10103.341702899826</v>
      </c>
      <c r="AC47" s="59">
        <f t="shared" si="37"/>
        <v>8666.6590706078805</v>
      </c>
      <c r="AD47" s="59">
        <f t="shared" si="39"/>
        <v>7415.4845078393109</v>
      </c>
      <c r="AE47" s="59">
        <f t="shared" si="41"/>
        <v>10294.070376640475</v>
      </c>
      <c r="AF47" s="59">
        <f t="shared" si="43"/>
        <v>7366.1886101481159</v>
      </c>
      <c r="AG47" s="59">
        <f t="shared" si="45"/>
        <v>6673.9995652981734</v>
      </c>
      <c r="AH47" s="59">
        <f t="shared" si="47"/>
        <v>5644.1847677938558</v>
      </c>
      <c r="AI47" s="59">
        <f t="shared" si="49"/>
        <v>10127.192686767487</v>
      </c>
      <c r="AJ47" s="59">
        <f t="shared" si="51"/>
        <v>14158.00525835599</v>
      </c>
      <c r="AK47" s="59">
        <f t="shared" si="53"/>
        <v>8968.5161669778372</v>
      </c>
      <c r="AL47" s="59">
        <f t="shared" si="55"/>
        <v>6430.3929952001508</v>
      </c>
      <c r="AM47" s="59">
        <f t="shared" si="57"/>
        <v>11558.75814115379</v>
      </c>
      <c r="AN47" s="59">
        <f t="shared" si="59"/>
        <v>11724.700199442228</v>
      </c>
      <c r="AO47" s="59">
        <f t="shared" si="61"/>
        <v>11609.520313989584</v>
      </c>
      <c r="AP47" s="59">
        <f t="shared" si="63"/>
        <v>43950.735475556787</v>
      </c>
      <c r="AQ47" s="59">
        <f t="shared" si="65"/>
        <v>24913.108188650378</v>
      </c>
      <c r="AR47" s="59">
        <f t="shared" si="67"/>
        <v>26892.926778586352</v>
      </c>
      <c r="AS47" s="59">
        <f t="shared" si="69"/>
        <v>28033.148525385288</v>
      </c>
      <c r="AT47" s="59">
        <f t="shared" si="71"/>
        <v>39861.29840137365</v>
      </c>
      <c r="AU47" s="59">
        <f t="shared" si="73"/>
        <v>25892.904066009316</v>
      </c>
      <c r="AV47" s="59">
        <f t="shared" si="75"/>
        <v>24615.677534661703</v>
      </c>
      <c r="AW47" s="59">
        <f t="shared" si="77"/>
        <v>30348.131811855263</v>
      </c>
      <c r="AX47" s="59">
        <f t="shared" si="79"/>
        <v>32193.861363449621</v>
      </c>
      <c r="AY47" s="59">
        <f t="shared" si="81"/>
        <v>31996.826187508061</v>
      </c>
      <c r="AZ47" s="59">
        <f t="shared" si="83"/>
        <v>31601.61686189489</v>
      </c>
      <c r="BA47" s="59">
        <f t="shared" si="85"/>
        <v>31547.366794215843</v>
      </c>
      <c r="BB47" s="59">
        <f t="shared" si="88"/>
        <v>31694.235459834414</v>
      </c>
      <c r="BC47" s="59">
        <f t="shared" ref="BC47:BC78" si="95">$S$47/$X$4</f>
        <v>32244.538028490402</v>
      </c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K47" s="59">
        <f t="shared" si="13"/>
        <v>594375.3821723226</v>
      </c>
      <c r="CL47" s="59">
        <f t="shared" si="23"/>
        <v>6916213.1346806167</v>
      </c>
      <c r="CM47" s="59">
        <f t="shared" si="89"/>
        <v>64408832.725998104</v>
      </c>
      <c r="CN47" s="59">
        <f t="shared" si="14"/>
        <v>-12311429.422037072</v>
      </c>
      <c r="CO47" s="59">
        <f t="shared" si="15"/>
        <v>52097403.303961031</v>
      </c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>
        <f t="shared" si="68"/>
        <v>268929.26778586354</v>
      </c>
      <c r="DN47" s="110">
        <f t="shared" si="70"/>
        <v>280331.48525385285</v>
      </c>
      <c r="DO47" s="110">
        <f t="shared" si="72"/>
        <v>398612.98401373648</v>
      </c>
      <c r="DP47" s="110">
        <f t="shared" si="74"/>
        <v>258929.04066009316</v>
      </c>
      <c r="DQ47" s="110">
        <f t="shared" si="76"/>
        <v>246156.77534661701</v>
      </c>
      <c r="DR47" s="110">
        <f t="shared" si="78"/>
        <v>303481.31811855262</v>
      </c>
      <c r="DS47" s="110">
        <f t="shared" si="80"/>
        <v>321938.61363449623</v>
      </c>
      <c r="DT47" s="110">
        <f t="shared" si="82"/>
        <v>319968.26187508059</v>
      </c>
      <c r="DU47" s="110">
        <f t="shared" si="84"/>
        <v>316016.1686189489</v>
      </c>
      <c r="DV47" s="110">
        <f t="shared" si="86"/>
        <v>315473.66794215841</v>
      </c>
      <c r="DW47" s="110">
        <f t="shared" si="90"/>
        <v>316942.35459834413</v>
      </c>
      <c r="DX47" s="110">
        <f t="shared" ref="DX47:DX58" si="96">$S$47/$X$5</f>
        <v>322445.38028490404</v>
      </c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F47" s="59">
        <f t="shared" si="25"/>
        <v>3669225.3181326482</v>
      </c>
      <c r="FG47" s="59">
        <f t="shared" si="91"/>
        <v>594375.3821723226</v>
      </c>
      <c r="FH47" s="59">
        <f t="shared" si="17"/>
        <v>-3074849.9359603254</v>
      </c>
      <c r="FI47" s="59">
        <f t="shared" si="18"/>
        <v>-864340.31699844752</v>
      </c>
      <c r="FJ47" s="59">
        <f t="shared" si="26"/>
        <v>-12311429.422037072</v>
      </c>
      <c r="FL47" s="59">
        <f t="shared" si="35"/>
        <v>71894.416559466219</v>
      </c>
      <c r="FM47" s="59">
        <f t="shared" si="7"/>
        <v>88001.927802158432</v>
      </c>
      <c r="FN47" s="59">
        <f t="shared" si="36"/>
        <v>225060.78227311166</v>
      </c>
      <c r="FO47" s="110"/>
      <c r="FP47" s="110"/>
      <c r="FQ47" s="59">
        <f t="shared" si="20"/>
        <v>384957.12663473631</v>
      </c>
      <c r="FS47" s="52">
        <f t="shared" si="92"/>
        <v>6.8400000000000002E-2</v>
      </c>
      <c r="FT47" s="52">
        <f t="shared" si="93"/>
        <v>8.8670168312699957E-2</v>
      </c>
    </row>
    <row r="48" spans="1:176" s="97" customFormat="1" x14ac:dyDescent="0.3">
      <c r="A48" s="95" t="s">
        <v>22</v>
      </c>
      <c r="B48" s="96">
        <v>2024</v>
      </c>
      <c r="C48" s="45">
        <v>2154.0204170833335</v>
      </c>
      <c r="D48" s="45">
        <v>939110.22976750019</v>
      </c>
      <c r="E48" s="45">
        <v>496013.49539458333</v>
      </c>
      <c r="F48" s="45">
        <v>112587.72730875001</v>
      </c>
      <c r="G48" s="45">
        <v>185486.12847437503</v>
      </c>
      <c r="H48" s="45">
        <v>344000.18237750005</v>
      </c>
      <c r="I48" s="45">
        <v>66868.138858750011</v>
      </c>
      <c r="J48" s="45">
        <v>40811.562287500004</v>
      </c>
      <c r="K48" s="45">
        <v>663593.8081937501</v>
      </c>
      <c r="L48" s="45">
        <v>1163348.6210608333</v>
      </c>
      <c r="M48" s="45"/>
      <c r="N48" s="45">
        <v>994315.89702245872</v>
      </c>
      <c r="O48" s="45">
        <v>-1116985.5087395059</v>
      </c>
      <c r="S48" s="288">
        <f t="shared" si="11"/>
        <v>3891304.3024235787</v>
      </c>
      <c r="T48" s="59">
        <f t="shared" si="21"/>
        <v>75216350.163102299</v>
      </c>
      <c r="V48" s="59">
        <f t="shared" si="87"/>
        <v>4702.65651772824</v>
      </c>
      <c r="W48" s="59">
        <f t="shared" si="94"/>
        <v>3358.4493408618273</v>
      </c>
      <c r="X48" s="59">
        <f t="shared" ref="X48:X79" si="97">$S$16/$X$4</f>
        <v>6310.6676604674667</v>
      </c>
      <c r="Y48" s="59">
        <f t="shared" si="27"/>
        <v>2839.483747926422</v>
      </c>
      <c r="Z48" s="59">
        <f t="shared" si="29"/>
        <v>4235.2792134089477</v>
      </c>
      <c r="AA48" s="59">
        <f t="shared" si="31"/>
        <v>6401.4558513430784</v>
      </c>
      <c r="AB48" s="59">
        <f t="shared" si="33"/>
        <v>10103.341702899826</v>
      </c>
      <c r="AC48" s="59">
        <f t="shared" si="37"/>
        <v>8666.6590706078805</v>
      </c>
      <c r="AD48" s="59">
        <f t="shared" si="39"/>
        <v>7415.4845078393109</v>
      </c>
      <c r="AE48" s="59">
        <f t="shared" si="41"/>
        <v>10294.070376640475</v>
      </c>
      <c r="AF48" s="59">
        <f t="shared" si="43"/>
        <v>7366.1886101481159</v>
      </c>
      <c r="AG48" s="59">
        <f t="shared" si="45"/>
        <v>6673.9995652981734</v>
      </c>
      <c r="AH48" s="59">
        <f t="shared" si="47"/>
        <v>5644.1847677938558</v>
      </c>
      <c r="AI48" s="59">
        <f t="shared" si="49"/>
        <v>10127.192686767487</v>
      </c>
      <c r="AJ48" s="59">
        <f t="shared" si="51"/>
        <v>14158.00525835599</v>
      </c>
      <c r="AK48" s="59">
        <f t="shared" si="53"/>
        <v>8968.5161669778372</v>
      </c>
      <c r="AL48" s="59">
        <f t="shared" si="55"/>
        <v>6430.3929952001508</v>
      </c>
      <c r="AM48" s="59">
        <f t="shared" si="57"/>
        <v>11558.75814115379</v>
      </c>
      <c r="AN48" s="59">
        <f t="shared" si="59"/>
        <v>11724.700199442228</v>
      </c>
      <c r="AO48" s="59">
        <f t="shared" si="61"/>
        <v>11609.520313989584</v>
      </c>
      <c r="AP48" s="59">
        <f t="shared" si="63"/>
        <v>43950.735475556787</v>
      </c>
      <c r="AQ48" s="59">
        <f t="shared" si="65"/>
        <v>24913.108188650378</v>
      </c>
      <c r="AR48" s="59">
        <f t="shared" si="67"/>
        <v>26892.926778586352</v>
      </c>
      <c r="AS48" s="59">
        <f t="shared" si="69"/>
        <v>28033.148525385288</v>
      </c>
      <c r="AT48" s="59">
        <f t="shared" si="71"/>
        <v>39861.29840137365</v>
      </c>
      <c r="AU48" s="59">
        <f t="shared" si="73"/>
        <v>25892.904066009316</v>
      </c>
      <c r="AV48" s="59">
        <f t="shared" si="75"/>
        <v>24615.677534661703</v>
      </c>
      <c r="AW48" s="59">
        <f t="shared" si="77"/>
        <v>30348.131811855263</v>
      </c>
      <c r="AX48" s="59">
        <f t="shared" si="79"/>
        <v>32193.861363449621</v>
      </c>
      <c r="AY48" s="59">
        <f t="shared" si="81"/>
        <v>31996.826187508061</v>
      </c>
      <c r="AZ48" s="59">
        <f t="shared" si="83"/>
        <v>31601.61686189489</v>
      </c>
      <c r="BA48" s="59">
        <f t="shared" si="85"/>
        <v>31547.366794215843</v>
      </c>
      <c r="BB48" s="59">
        <f t="shared" si="88"/>
        <v>31694.235459834414</v>
      </c>
      <c r="BC48" s="59">
        <f t="shared" si="95"/>
        <v>32244.538028490402</v>
      </c>
      <c r="BD48" s="59">
        <f t="shared" ref="BD48:BD79" si="98">$S$48/$X$4</f>
        <v>32427.535853529822</v>
      </c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K48" s="59">
        <f t="shared" si="13"/>
        <v>626802.91802585241</v>
      </c>
      <c r="CL48" s="59">
        <f t="shared" si="23"/>
        <v>7543016.0527064689</v>
      </c>
      <c r="CM48" s="59">
        <f t="shared" si="89"/>
        <v>67673334.110395834</v>
      </c>
      <c r="CN48" s="59">
        <f t="shared" si="14"/>
        <v>-13182212.144816758</v>
      </c>
      <c r="CO48" s="59">
        <f t="shared" si="15"/>
        <v>54491121.965579078</v>
      </c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>
        <f t="shared" si="70"/>
        <v>280331.48525385285</v>
      </c>
      <c r="DO48" s="110">
        <f t="shared" si="72"/>
        <v>398612.98401373648</v>
      </c>
      <c r="DP48" s="110">
        <f t="shared" si="74"/>
        <v>258929.04066009316</v>
      </c>
      <c r="DQ48" s="110">
        <f t="shared" si="76"/>
        <v>246156.77534661701</v>
      </c>
      <c r="DR48" s="110">
        <f t="shared" si="78"/>
        <v>303481.31811855262</v>
      </c>
      <c r="DS48" s="110">
        <f t="shared" si="80"/>
        <v>321938.61363449623</v>
      </c>
      <c r="DT48" s="110">
        <f t="shared" si="82"/>
        <v>319968.26187508059</v>
      </c>
      <c r="DU48" s="110">
        <f t="shared" si="84"/>
        <v>316016.1686189489</v>
      </c>
      <c r="DV48" s="110">
        <f t="shared" si="86"/>
        <v>315473.66794215841</v>
      </c>
      <c r="DW48" s="110">
        <f t="shared" si="90"/>
        <v>316942.35459834413</v>
      </c>
      <c r="DX48" s="110">
        <f t="shared" si="96"/>
        <v>322445.38028490404</v>
      </c>
      <c r="DY48" s="110">
        <f t="shared" ref="DY48:DY59" si="99">$S$48/$X$5</f>
        <v>324275.3585352982</v>
      </c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F48" s="59">
        <f t="shared" si="25"/>
        <v>3724571.4088820824</v>
      </c>
      <c r="FG48" s="59">
        <f t="shared" si="91"/>
        <v>626802.91802585241</v>
      </c>
      <c r="FH48" s="59">
        <f t="shared" si="17"/>
        <v>-3097768.4908562303</v>
      </c>
      <c r="FI48" s="59">
        <f t="shared" si="18"/>
        <v>-870782.72277968633</v>
      </c>
      <c r="FJ48" s="59">
        <f t="shared" si="26"/>
        <v>-13182212.144816758</v>
      </c>
      <c r="FL48" s="59">
        <f t="shared" si="35"/>
        <v>75197.748312499127</v>
      </c>
      <c r="FM48" s="59">
        <f t="shared" si="7"/>
        <v>92045.351149179143</v>
      </c>
      <c r="FN48" s="59">
        <f t="shared" si="36"/>
        <v>235401.64689130161</v>
      </c>
      <c r="FO48" s="110"/>
      <c r="FP48" s="110"/>
      <c r="FQ48" s="59">
        <f t="shared" si="20"/>
        <v>402644.74635297991</v>
      </c>
      <c r="FS48" s="52">
        <f t="shared" si="92"/>
        <v>6.8400000000000002E-2</v>
      </c>
      <c r="FT48" s="52">
        <f t="shared" si="93"/>
        <v>8.8670168312699957E-2</v>
      </c>
    </row>
    <row r="49" spans="1:176" s="97" customFormat="1" x14ac:dyDescent="0.3">
      <c r="A49" s="95" t="s">
        <v>23</v>
      </c>
      <c r="B49" s="96">
        <v>2024</v>
      </c>
      <c r="C49" s="45">
        <v>2154.0204170833335</v>
      </c>
      <c r="D49" s="45">
        <v>1106321.7997675003</v>
      </c>
      <c r="E49" s="45">
        <v>586969.74539458333</v>
      </c>
      <c r="F49" s="45">
        <v>117675.26730875002</v>
      </c>
      <c r="G49" s="45">
        <v>219750.038474375</v>
      </c>
      <c r="H49" s="45">
        <v>437037.28237750009</v>
      </c>
      <c r="I49" s="45">
        <v>76364.67885874999</v>
      </c>
      <c r="J49" s="45">
        <v>48663.902287500001</v>
      </c>
      <c r="K49" s="45">
        <v>462913.67819375003</v>
      </c>
      <c r="L49" s="45">
        <v>1392110.8710608333</v>
      </c>
      <c r="M49" s="45"/>
      <c r="N49" s="45">
        <v>691356.5058670151</v>
      </c>
      <c r="O49" s="45">
        <v>-1260778.5239060107</v>
      </c>
      <c r="S49" s="288">
        <f t="shared" si="11"/>
        <v>3880539.266101629</v>
      </c>
      <c r="T49" s="59">
        <f t="shared" si="21"/>
        <v>79096889.429203928</v>
      </c>
      <c r="V49" s="59">
        <f t="shared" si="87"/>
        <v>4702.65651772824</v>
      </c>
      <c r="W49" s="59">
        <f t="shared" si="94"/>
        <v>3358.4493408618273</v>
      </c>
      <c r="X49" s="59">
        <f t="shared" si="97"/>
        <v>6310.6676604674667</v>
      </c>
      <c r="Y49" s="59">
        <f t="shared" ref="Y49:Y80" si="100">$S$17/$X$4</f>
        <v>2839.483747926422</v>
      </c>
      <c r="Z49" s="59">
        <f t="shared" si="29"/>
        <v>4235.2792134089477</v>
      </c>
      <c r="AA49" s="59">
        <f t="shared" si="31"/>
        <v>6401.4558513430784</v>
      </c>
      <c r="AB49" s="59">
        <f t="shared" si="33"/>
        <v>10103.341702899826</v>
      </c>
      <c r="AC49" s="59">
        <f t="shared" si="37"/>
        <v>8666.6590706078805</v>
      </c>
      <c r="AD49" s="59">
        <f t="shared" si="39"/>
        <v>7415.4845078393109</v>
      </c>
      <c r="AE49" s="59">
        <f t="shared" si="41"/>
        <v>10294.070376640475</v>
      </c>
      <c r="AF49" s="59">
        <f t="shared" si="43"/>
        <v>7366.1886101481159</v>
      </c>
      <c r="AG49" s="59">
        <f t="shared" si="45"/>
        <v>6673.9995652981734</v>
      </c>
      <c r="AH49" s="59">
        <f t="shared" si="47"/>
        <v>5644.1847677938558</v>
      </c>
      <c r="AI49" s="59">
        <f t="shared" si="49"/>
        <v>10127.192686767487</v>
      </c>
      <c r="AJ49" s="59">
        <f t="shared" si="51"/>
        <v>14158.00525835599</v>
      </c>
      <c r="AK49" s="59">
        <f t="shared" si="53"/>
        <v>8968.5161669778372</v>
      </c>
      <c r="AL49" s="59">
        <f t="shared" si="55"/>
        <v>6430.3929952001508</v>
      </c>
      <c r="AM49" s="59">
        <f t="shared" si="57"/>
        <v>11558.75814115379</v>
      </c>
      <c r="AN49" s="59">
        <f t="shared" si="59"/>
        <v>11724.700199442228</v>
      </c>
      <c r="AO49" s="59">
        <f t="shared" si="61"/>
        <v>11609.520313989584</v>
      </c>
      <c r="AP49" s="59">
        <f t="shared" si="63"/>
        <v>43950.735475556787</v>
      </c>
      <c r="AQ49" s="59">
        <f t="shared" si="65"/>
        <v>24913.108188650378</v>
      </c>
      <c r="AR49" s="59">
        <f t="shared" si="67"/>
        <v>26892.926778586352</v>
      </c>
      <c r="AS49" s="59">
        <f t="shared" si="69"/>
        <v>28033.148525385288</v>
      </c>
      <c r="AT49" s="59">
        <f t="shared" si="71"/>
        <v>39861.29840137365</v>
      </c>
      <c r="AU49" s="59">
        <f t="shared" si="73"/>
        <v>25892.904066009316</v>
      </c>
      <c r="AV49" s="59">
        <f t="shared" si="75"/>
        <v>24615.677534661703</v>
      </c>
      <c r="AW49" s="59">
        <f t="shared" si="77"/>
        <v>30348.131811855263</v>
      </c>
      <c r="AX49" s="59">
        <f t="shared" si="79"/>
        <v>32193.861363449621</v>
      </c>
      <c r="AY49" s="59">
        <f t="shared" si="81"/>
        <v>31996.826187508061</v>
      </c>
      <c r="AZ49" s="59">
        <f t="shared" si="83"/>
        <v>31601.61686189489</v>
      </c>
      <c r="BA49" s="59">
        <f t="shared" si="85"/>
        <v>31547.366794215843</v>
      </c>
      <c r="BB49" s="59">
        <f t="shared" si="88"/>
        <v>31694.235459834414</v>
      </c>
      <c r="BC49" s="59">
        <f t="shared" si="95"/>
        <v>32244.538028490402</v>
      </c>
      <c r="BD49" s="59">
        <f t="shared" si="98"/>
        <v>32427.535853529822</v>
      </c>
      <c r="BE49" s="59">
        <f t="shared" ref="BE49:BE80" si="101">$S$49/$X$4</f>
        <v>32337.827217513575</v>
      </c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K49" s="59">
        <f t="shared" si="13"/>
        <v>659140.74524336599</v>
      </c>
      <c r="CL49" s="59">
        <f t="shared" si="23"/>
        <v>8202156.7979498347</v>
      </c>
      <c r="CM49" s="59">
        <f t="shared" si="89"/>
        <v>70894732.631254092</v>
      </c>
      <c r="CN49" s="59">
        <f t="shared" si="14"/>
        <v>-14056005.156169174</v>
      </c>
      <c r="CO49" s="59">
        <f t="shared" si="15"/>
        <v>56838727.475084916</v>
      </c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>
        <f t="shared" si="72"/>
        <v>398612.98401373648</v>
      </c>
      <c r="DP49" s="110">
        <f t="shared" si="74"/>
        <v>258929.04066009316</v>
      </c>
      <c r="DQ49" s="110">
        <f t="shared" si="76"/>
        <v>246156.77534661701</v>
      </c>
      <c r="DR49" s="110">
        <f t="shared" si="78"/>
        <v>303481.31811855262</v>
      </c>
      <c r="DS49" s="110">
        <f t="shared" si="80"/>
        <v>321938.61363449623</v>
      </c>
      <c r="DT49" s="110">
        <f t="shared" si="82"/>
        <v>319968.26187508059</v>
      </c>
      <c r="DU49" s="110">
        <f t="shared" si="84"/>
        <v>316016.1686189489</v>
      </c>
      <c r="DV49" s="110">
        <f t="shared" si="86"/>
        <v>315473.66794215841</v>
      </c>
      <c r="DW49" s="110">
        <f t="shared" si="90"/>
        <v>316942.35459834413</v>
      </c>
      <c r="DX49" s="110">
        <f t="shared" si="96"/>
        <v>322445.38028490404</v>
      </c>
      <c r="DY49" s="110">
        <f t="shared" si="99"/>
        <v>324275.3585352982</v>
      </c>
      <c r="DZ49" s="110">
        <f t="shared" ref="DZ49:DZ60" si="102">$S$49/$X$5</f>
        <v>323378.27217513573</v>
      </c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F49" s="59">
        <f t="shared" si="25"/>
        <v>3767618.1958033652</v>
      </c>
      <c r="FG49" s="59">
        <f t="shared" si="91"/>
        <v>659140.74524336599</v>
      </c>
      <c r="FH49" s="59">
        <f t="shared" si="17"/>
        <v>-3108477.4505599993</v>
      </c>
      <c r="FI49" s="59">
        <f t="shared" si="18"/>
        <v>-873793.0113524159</v>
      </c>
      <c r="FJ49" s="59">
        <f t="shared" si="26"/>
        <v>-14056005.156169174</v>
      </c>
      <c r="FL49" s="59">
        <f t="shared" si="35"/>
        <v>78437.443915617187</v>
      </c>
      <c r="FM49" s="59">
        <f t="shared" si="7"/>
        <v>96010.881049971242</v>
      </c>
      <c r="FN49" s="59">
        <f t="shared" si="36"/>
        <v>245543.30269236685</v>
      </c>
      <c r="FO49" s="110"/>
      <c r="FP49" s="110"/>
      <c r="FQ49" s="59">
        <f t="shared" si="20"/>
        <v>419991.62765795528</v>
      </c>
      <c r="FS49" s="52">
        <f t="shared" si="92"/>
        <v>6.8400000000000016E-2</v>
      </c>
      <c r="FT49" s="52">
        <f t="shared" si="93"/>
        <v>8.8670168312699957E-2</v>
      </c>
    </row>
    <row r="50" spans="1:176" s="97" customFormat="1" x14ac:dyDescent="0.3">
      <c r="A50" s="95" t="s">
        <v>24</v>
      </c>
      <c r="B50" s="96">
        <v>2024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288410.01</v>
      </c>
      <c r="I50" s="45">
        <v>0</v>
      </c>
      <c r="J50" s="45">
        <v>0</v>
      </c>
      <c r="K50" s="45">
        <v>476862.78</v>
      </c>
      <c r="L50" s="45">
        <v>0</v>
      </c>
      <c r="M50" s="45"/>
      <c r="N50" s="45">
        <v>1008555.5400177675</v>
      </c>
      <c r="O50" s="45">
        <v>-323839.88094114023</v>
      </c>
      <c r="S50" s="288">
        <f t="shared" si="11"/>
        <v>1449988.4490766271</v>
      </c>
      <c r="T50" s="59">
        <f t="shared" si="21"/>
        <v>80546877.87828055</v>
      </c>
      <c r="V50" s="59">
        <f t="shared" si="87"/>
        <v>4702.65651772824</v>
      </c>
      <c r="W50" s="59">
        <f t="shared" si="94"/>
        <v>3358.4493408618273</v>
      </c>
      <c r="X50" s="59">
        <f t="shared" si="97"/>
        <v>6310.6676604674667</v>
      </c>
      <c r="Y50" s="59">
        <f t="shared" si="100"/>
        <v>2839.483747926422</v>
      </c>
      <c r="Z50" s="59">
        <f t="shared" ref="Z50:Z81" si="103">$S$18/$X$4</f>
        <v>4235.2792134089477</v>
      </c>
      <c r="AA50" s="59">
        <f t="shared" si="31"/>
        <v>6401.4558513430784</v>
      </c>
      <c r="AB50" s="59">
        <f t="shared" si="33"/>
        <v>10103.341702899826</v>
      </c>
      <c r="AC50" s="59">
        <f t="shared" si="37"/>
        <v>8666.6590706078805</v>
      </c>
      <c r="AD50" s="59">
        <f t="shared" si="39"/>
        <v>7415.4845078393109</v>
      </c>
      <c r="AE50" s="59">
        <f t="shared" si="41"/>
        <v>10294.070376640475</v>
      </c>
      <c r="AF50" s="59">
        <f t="shared" si="43"/>
        <v>7366.1886101481159</v>
      </c>
      <c r="AG50" s="59">
        <f t="shared" si="45"/>
        <v>6673.9995652981734</v>
      </c>
      <c r="AH50" s="59">
        <f t="shared" si="47"/>
        <v>5644.1847677938558</v>
      </c>
      <c r="AI50" s="59">
        <f t="shared" si="49"/>
        <v>10127.192686767487</v>
      </c>
      <c r="AJ50" s="59">
        <f t="shared" si="51"/>
        <v>14158.00525835599</v>
      </c>
      <c r="AK50" s="59">
        <f t="shared" si="53"/>
        <v>8968.5161669778372</v>
      </c>
      <c r="AL50" s="59">
        <f t="shared" si="55"/>
        <v>6430.3929952001508</v>
      </c>
      <c r="AM50" s="59">
        <f t="shared" si="57"/>
        <v>11558.75814115379</v>
      </c>
      <c r="AN50" s="59">
        <f t="shared" si="59"/>
        <v>11724.700199442228</v>
      </c>
      <c r="AO50" s="59">
        <f t="shared" si="61"/>
        <v>11609.520313989584</v>
      </c>
      <c r="AP50" s="59">
        <f t="shared" si="63"/>
        <v>43950.735475556787</v>
      </c>
      <c r="AQ50" s="59">
        <f t="shared" si="65"/>
        <v>24913.108188650378</v>
      </c>
      <c r="AR50" s="59">
        <f t="shared" si="67"/>
        <v>26892.926778586352</v>
      </c>
      <c r="AS50" s="59">
        <f t="shared" si="69"/>
        <v>28033.148525385288</v>
      </c>
      <c r="AT50" s="59">
        <f t="shared" si="71"/>
        <v>39861.29840137365</v>
      </c>
      <c r="AU50" s="59">
        <f t="shared" si="73"/>
        <v>25892.904066009316</v>
      </c>
      <c r="AV50" s="59">
        <f t="shared" si="75"/>
        <v>24615.677534661703</v>
      </c>
      <c r="AW50" s="59">
        <f t="shared" si="77"/>
        <v>30348.131811855263</v>
      </c>
      <c r="AX50" s="59">
        <f t="shared" si="79"/>
        <v>32193.861363449621</v>
      </c>
      <c r="AY50" s="59">
        <f t="shared" si="81"/>
        <v>31996.826187508061</v>
      </c>
      <c r="AZ50" s="59">
        <f t="shared" si="83"/>
        <v>31601.61686189489</v>
      </c>
      <c r="BA50" s="59">
        <f t="shared" si="85"/>
        <v>31547.366794215843</v>
      </c>
      <c r="BB50" s="59">
        <f t="shared" si="88"/>
        <v>31694.235459834414</v>
      </c>
      <c r="BC50" s="59">
        <f t="shared" si="95"/>
        <v>32244.538028490402</v>
      </c>
      <c r="BD50" s="59">
        <f t="shared" si="98"/>
        <v>32427.535853529822</v>
      </c>
      <c r="BE50" s="59">
        <f t="shared" si="101"/>
        <v>32337.827217513575</v>
      </c>
      <c r="BF50" s="59">
        <f t="shared" ref="BF50:BF81" si="104">$S$50/$X$4</f>
        <v>12083.237075638559</v>
      </c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K50" s="59">
        <f t="shared" si="13"/>
        <v>671223.9823190046</v>
      </c>
      <c r="CL50" s="59">
        <f t="shared" si="23"/>
        <v>8873380.7802688386</v>
      </c>
      <c r="CM50" s="59">
        <f t="shared" si="89"/>
        <v>71673497.098011717</v>
      </c>
      <c r="CN50" s="59">
        <f t="shared" si="14"/>
        <v>-14848317.439192986</v>
      </c>
      <c r="CO50" s="59">
        <f t="shared" si="15"/>
        <v>56825179.658818729</v>
      </c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>
        <f t="shared" si="74"/>
        <v>258929.04066009316</v>
      </c>
      <c r="DQ50" s="110">
        <f t="shared" si="76"/>
        <v>246156.77534661701</v>
      </c>
      <c r="DR50" s="110">
        <f t="shared" si="78"/>
        <v>303481.31811855262</v>
      </c>
      <c r="DS50" s="110">
        <f t="shared" si="80"/>
        <v>321938.61363449623</v>
      </c>
      <c r="DT50" s="110">
        <f t="shared" si="82"/>
        <v>319968.26187508059</v>
      </c>
      <c r="DU50" s="110">
        <f t="shared" si="84"/>
        <v>316016.1686189489</v>
      </c>
      <c r="DV50" s="110">
        <f t="shared" si="86"/>
        <v>315473.66794215841</v>
      </c>
      <c r="DW50" s="110">
        <f t="shared" si="90"/>
        <v>316942.35459834413</v>
      </c>
      <c r="DX50" s="110">
        <f t="shared" si="96"/>
        <v>322445.38028490404</v>
      </c>
      <c r="DY50" s="110">
        <f t="shared" si="99"/>
        <v>324275.3585352982</v>
      </c>
      <c r="DZ50" s="110">
        <f t="shared" si="102"/>
        <v>323378.27217513573</v>
      </c>
      <c r="EA50" s="110">
        <f t="shared" ref="EA50:EA61" si="105">$S$50/$X$5</f>
        <v>120832.3707563856</v>
      </c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F50" s="59">
        <f t="shared" si="25"/>
        <v>3489837.5825460143</v>
      </c>
      <c r="FG50" s="59">
        <f t="shared" si="91"/>
        <v>671223.9823190046</v>
      </c>
      <c r="FH50" s="59">
        <f t="shared" si="17"/>
        <v>-2818613.6002270095</v>
      </c>
      <c r="FI50" s="59">
        <f t="shared" si="18"/>
        <v>-792312.28302381246</v>
      </c>
      <c r="FJ50" s="59">
        <f t="shared" si="26"/>
        <v>-14848317.439192986</v>
      </c>
      <c r="FL50" s="59">
        <f t="shared" si="35"/>
        <v>78418.74792916984</v>
      </c>
      <c r="FM50" s="59">
        <f t="shared" si="7"/>
        <v>95987.996340305806</v>
      </c>
      <c r="FN50" s="59">
        <f t="shared" si="36"/>
        <v>245484.77612609693</v>
      </c>
      <c r="FO50" s="110"/>
      <c r="FP50" s="110"/>
      <c r="FQ50" s="59">
        <f t="shared" si="20"/>
        <v>419891.52039557253</v>
      </c>
      <c r="FS50" s="52">
        <f t="shared" si="92"/>
        <v>6.8400000000000002E-2</v>
      </c>
      <c r="FT50" s="52">
        <f t="shared" si="93"/>
        <v>8.8670168312699943E-2</v>
      </c>
    </row>
    <row r="51" spans="1:176" s="97" customFormat="1" x14ac:dyDescent="0.3">
      <c r="A51" s="95" t="s">
        <v>25</v>
      </c>
      <c r="B51" s="96">
        <v>2024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274772.93</v>
      </c>
      <c r="I51" s="45">
        <v>0</v>
      </c>
      <c r="J51" s="45">
        <v>0</v>
      </c>
      <c r="K51" s="45">
        <v>712103.41</v>
      </c>
      <c r="L51" s="45">
        <v>0</v>
      </c>
      <c r="M51" s="45"/>
      <c r="N51" s="45">
        <v>1642953.476818383</v>
      </c>
      <c r="O51" s="45">
        <v>-389246.71204396454</v>
      </c>
      <c r="S51" s="288">
        <f t="shared" si="11"/>
        <v>2240583.1047744183</v>
      </c>
      <c r="T51" s="59">
        <f t="shared" si="21"/>
        <v>82787460.983054966</v>
      </c>
      <c r="V51" s="59">
        <f t="shared" si="87"/>
        <v>4702.65651772824</v>
      </c>
      <c r="W51" s="59">
        <f t="shared" si="94"/>
        <v>3358.4493408618273</v>
      </c>
      <c r="X51" s="59">
        <f t="shared" si="97"/>
        <v>6310.6676604674667</v>
      </c>
      <c r="Y51" s="59">
        <f t="shared" si="100"/>
        <v>2839.483747926422</v>
      </c>
      <c r="Z51" s="59">
        <f t="shared" si="103"/>
        <v>4235.2792134089477</v>
      </c>
      <c r="AA51" s="59">
        <f t="shared" ref="AA51:AA82" si="106">$S$19/$X$4</f>
        <v>6401.4558513430784</v>
      </c>
      <c r="AB51" s="59">
        <f t="shared" si="33"/>
        <v>10103.341702899826</v>
      </c>
      <c r="AC51" s="59">
        <f t="shared" si="37"/>
        <v>8666.6590706078805</v>
      </c>
      <c r="AD51" s="59">
        <f t="shared" si="39"/>
        <v>7415.4845078393109</v>
      </c>
      <c r="AE51" s="59">
        <f t="shared" si="41"/>
        <v>10294.070376640475</v>
      </c>
      <c r="AF51" s="59">
        <f t="shared" si="43"/>
        <v>7366.1886101481159</v>
      </c>
      <c r="AG51" s="59">
        <f t="shared" si="45"/>
        <v>6673.9995652981734</v>
      </c>
      <c r="AH51" s="59">
        <f t="shared" si="47"/>
        <v>5644.1847677938558</v>
      </c>
      <c r="AI51" s="59">
        <f t="shared" si="49"/>
        <v>10127.192686767487</v>
      </c>
      <c r="AJ51" s="59">
        <f t="shared" si="51"/>
        <v>14158.00525835599</v>
      </c>
      <c r="AK51" s="59">
        <f t="shared" si="53"/>
        <v>8968.5161669778372</v>
      </c>
      <c r="AL51" s="59">
        <f t="shared" si="55"/>
        <v>6430.3929952001508</v>
      </c>
      <c r="AM51" s="59">
        <f t="shared" si="57"/>
        <v>11558.75814115379</v>
      </c>
      <c r="AN51" s="59">
        <f t="shared" si="59"/>
        <v>11724.700199442228</v>
      </c>
      <c r="AO51" s="59">
        <f t="shared" si="61"/>
        <v>11609.520313989584</v>
      </c>
      <c r="AP51" s="59">
        <f t="shared" si="63"/>
        <v>43950.735475556787</v>
      </c>
      <c r="AQ51" s="59">
        <f t="shared" si="65"/>
        <v>24913.108188650378</v>
      </c>
      <c r="AR51" s="59">
        <f t="shared" si="67"/>
        <v>26892.926778586352</v>
      </c>
      <c r="AS51" s="59">
        <f t="shared" si="69"/>
        <v>28033.148525385288</v>
      </c>
      <c r="AT51" s="59">
        <f t="shared" si="71"/>
        <v>39861.29840137365</v>
      </c>
      <c r="AU51" s="59">
        <f t="shared" si="73"/>
        <v>25892.904066009316</v>
      </c>
      <c r="AV51" s="59">
        <f t="shared" si="75"/>
        <v>24615.677534661703</v>
      </c>
      <c r="AW51" s="59">
        <f t="shared" si="77"/>
        <v>30348.131811855263</v>
      </c>
      <c r="AX51" s="59">
        <f t="shared" si="79"/>
        <v>32193.861363449621</v>
      </c>
      <c r="AY51" s="59">
        <f t="shared" si="81"/>
        <v>31996.826187508061</v>
      </c>
      <c r="AZ51" s="59">
        <f t="shared" si="83"/>
        <v>31601.61686189489</v>
      </c>
      <c r="BA51" s="59">
        <f t="shared" si="85"/>
        <v>31547.366794215843</v>
      </c>
      <c r="BB51" s="59">
        <f t="shared" si="88"/>
        <v>31694.235459834414</v>
      </c>
      <c r="BC51" s="59">
        <f t="shared" si="95"/>
        <v>32244.538028490402</v>
      </c>
      <c r="BD51" s="59">
        <f t="shared" si="98"/>
        <v>32427.535853529822</v>
      </c>
      <c r="BE51" s="59">
        <f t="shared" si="101"/>
        <v>32337.827217513575</v>
      </c>
      <c r="BF51" s="59">
        <f t="shared" si="104"/>
        <v>12083.237075638559</v>
      </c>
      <c r="BG51" s="59">
        <f t="shared" ref="BG51:BG82" si="107">$S$51/$X$4</f>
        <v>18671.525873120154</v>
      </c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K51" s="59">
        <f t="shared" si="13"/>
        <v>689895.50819212478</v>
      </c>
      <c r="CL51" s="59">
        <f t="shared" si="23"/>
        <v>9563276.2884609625</v>
      </c>
      <c r="CM51" s="59">
        <f t="shared" si="89"/>
        <v>73224184.694593996</v>
      </c>
      <c r="CN51" s="59">
        <f t="shared" si="14"/>
        <v>-15615081.862193653</v>
      </c>
      <c r="CO51" s="59">
        <f t="shared" si="15"/>
        <v>57609102.832400344</v>
      </c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>
        <f t="shared" si="76"/>
        <v>246156.77534661701</v>
      </c>
      <c r="DR51" s="110">
        <f t="shared" si="78"/>
        <v>303481.31811855262</v>
      </c>
      <c r="DS51" s="110">
        <f t="shared" si="80"/>
        <v>321938.61363449623</v>
      </c>
      <c r="DT51" s="110">
        <f t="shared" si="82"/>
        <v>319968.26187508059</v>
      </c>
      <c r="DU51" s="110">
        <f t="shared" si="84"/>
        <v>316016.1686189489</v>
      </c>
      <c r="DV51" s="110">
        <f t="shared" si="86"/>
        <v>315473.66794215841</v>
      </c>
      <c r="DW51" s="110">
        <f t="shared" si="90"/>
        <v>316942.35459834413</v>
      </c>
      <c r="DX51" s="110">
        <f t="shared" si="96"/>
        <v>322445.38028490404</v>
      </c>
      <c r="DY51" s="110">
        <f t="shared" si="99"/>
        <v>324275.3585352982</v>
      </c>
      <c r="DZ51" s="110">
        <f t="shared" si="102"/>
        <v>323378.27217513573</v>
      </c>
      <c r="EA51" s="110">
        <f t="shared" si="105"/>
        <v>120832.3707563856</v>
      </c>
      <c r="EB51" s="110">
        <f t="shared" ref="EB51:EB62" si="108">$S$51/$X$5</f>
        <v>186715.25873120152</v>
      </c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F51" s="59">
        <f t="shared" si="25"/>
        <v>3417623.800617123</v>
      </c>
      <c r="FG51" s="59">
        <f t="shared" si="91"/>
        <v>689895.50819212478</v>
      </c>
      <c r="FH51" s="59">
        <f t="shared" si="17"/>
        <v>-2727728.2924249982</v>
      </c>
      <c r="FI51" s="59">
        <f t="shared" si="18"/>
        <v>-766764.42300066701</v>
      </c>
      <c r="FJ51" s="59">
        <f t="shared" si="26"/>
        <v>-15615081.862193653</v>
      </c>
      <c r="FL51" s="59">
        <f t="shared" si="35"/>
        <v>79500.561908712465</v>
      </c>
      <c r="FM51" s="59">
        <f t="shared" si="7"/>
        <v>97312.184229699589</v>
      </c>
      <c r="FN51" s="59">
        <f t="shared" si="36"/>
        <v>248871.32423596949</v>
      </c>
      <c r="FO51" s="110"/>
      <c r="FP51" s="110"/>
      <c r="FQ51" s="59">
        <f t="shared" si="20"/>
        <v>425684.0703743815</v>
      </c>
      <c r="FS51" s="52">
        <f t="shared" si="92"/>
        <v>6.8400000000000002E-2</v>
      </c>
      <c r="FT51" s="52">
        <f t="shared" si="93"/>
        <v>8.8670168312699943E-2</v>
      </c>
    </row>
    <row r="52" spans="1:176" s="97" customFormat="1" x14ac:dyDescent="0.3">
      <c r="A52" s="95" t="s">
        <v>26</v>
      </c>
      <c r="B52" s="96">
        <v>2024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187707.51</v>
      </c>
      <c r="I52" s="45">
        <v>0</v>
      </c>
      <c r="J52" s="45">
        <v>0</v>
      </c>
      <c r="K52" s="45">
        <v>912377.88</v>
      </c>
      <c r="L52" s="45">
        <v>0</v>
      </c>
      <c r="M52" s="45"/>
      <c r="N52" s="45">
        <v>1960152.4311237333</v>
      </c>
      <c r="O52" s="45">
        <v>-399271.63738690095</v>
      </c>
      <c r="S52" s="288">
        <f t="shared" si="11"/>
        <v>2660966.1837368323</v>
      </c>
      <c r="T52" s="59">
        <f t="shared" si="21"/>
        <v>85448427.166791797</v>
      </c>
      <c r="V52" s="59">
        <f t="shared" si="87"/>
        <v>4702.65651772824</v>
      </c>
      <c r="W52" s="59">
        <f t="shared" si="94"/>
        <v>3358.4493408618273</v>
      </c>
      <c r="X52" s="59">
        <f t="shared" si="97"/>
        <v>6310.6676604674667</v>
      </c>
      <c r="Y52" s="59">
        <f t="shared" si="100"/>
        <v>2839.483747926422</v>
      </c>
      <c r="Z52" s="59">
        <f t="shared" si="103"/>
        <v>4235.2792134089477</v>
      </c>
      <c r="AA52" s="59">
        <f t="shared" si="106"/>
        <v>6401.4558513430784</v>
      </c>
      <c r="AB52" s="59">
        <f t="shared" ref="AB52:AB83" si="109">$S$20/$X$4</f>
        <v>10103.341702899826</v>
      </c>
      <c r="AC52" s="59">
        <f t="shared" si="37"/>
        <v>8666.6590706078805</v>
      </c>
      <c r="AD52" s="59">
        <f t="shared" si="39"/>
        <v>7415.4845078393109</v>
      </c>
      <c r="AE52" s="59">
        <f t="shared" si="41"/>
        <v>10294.070376640475</v>
      </c>
      <c r="AF52" s="59">
        <f t="shared" si="43"/>
        <v>7366.1886101481159</v>
      </c>
      <c r="AG52" s="59">
        <f t="shared" si="45"/>
        <v>6673.9995652981734</v>
      </c>
      <c r="AH52" s="59">
        <f t="shared" si="47"/>
        <v>5644.1847677938558</v>
      </c>
      <c r="AI52" s="59">
        <f t="shared" si="49"/>
        <v>10127.192686767487</v>
      </c>
      <c r="AJ52" s="59">
        <f t="shared" si="51"/>
        <v>14158.00525835599</v>
      </c>
      <c r="AK52" s="59">
        <f t="shared" si="53"/>
        <v>8968.5161669778372</v>
      </c>
      <c r="AL52" s="59">
        <f t="shared" si="55"/>
        <v>6430.3929952001508</v>
      </c>
      <c r="AM52" s="59">
        <f t="shared" si="57"/>
        <v>11558.75814115379</v>
      </c>
      <c r="AN52" s="59">
        <f t="shared" si="59"/>
        <v>11724.700199442228</v>
      </c>
      <c r="AO52" s="59">
        <f t="shared" si="61"/>
        <v>11609.520313989584</v>
      </c>
      <c r="AP52" s="59">
        <f t="shared" si="63"/>
        <v>43950.735475556787</v>
      </c>
      <c r="AQ52" s="59">
        <f t="shared" si="65"/>
        <v>24913.108188650378</v>
      </c>
      <c r="AR52" s="59">
        <f t="shared" si="67"/>
        <v>26892.926778586352</v>
      </c>
      <c r="AS52" s="59">
        <f t="shared" si="69"/>
        <v>28033.148525385288</v>
      </c>
      <c r="AT52" s="59">
        <f t="shared" si="71"/>
        <v>39861.29840137365</v>
      </c>
      <c r="AU52" s="59">
        <f t="shared" si="73"/>
        <v>25892.904066009316</v>
      </c>
      <c r="AV52" s="59">
        <f t="shared" si="75"/>
        <v>24615.677534661703</v>
      </c>
      <c r="AW52" s="59">
        <f t="shared" si="77"/>
        <v>30348.131811855263</v>
      </c>
      <c r="AX52" s="59">
        <f t="shared" si="79"/>
        <v>32193.861363449621</v>
      </c>
      <c r="AY52" s="59">
        <f t="shared" si="81"/>
        <v>31996.826187508061</v>
      </c>
      <c r="AZ52" s="59">
        <f t="shared" si="83"/>
        <v>31601.61686189489</v>
      </c>
      <c r="BA52" s="59">
        <f t="shared" si="85"/>
        <v>31547.366794215843</v>
      </c>
      <c r="BB52" s="59">
        <f t="shared" si="88"/>
        <v>31694.235459834414</v>
      </c>
      <c r="BC52" s="59">
        <f t="shared" si="95"/>
        <v>32244.538028490402</v>
      </c>
      <c r="BD52" s="59">
        <f t="shared" si="98"/>
        <v>32427.535853529822</v>
      </c>
      <c r="BE52" s="59">
        <f t="shared" si="101"/>
        <v>32337.827217513575</v>
      </c>
      <c r="BF52" s="59">
        <f t="shared" si="104"/>
        <v>12083.237075638559</v>
      </c>
      <c r="BG52" s="59">
        <f t="shared" si="107"/>
        <v>18671.525873120154</v>
      </c>
      <c r="BH52" s="59">
        <f t="shared" ref="BH52:BH83" si="110">$S$52/$X$4</f>
        <v>22174.718197806935</v>
      </c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K52" s="59">
        <f t="shared" si="13"/>
        <v>712070.22638993175</v>
      </c>
      <c r="CL52" s="59">
        <f t="shared" si="23"/>
        <v>10275346.514850894</v>
      </c>
      <c r="CM52" s="59">
        <f t="shared" si="89"/>
        <v>75173080.651940897</v>
      </c>
      <c r="CN52" s="59">
        <f t="shared" si="14"/>
        <v>-16368751.435213018</v>
      </c>
      <c r="CO52" s="59">
        <f t="shared" si="15"/>
        <v>58804329.216727883</v>
      </c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>
        <f t="shared" si="78"/>
        <v>303481.31811855262</v>
      </c>
      <c r="DS52" s="110">
        <f t="shared" si="80"/>
        <v>321938.61363449623</v>
      </c>
      <c r="DT52" s="110">
        <f t="shared" si="82"/>
        <v>319968.26187508059</v>
      </c>
      <c r="DU52" s="110">
        <f t="shared" si="84"/>
        <v>316016.1686189489</v>
      </c>
      <c r="DV52" s="110">
        <f t="shared" si="86"/>
        <v>315473.66794215841</v>
      </c>
      <c r="DW52" s="110">
        <f t="shared" si="90"/>
        <v>316942.35459834413</v>
      </c>
      <c r="DX52" s="110">
        <f t="shared" si="96"/>
        <v>322445.38028490404</v>
      </c>
      <c r="DY52" s="110">
        <f t="shared" si="99"/>
        <v>324275.3585352982</v>
      </c>
      <c r="DZ52" s="110">
        <f t="shared" si="102"/>
        <v>323378.27217513573</v>
      </c>
      <c r="EA52" s="110">
        <f t="shared" si="105"/>
        <v>120832.3707563856</v>
      </c>
      <c r="EB52" s="110">
        <f t="shared" si="108"/>
        <v>186715.25873120152</v>
      </c>
      <c r="EC52" s="110">
        <f t="shared" ref="EC52:EC63" si="111">$S$52/$X$5</f>
        <v>221747.18197806936</v>
      </c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F52" s="59">
        <f t="shared" si="25"/>
        <v>3393214.2072485751</v>
      </c>
      <c r="FG52" s="59">
        <f t="shared" si="91"/>
        <v>712070.22638993175</v>
      </c>
      <c r="FH52" s="59">
        <f t="shared" si="17"/>
        <v>-2681143.9808586435</v>
      </c>
      <c r="FI52" s="59">
        <f t="shared" si="18"/>
        <v>-753669.57301936473</v>
      </c>
      <c r="FJ52" s="59">
        <f t="shared" si="26"/>
        <v>-16368751.435213018</v>
      </c>
      <c r="FL52" s="59">
        <f t="shared" si="35"/>
        <v>81149.974319084475</v>
      </c>
      <c r="FM52" s="59">
        <f t="shared" si="7"/>
        <v>99331.137561541167</v>
      </c>
      <c r="FN52" s="59">
        <f t="shared" si="36"/>
        <v>254034.70221626444</v>
      </c>
      <c r="FO52" s="110"/>
      <c r="FP52" s="110"/>
      <c r="FQ52" s="59">
        <f t="shared" si="20"/>
        <v>434515.8140968901</v>
      </c>
      <c r="FS52" s="52">
        <f t="shared" si="92"/>
        <v>6.8400000000000002E-2</v>
      </c>
      <c r="FT52" s="52">
        <f t="shared" si="93"/>
        <v>8.8670168312699957E-2</v>
      </c>
    </row>
    <row r="53" spans="1:176" s="97" customFormat="1" x14ac:dyDescent="0.3">
      <c r="A53" s="95" t="s">
        <v>27</v>
      </c>
      <c r="B53" s="96">
        <v>2024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150502.92000000001</v>
      </c>
      <c r="I53" s="45">
        <v>0</v>
      </c>
      <c r="J53" s="45">
        <v>0</v>
      </c>
      <c r="K53" s="45">
        <v>890619.49</v>
      </c>
      <c r="L53" s="45">
        <v>0</v>
      </c>
      <c r="M53" s="45"/>
      <c r="N53" s="45">
        <v>80871.687917667688</v>
      </c>
      <c r="O53" s="45">
        <v>-369945.227183696</v>
      </c>
      <c r="S53" s="288">
        <f t="shared" si="11"/>
        <v>752048.87073397182</v>
      </c>
      <c r="T53" s="59">
        <f t="shared" si="21"/>
        <v>86200476.037525773</v>
      </c>
      <c r="V53" s="59">
        <f t="shared" si="87"/>
        <v>4702.65651772824</v>
      </c>
      <c r="W53" s="59">
        <f t="shared" si="94"/>
        <v>3358.4493408618273</v>
      </c>
      <c r="X53" s="59">
        <f t="shared" si="97"/>
        <v>6310.6676604674667</v>
      </c>
      <c r="Y53" s="59">
        <f t="shared" si="100"/>
        <v>2839.483747926422</v>
      </c>
      <c r="Z53" s="59">
        <f t="shared" si="103"/>
        <v>4235.2792134089477</v>
      </c>
      <c r="AA53" s="59">
        <f t="shared" si="106"/>
        <v>6401.4558513430784</v>
      </c>
      <c r="AB53" s="59">
        <f t="shared" si="109"/>
        <v>10103.341702899826</v>
      </c>
      <c r="AC53" s="59">
        <f t="shared" ref="AC53:AC84" si="112">$S$21/$X$4</f>
        <v>8666.6590706078805</v>
      </c>
      <c r="AD53" s="59">
        <f t="shared" si="39"/>
        <v>7415.4845078393109</v>
      </c>
      <c r="AE53" s="59">
        <f t="shared" si="41"/>
        <v>10294.070376640475</v>
      </c>
      <c r="AF53" s="59">
        <f t="shared" si="43"/>
        <v>7366.1886101481159</v>
      </c>
      <c r="AG53" s="59">
        <f t="shared" si="45"/>
        <v>6673.9995652981734</v>
      </c>
      <c r="AH53" s="59">
        <f t="shared" si="47"/>
        <v>5644.1847677938558</v>
      </c>
      <c r="AI53" s="59">
        <f t="shared" si="49"/>
        <v>10127.192686767487</v>
      </c>
      <c r="AJ53" s="59">
        <f t="shared" si="51"/>
        <v>14158.00525835599</v>
      </c>
      <c r="AK53" s="59">
        <f t="shared" si="53"/>
        <v>8968.5161669778372</v>
      </c>
      <c r="AL53" s="59">
        <f t="shared" si="55"/>
        <v>6430.3929952001508</v>
      </c>
      <c r="AM53" s="59">
        <f t="shared" si="57"/>
        <v>11558.75814115379</v>
      </c>
      <c r="AN53" s="59">
        <f t="shared" si="59"/>
        <v>11724.700199442228</v>
      </c>
      <c r="AO53" s="59">
        <f t="shared" si="61"/>
        <v>11609.520313989584</v>
      </c>
      <c r="AP53" s="59">
        <f t="shared" si="63"/>
        <v>43950.735475556787</v>
      </c>
      <c r="AQ53" s="59">
        <f t="shared" si="65"/>
        <v>24913.108188650378</v>
      </c>
      <c r="AR53" s="59">
        <f t="shared" si="67"/>
        <v>26892.926778586352</v>
      </c>
      <c r="AS53" s="59">
        <f t="shared" si="69"/>
        <v>28033.148525385288</v>
      </c>
      <c r="AT53" s="59">
        <f t="shared" si="71"/>
        <v>39861.29840137365</v>
      </c>
      <c r="AU53" s="59">
        <f t="shared" si="73"/>
        <v>25892.904066009316</v>
      </c>
      <c r="AV53" s="59">
        <f t="shared" si="75"/>
        <v>24615.677534661703</v>
      </c>
      <c r="AW53" s="59">
        <f t="shared" si="77"/>
        <v>30348.131811855263</v>
      </c>
      <c r="AX53" s="59">
        <f t="shared" si="79"/>
        <v>32193.861363449621</v>
      </c>
      <c r="AY53" s="59">
        <f t="shared" si="81"/>
        <v>31996.826187508061</v>
      </c>
      <c r="AZ53" s="59">
        <f t="shared" si="83"/>
        <v>31601.61686189489</v>
      </c>
      <c r="BA53" s="59">
        <f t="shared" si="85"/>
        <v>31547.366794215843</v>
      </c>
      <c r="BB53" s="59">
        <f t="shared" si="88"/>
        <v>31694.235459834414</v>
      </c>
      <c r="BC53" s="59">
        <f t="shared" si="95"/>
        <v>32244.538028490402</v>
      </c>
      <c r="BD53" s="59">
        <f t="shared" si="98"/>
        <v>32427.535853529822</v>
      </c>
      <c r="BE53" s="59">
        <f t="shared" si="101"/>
        <v>32337.827217513575</v>
      </c>
      <c r="BF53" s="59">
        <f t="shared" si="104"/>
        <v>12083.237075638559</v>
      </c>
      <c r="BG53" s="59">
        <f t="shared" si="107"/>
        <v>18671.525873120154</v>
      </c>
      <c r="BH53" s="59">
        <f t="shared" si="110"/>
        <v>22174.718197806935</v>
      </c>
      <c r="BI53" s="59">
        <f t="shared" ref="BI53:BI84" si="113">$S$53/$X$4</f>
        <v>6267.0739227830982</v>
      </c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K53" s="59">
        <f t="shared" si="13"/>
        <v>718337.30031271488</v>
      </c>
      <c r="CL53" s="59">
        <f t="shared" si="23"/>
        <v>10993683.815163609</v>
      </c>
      <c r="CM53" s="59">
        <f t="shared" si="89"/>
        <v>75206792.222362161</v>
      </c>
      <c r="CN53" s="59">
        <f t="shared" si="14"/>
        <v>-17052967.480026506</v>
      </c>
      <c r="CO53" s="59">
        <f t="shared" si="15"/>
        <v>58153824.742335655</v>
      </c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>
        <f t="shared" si="80"/>
        <v>321938.61363449623</v>
      </c>
      <c r="DT53" s="110">
        <f t="shared" si="82"/>
        <v>319968.26187508059</v>
      </c>
      <c r="DU53" s="110">
        <f t="shared" si="84"/>
        <v>316016.1686189489</v>
      </c>
      <c r="DV53" s="110">
        <f t="shared" si="86"/>
        <v>315473.66794215841</v>
      </c>
      <c r="DW53" s="110">
        <f t="shared" si="90"/>
        <v>316942.35459834413</v>
      </c>
      <c r="DX53" s="110">
        <f t="shared" si="96"/>
        <v>322445.38028490404</v>
      </c>
      <c r="DY53" s="110">
        <f t="shared" si="99"/>
        <v>324275.3585352982</v>
      </c>
      <c r="DZ53" s="110">
        <f t="shared" si="102"/>
        <v>323378.27217513573</v>
      </c>
      <c r="EA53" s="110">
        <f t="shared" si="105"/>
        <v>120832.3707563856</v>
      </c>
      <c r="EB53" s="110">
        <f t="shared" si="108"/>
        <v>186715.25873120152</v>
      </c>
      <c r="EC53" s="110">
        <f t="shared" si="111"/>
        <v>221747.18197806936</v>
      </c>
      <c r="ED53" s="110">
        <f t="shared" ref="ED53:ED64" si="114">$S$53/$X$5</f>
        <v>62670.739227830985</v>
      </c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F53" s="59">
        <f t="shared" si="25"/>
        <v>3152403.6283578533</v>
      </c>
      <c r="FG53" s="59">
        <f t="shared" si="91"/>
        <v>718337.30031271488</v>
      </c>
      <c r="FH53" s="59">
        <f t="shared" si="17"/>
        <v>-2434066.3280451382</v>
      </c>
      <c r="FI53" s="59">
        <f t="shared" si="18"/>
        <v>-684216.04481348838</v>
      </c>
      <c r="FJ53" s="59">
        <f t="shared" si="26"/>
        <v>-17052967.480026506</v>
      </c>
      <c r="FL53" s="59">
        <f t="shared" si="35"/>
        <v>80252.278144423195</v>
      </c>
      <c r="FM53" s="59">
        <f t="shared" si="7"/>
        <v>98232.317962866597</v>
      </c>
      <c r="FN53" s="59">
        <f t="shared" si="36"/>
        <v>251224.52288689004</v>
      </c>
      <c r="FO53" s="110"/>
      <c r="FP53" s="110"/>
      <c r="FQ53" s="59">
        <f t="shared" si="20"/>
        <v>429709.11899417982</v>
      </c>
      <c r="FS53" s="52">
        <f t="shared" si="92"/>
        <v>6.8400000000000002E-2</v>
      </c>
      <c r="FT53" s="52">
        <f t="shared" si="93"/>
        <v>8.8670168312699957E-2</v>
      </c>
    </row>
    <row r="54" spans="1:176" s="97" customFormat="1" x14ac:dyDescent="0.3">
      <c r="A54" s="95" t="s">
        <v>28</v>
      </c>
      <c r="B54" s="96">
        <v>2024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200363.76</v>
      </c>
      <c r="I54" s="45">
        <v>0</v>
      </c>
      <c r="J54" s="45">
        <v>0</v>
      </c>
      <c r="K54" s="45">
        <v>674109.91</v>
      </c>
      <c r="L54" s="45">
        <v>0</v>
      </c>
      <c r="M54" s="45"/>
      <c r="N54" s="45">
        <v>71306.444561840472</v>
      </c>
      <c r="O54" s="45">
        <v>-332323.35669348942</v>
      </c>
      <c r="S54" s="288">
        <f t="shared" si="11"/>
        <v>613456.75786835118</v>
      </c>
      <c r="T54" s="59">
        <f t="shared" si="21"/>
        <v>86813932.795394123</v>
      </c>
      <c r="V54" s="59">
        <f t="shared" si="87"/>
        <v>4702.65651772824</v>
      </c>
      <c r="W54" s="59">
        <f t="shared" si="94"/>
        <v>3358.4493408618273</v>
      </c>
      <c r="X54" s="59">
        <f t="shared" si="97"/>
        <v>6310.6676604674667</v>
      </c>
      <c r="Y54" s="59">
        <f t="shared" si="100"/>
        <v>2839.483747926422</v>
      </c>
      <c r="Z54" s="59">
        <f t="shared" si="103"/>
        <v>4235.2792134089477</v>
      </c>
      <c r="AA54" s="59">
        <f t="shared" si="106"/>
        <v>6401.4558513430784</v>
      </c>
      <c r="AB54" s="59">
        <f t="shared" si="109"/>
        <v>10103.341702899826</v>
      </c>
      <c r="AC54" s="59">
        <f t="shared" si="112"/>
        <v>8666.6590706078805</v>
      </c>
      <c r="AD54" s="59">
        <f t="shared" ref="AD54:AD85" si="115">$S$22/$X$4</f>
        <v>7415.4845078393109</v>
      </c>
      <c r="AE54" s="59">
        <f t="shared" si="41"/>
        <v>10294.070376640475</v>
      </c>
      <c r="AF54" s="59">
        <f t="shared" si="43"/>
        <v>7366.1886101481159</v>
      </c>
      <c r="AG54" s="59">
        <f t="shared" si="45"/>
        <v>6673.9995652981734</v>
      </c>
      <c r="AH54" s="59">
        <f t="shared" si="47"/>
        <v>5644.1847677938558</v>
      </c>
      <c r="AI54" s="59">
        <f t="shared" si="49"/>
        <v>10127.192686767487</v>
      </c>
      <c r="AJ54" s="59">
        <f t="shared" si="51"/>
        <v>14158.00525835599</v>
      </c>
      <c r="AK54" s="59">
        <f t="shared" si="53"/>
        <v>8968.5161669778372</v>
      </c>
      <c r="AL54" s="59">
        <f t="shared" si="55"/>
        <v>6430.3929952001508</v>
      </c>
      <c r="AM54" s="59">
        <f t="shared" si="57"/>
        <v>11558.75814115379</v>
      </c>
      <c r="AN54" s="59">
        <f t="shared" si="59"/>
        <v>11724.700199442228</v>
      </c>
      <c r="AO54" s="59">
        <f t="shared" si="61"/>
        <v>11609.520313989584</v>
      </c>
      <c r="AP54" s="59">
        <f t="shared" si="63"/>
        <v>43950.735475556787</v>
      </c>
      <c r="AQ54" s="59">
        <f t="shared" si="65"/>
        <v>24913.108188650378</v>
      </c>
      <c r="AR54" s="59">
        <f t="shared" si="67"/>
        <v>26892.926778586352</v>
      </c>
      <c r="AS54" s="59">
        <f t="shared" si="69"/>
        <v>28033.148525385288</v>
      </c>
      <c r="AT54" s="59">
        <f t="shared" si="71"/>
        <v>39861.29840137365</v>
      </c>
      <c r="AU54" s="59">
        <f t="shared" si="73"/>
        <v>25892.904066009316</v>
      </c>
      <c r="AV54" s="59">
        <f t="shared" si="75"/>
        <v>24615.677534661703</v>
      </c>
      <c r="AW54" s="59">
        <f t="shared" si="77"/>
        <v>30348.131811855263</v>
      </c>
      <c r="AX54" s="59">
        <f t="shared" si="79"/>
        <v>32193.861363449621</v>
      </c>
      <c r="AY54" s="59">
        <f t="shared" si="81"/>
        <v>31996.826187508061</v>
      </c>
      <c r="AZ54" s="59">
        <f t="shared" si="83"/>
        <v>31601.61686189489</v>
      </c>
      <c r="BA54" s="59">
        <f t="shared" si="85"/>
        <v>31547.366794215843</v>
      </c>
      <c r="BB54" s="59">
        <f t="shared" si="88"/>
        <v>31694.235459834414</v>
      </c>
      <c r="BC54" s="59">
        <f t="shared" si="95"/>
        <v>32244.538028490402</v>
      </c>
      <c r="BD54" s="59">
        <f t="shared" si="98"/>
        <v>32427.535853529822</v>
      </c>
      <c r="BE54" s="59">
        <f t="shared" si="101"/>
        <v>32337.827217513575</v>
      </c>
      <c r="BF54" s="59">
        <f t="shared" si="104"/>
        <v>12083.237075638559</v>
      </c>
      <c r="BG54" s="59">
        <f t="shared" si="107"/>
        <v>18671.525873120154</v>
      </c>
      <c r="BH54" s="59">
        <f t="shared" si="110"/>
        <v>22174.718197806935</v>
      </c>
      <c r="BI54" s="59">
        <f t="shared" si="113"/>
        <v>6267.0739227830982</v>
      </c>
      <c r="BJ54" s="59">
        <f t="shared" ref="BJ54:BJ85" si="116">$S$54/$X$4</f>
        <v>5112.1396489029266</v>
      </c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K54" s="59">
        <f t="shared" si="13"/>
        <v>723449.43996161781</v>
      </c>
      <c r="CL54" s="59">
        <f t="shared" si="23"/>
        <v>11717133.255125226</v>
      </c>
      <c r="CM54" s="59">
        <f t="shared" si="89"/>
        <v>75096799.540268898</v>
      </c>
      <c r="CN54" s="59">
        <f t="shared" si="14"/>
        <v>-17659619.782645099</v>
      </c>
      <c r="CO54" s="59">
        <f t="shared" si="15"/>
        <v>57437179.757623799</v>
      </c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>
        <f t="shared" si="82"/>
        <v>319968.26187508059</v>
      </c>
      <c r="DU54" s="110">
        <f t="shared" si="84"/>
        <v>316016.1686189489</v>
      </c>
      <c r="DV54" s="110">
        <f t="shared" si="86"/>
        <v>315473.66794215841</v>
      </c>
      <c r="DW54" s="110">
        <f t="shared" si="90"/>
        <v>316942.35459834413</v>
      </c>
      <c r="DX54" s="110">
        <f t="shared" si="96"/>
        <v>322445.38028490404</v>
      </c>
      <c r="DY54" s="110">
        <f t="shared" si="99"/>
        <v>324275.3585352982</v>
      </c>
      <c r="DZ54" s="110">
        <f t="shared" si="102"/>
        <v>323378.27217513573</v>
      </c>
      <c r="EA54" s="110">
        <f t="shared" si="105"/>
        <v>120832.3707563856</v>
      </c>
      <c r="EB54" s="110">
        <f t="shared" si="108"/>
        <v>186715.25873120152</v>
      </c>
      <c r="EC54" s="110">
        <f t="shared" si="111"/>
        <v>221747.18197806936</v>
      </c>
      <c r="ED54" s="110">
        <f t="shared" si="114"/>
        <v>62670.739227830985</v>
      </c>
      <c r="EE54" s="110">
        <f t="shared" ref="EE54:EE65" si="117">$S$54/$X$5</f>
        <v>51121.396489029263</v>
      </c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F54" s="59">
        <f t="shared" si="25"/>
        <v>2881586.4112123866</v>
      </c>
      <c r="FG54" s="59">
        <f t="shared" si="91"/>
        <v>723449.43996161781</v>
      </c>
      <c r="FH54" s="59">
        <f t="shared" si="17"/>
        <v>-2158136.9712507688</v>
      </c>
      <c r="FI54" s="59">
        <f t="shared" si="18"/>
        <v>-606652.30261859111</v>
      </c>
      <c r="FJ54" s="59">
        <f t="shared" si="26"/>
        <v>-17659619.782645099</v>
      </c>
      <c r="FL54" s="59">
        <f t="shared" si="35"/>
        <v>79263.308065520832</v>
      </c>
      <c r="FM54" s="59">
        <f t="shared" si="7"/>
        <v>97021.775091153133</v>
      </c>
      <c r="FN54" s="59">
        <f t="shared" si="36"/>
        <v>248128.61655293481</v>
      </c>
      <c r="FO54" s="110"/>
      <c r="FP54" s="110"/>
      <c r="FQ54" s="59">
        <f t="shared" si="20"/>
        <v>424413.6997096088</v>
      </c>
      <c r="FS54" s="52">
        <f t="shared" si="92"/>
        <v>6.8399999999999989E-2</v>
      </c>
      <c r="FT54" s="52">
        <f t="shared" si="93"/>
        <v>8.8670168312699957E-2</v>
      </c>
    </row>
    <row r="55" spans="1:176" s="97" customFormat="1" x14ac:dyDescent="0.3">
      <c r="A55" s="95" t="s">
        <v>29</v>
      </c>
      <c r="B55" s="96">
        <v>2024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287429.17999999993</v>
      </c>
      <c r="I55" s="45">
        <v>0</v>
      </c>
      <c r="J55" s="45">
        <v>0</v>
      </c>
      <c r="K55" s="45">
        <v>426216.33999999997</v>
      </c>
      <c r="L55" s="45">
        <v>0</v>
      </c>
      <c r="M55" s="45"/>
      <c r="N55" s="45">
        <v>66523.815337062246</v>
      </c>
      <c r="O55" s="45">
        <v>-307387.8562411028</v>
      </c>
      <c r="S55" s="288">
        <f t="shared" si="11"/>
        <v>472781.47909595934</v>
      </c>
      <c r="T55" s="59">
        <f t="shared" si="21"/>
        <v>87286714.274490088</v>
      </c>
      <c r="V55" s="59">
        <f t="shared" si="87"/>
        <v>4702.65651772824</v>
      </c>
      <c r="W55" s="59">
        <f t="shared" si="94"/>
        <v>3358.4493408618273</v>
      </c>
      <c r="X55" s="59">
        <f t="shared" si="97"/>
        <v>6310.6676604674667</v>
      </c>
      <c r="Y55" s="59">
        <f t="shared" si="100"/>
        <v>2839.483747926422</v>
      </c>
      <c r="Z55" s="59">
        <f t="shared" si="103"/>
        <v>4235.2792134089477</v>
      </c>
      <c r="AA55" s="59">
        <f t="shared" si="106"/>
        <v>6401.4558513430784</v>
      </c>
      <c r="AB55" s="59">
        <f t="shared" si="109"/>
        <v>10103.341702899826</v>
      </c>
      <c r="AC55" s="59">
        <f t="shared" si="112"/>
        <v>8666.6590706078805</v>
      </c>
      <c r="AD55" s="59">
        <f t="shared" si="115"/>
        <v>7415.4845078393109</v>
      </c>
      <c r="AE55" s="59">
        <f t="shared" ref="AE55:AE86" si="118">$S$23/$X$4</f>
        <v>10294.070376640475</v>
      </c>
      <c r="AF55" s="59">
        <f t="shared" si="43"/>
        <v>7366.1886101481159</v>
      </c>
      <c r="AG55" s="59">
        <f t="shared" si="45"/>
        <v>6673.9995652981734</v>
      </c>
      <c r="AH55" s="59">
        <f t="shared" si="47"/>
        <v>5644.1847677938558</v>
      </c>
      <c r="AI55" s="59">
        <f t="shared" si="49"/>
        <v>10127.192686767487</v>
      </c>
      <c r="AJ55" s="59">
        <f t="shared" si="51"/>
        <v>14158.00525835599</v>
      </c>
      <c r="AK55" s="59">
        <f t="shared" si="53"/>
        <v>8968.5161669778372</v>
      </c>
      <c r="AL55" s="59">
        <f t="shared" si="55"/>
        <v>6430.3929952001508</v>
      </c>
      <c r="AM55" s="59">
        <f t="shared" si="57"/>
        <v>11558.75814115379</v>
      </c>
      <c r="AN55" s="59">
        <f t="shared" si="59"/>
        <v>11724.700199442228</v>
      </c>
      <c r="AO55" s="59">
        <f t="shared" si="61"/>
        <v>11609.520313989584</v>
      </c>
      <c r="AP55" s="59">
        <f t="shared" si="63"/>
        <v>43950.735475556787</v>
      </c>
      <c r="AQ55" s="59">
        <f t="shared" si="65"/>
        <v>24913.108188650378</v>
      </c>
      <c r="AR55" s="59">
        <f t="shared" si="67"/>
        <v>26892.926778586352</v>
      </c>
      <c r="AS55" s="59">
        <f t="shared" si="69"/>
        <v>28033.148525385288</v>
      </c>
      <c r="AT55" s="59">
        <f t="shared" si="71"/>
        <v>39861.29840137365</v>
      </c>
      <c r="AU55" s="59">
        <f t="shared" si="73"/>
        <v>25892.904066009316</v>
      </c>
      <c r="AV55" s="59">
        <f t="shared" si="75"/>
        <v>24615.677534661703</v>
      </c>
      <c r="AW55" s="59">
        <f t="shared" si="77"/>
        <v>30348.131811855263</v>
      </c>
      <c r="AX55" s="59">
        <f t="shared" si="79"/>
        <v>32193.861363449621</v>
      </c>
      <c r="AY55" s="59">
        <f t="shared" si="81"/>
        <v>31996.826187508061</v>
      </c>
      <c r="AZ55" s="59">
        <f t="shared" si="83"/>
        <v>31601.61686189489</v>
      </c>
      <c r="BA55" s="59">
        <f t="shared" si="85"/>
        <v>31547.366794215843</v>
      </c>
      <c r="BB55" s="59">
        <f t="shared" si="88"/>
        <v>31694.235459834414</v>
      </c>
      <c r="BC55" s="59">
        <f t="shared" si="95"/>
        <v>32244.538028490402</v>
      </c>
      <c r="BD55" s="59">
        <f t="shared" si="98"/>
        <v>32427.535853529822</v>
      </c>
      <c r="BE55" s="59">
        <f t="shared" si="101"/>
        <v>32337.827217513575</v>
      </c>
      <c r="BF55" s="59">
        <f t="shared" si="104"/>
        <v>12083.237075638559</v>
      </c>
      <c r="BG55" s="59">
        <f t="shared" si="107"/>
        <v>18671.525873120154</v>
      </c>
      <c r="BH55" s="59">
        <f t="shared" si="110"/>
        <v>22174.718197806935</v>
      </c>
      <c r="BI55" s="59">
        <f t="shared" si="113"/>
        <v>6267.0739227830982</v>
      </c>
      <c r="BJ55" s="59">
        <f t="shared" si="116"/>
        <v>5112.1396489029266</v>
      </c>
      <c r="BK55" s="59">
        <f t="shared" ref="BK55:BK86" si="119">$S$55/$X$4</f>
        <v>3939.8456591329946</v>
      </c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K55" s="59">
        <f t="shared" si="13"/>
        <v>727389.28562075086</v>
      </c>
      <c r="CL55" s="59">
        <f t="shared" si="23"/>
        <v>12444522.540745977</v>
      </c>
      <c r="CM55" s="59">
        <f t="shared" si="89"/>
        <v>74842191.733744115</v>
      </c>
      <c r="CN55" s="59">
        <f t="shared" si="14"/>
        <v>-18186296.422383644</v>
      </c>
      <c r="CO55" s="59">
        <f t="shared" si="15"/>
        <v>56655895.311360471</v>
      </c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>
        <f t="shared" si="84"/>
        <v>316016.1686189489</v>
      </c>
      <c r="DV55" s="110">
        <f t="shared" si="86"/>
        <v>315473.66794215841</v>
      </c>
      <c r="DW55" s="110">
        <f t="shared" si="90"/>
        <v>316942.35459834413</v>
      </c>
      <c r="DX55" s="110">
        <f t="shared" si="96"/>
        <v>322445.38028490404</v>
      </c>
      <c r="DY55" s="110">
        <f t="shared" si="99"/>
        <v>324275.3585352982</v>
      </c>
      <c r="DZ55" s="110">
        <f t="shared" si="102"/>
        <v>323378.27217513573</v>
      </c>
      <c r="EA55" s="110">
        <f t="shared" si="105"/>
        <v>120832.3707563856</v>
      </c>
      <c r="EB55" s="110">
        <f t="shared" si="108"/>
        <v>186715.25873120152</v>
      </c>
      <c r="EC55" s="110">
        <f t="shared" si="111"/>
        <v>221747.18197806936</v>
      </c>
      <c r="ED55" s="110">
        <f t="shared" si="114"/>
        <v>62670.739227830985</v>
      </c>
      <c r="EE55" s="110">
        <f t="shared" si="117"/>
        <v>51121.396489029263</v>
      </c>
      <c r="EF55" s="110">
        <f t="shared" ref="EF55:EF66" si="120">$S$55/$X$5</f>
        <v>39398.456591329945</v>
      </c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F55" s="59">
        <f t="shared" si="25"/>
        <v>2601016.6059286357</v>
      </c>
      <c r="FG55" s="59">
        <f t="shared" si="91"/>
        <v>727389.28562075086</v>
      </c>
      <c r="FH55" s="59">
        <f t="shared" si="17"/>
        <v>-1873627.3203078848</v>
      </c>
      <c r="FI55" s="59">
        <f t="shared" si="18"/>
        <v>-526676.63973854645</v>
      </c>
      <c r="FJ55" s="59">
        <f t="shared" si="26"/>
        <v>-18186296.422383644</v>
      </c>
      <c r="FL55" s="59">
        <f t="shared" si="35"/>
        <v>78185.135529677442</v>
      </c>
      <c r="FM55" s="59">
        <f t="shared" si="7"/>
        <v>95702.04448899877</v>
      </c>
      <c r="FN55" s="59">
        <f t="shared" si="36"/>
        <v>244753.46774507724</v>
      </c>
      <c r="FO55" s="110"/>
      <c r="FP55" s="110"/>
      <c r="FQ55" s="59">
        <f t="shared" si="20"/>
        <v>418640.64776375343</v>
      </c>
      <c r="FS55" s="52">
        <f t="shared" si="92"/>
        <v>6.8400000000000002E-2</v>
      </c>
      <c r="FT55" s="52">
        <f t="shared" si="93"/>
        <v>8.8670168312699943E-2</v>
      </c>
    </row>
    <row r="56" spans="1:176" s="97" customFormat="1" x14ac:dyDescent="0.3">
      <c r="A56" s="95" t="s">
        <v>18</v>
      </c>
      <c r="B56" s="96">
        <v>2025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303540.01</v>
      </c>
      <c r="I56" s="45">
        <v>0</v>
      </c>
      <c r="J56" s="45">
        <v>0</v>
      </c>
      <c r="K56" s="45">
        <v>473170.01</v>
      </c>
      <c r="L56" s="45">
        <v>0</v>
      </c>
      <c r="M56" s="45"/>
      <c r="N56" s="45">
        <v>71306.444561840472</v>
      </c>
      <c r="O56" s="45">
        <v>-331839.11852816609</v>
      </c>
      <c r="S56" s="288">
        <f t="shared" si="11"/>
        <v>516177.34603367443</v>
      </c>
      <c r="T56" s="59">
        <f t="shared" si="21"/>
        <v>87802891.620523766</v>
      </c>
      <c r="V56" s="59">
        <f t="shared" si="87"/>
        <v>4702.65651772824</v>
      </c>
      <c r="W56" s="59">
        <f t="shared" si="94"/>
        <v>3358.4493408618273</v>
      </c>
      <c r="X56" s="59">
        <f t="shared" si="97"/>
        <v>6310.6676604674667</v>
      </c>
      <c r="Y56" s="59">
        <f t="shared" si="100"/>
        <v>2839.483747926422</v>
      </c>
      <c r="Z56" s="59">
        <f t="shared" si="103"/>
        <v>4235.2792134089477</v>
      </c>
      <c r="AA56" s="59">
        <f t="shared" si="106"/>
        <v>6401.4558513430784</v>
      </c>
      <c r="AB56" s="59">
        <f t="shared" si="109"/>
        <v>10103.341702899826</v>
      </c>
      <c r="AC56" s="59">
        <f t="shared" si="112"/>
        <v>8666.6590706078805</v>
      </c>
      <c r="AD56" s="59">
        <f t="shared" si="115"/>
        <v>7415.4845078393109</v>
      </c>
      <c r="AE56" s="59">
        <f t="shared" si="118"/>
        <v>10294.070376640475</v>
      </c>
      <c r="AF56" s="59">
        <f t="shared" ref="AF56:AF87" si="121">$S$24/$X$4</f>
        <v>7366.1886101481159</v>
      </c>
      <c r="AG56" s="59">
        <f t="shared" si="45"/>
        <v>6673.9995652981734</v>
      </c>
      <c r="AH56" s="59">
        <f t="shared" si="47"/>
        <v>5644.1847677938558</v>
      </c>
      <c r="AI56" s="59">
        <f t="shared" si="49"/>
        <v>10127.192686767487</v>
      </c>
      <c r="AJ56" s="59">
        <f t="shared" si="51"/>
        <v>14158.00525835599</v>
      </c>
      <c r="AK56" s="59">
        <f t="shared" si="53"/>
        <v>8968.5161669778372</v>
      </c>
      <c r="AL56" s="59">
        <f t="shared" si="55"/>
        <v>6430.3929952001508</v>
      </c>
      <c r="AM56" s="59">
        <f t="shared" si="57"/>
        <v>11558.75814115379</v>
      </c>
      <c r="AN56" s="59">
        <f t="shared" si="59"/>
        <v>11724.700199442228</v>
      </c>
      <c r="AO56" s="59">
        <f t="shared" si="61"/>
        <v>11609.520313989584</v>
      </c>
      <c r="AP56" s="59">
        <f t="shared" si="63"/>
        <v>43950.735475556787</v>
      </c>
      <c r="AQ56" s="59">
        <f t="shared" si="65"/>
        <v>24913.108188650378</v>
      </c>
      <c r="AR56" s="59">
        <f t="shared" si="67"/>
        <v>26892.926778586352</v>
      </c>
      <c r="AS56" s="59">
        <f t="shared" si="69"/>
        <v>28033.148525385288</v>
      </c>
      <c r="AT56" s="59">
        <f t="shared" si="71"/>
        <v>39861.29840137365</v>
      </c>
      <c r="AU56" s="59">
        <f t="shared" si="73"/>
        <v>25892.904066009316</v>
      </c>
      <c r="AV56" s="59">
        <f t="shared" si="75"/>
        <v>24615.677534661703</v>
      </c>
      <c r="AW56" s="59">
        <f t="shared" si="77"/>
        <v>30348.131811855263</v>
      </c>
      <c r="AX56" s="59">
        <f t="shared" si="79"/>
        <v>32193.861363449621</v>
      </c>
      <c r="AY56" s="59">
        <f t="shared" si="81"/>
        <v>31996.826187508061</v>
      </c>
      <c r="AZ56" s="59">
        <f t="shared" si="83"/>
        <v>31601.61686189489</v>
      </c>
      <c r="BA56" s="59">
        <f t="shared" si="85"/>
        <v>31547.366794215843</v>
      </c>
      <c r="BB56" s="59">
        <f t="shared" si="88"/>
        <v>31694.235459834414</v>
      </c>
      <c r="BC56" s="59">
        <f t="shared" si="95"/>
        <v>32244.538028490402</v>
      </c>
      <c r="BD56" s="59">
        <f t="shared" si="98"/>
        <v>32427.535853529822</v>
      </c>
      <c r="BE56" s="59">
        <f t="shared" si="101"/>
        <v>32337.827217513575</v>
      </c>
      <c r="BF56" s="59">
        <f t="shared" si="104"/>
        <v>12083.237075638559</v>
      </c>
      <c r="BG56" s="59">
        <f t="shared" si="107"/>
        <v>18671.525873120154</v>
      </c>
      <c r="BH56" s="59">
        <f t="shared" si="110"/>
        <v>22174.718197806935</v>
      </c>
      <c r="BI56" s="59">
        <f t="shared" si="113"/>
        <v>6267.0739227830982</v>
      </c>
      <c r="BJ56" s="59">
        <f t="shared" si="116"/>
        <v>5112.1396489029266</v>
      </c>
      <c r="BK56" s="59">
        <f t="shared" si="119"/>
        <v>3939.8456591329946</v>
      </c>
      <c r="BL56" s="59">
        <f t="shared" ref="BL56:BL87" si="122">$S$56/$X$4</f>
        <v>4301.477883613954</v>
      </c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K56" s="59">
        <f t="shared" si="13"/>
        <v>731690.76350436476</v>
      </c>
      <c r="CL56" s="59">
        <f t="shared" si="23"/>
        <v>13176213.304250343</v>
      </c>
      <c r="CM56" s="59">
        <f t="shared" si="89"/>
        <v>74626678.316273421</v>
      </c>
      <c r="CN56" s="59">
        <f t="shared" si="14"/>
        <v>-18635023.226021159</v>
      </c>
      <c r="CO56" s="59">
        <f t="shared" si="15"/>
        <v>55991655.090252265</v>
      </c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>
        <f t="shared" si="86"/>
        <v>315473.66794215841</v>
      </c>
      <c r="DW56" s="110">
        <f t="shared" si="90"/>
        <v>316942.35459834413</v>
      </c>
      <c r="DX56" s="110">
        <f t="shared" si="96"/>
        <v>322445.38028490404</v>
      </c>
      <c r="DY56" s="110">
        <f t="shared" si="99"/>
        <v>324275.3585352982</v>
      </c>
      <c r="DZ56" s="110">
        <f t="shared" si="102"/>
        <v>323378.27217513573</v>
      </c>
      <c r="EA56" s="110">
        <f t="shared" si="105"/>
        <v>120832.3707563856</v>
      </c>
      <c r="EB56" s="110">
        <f t="shared" si="108"/>
        <v>186715.25873120152</v>
      </c>
      <c r="EC56" s="110">
        <f t="shared" si="111"/>
        <v>221747.18197806936</v>
      </c>
      <c r="ED56" s="110">
        <f t="shared" si="114"/>
        <v>62670.739227830985</v>
      </c>
      <c r="EE56" s="110">
        <f t="shared" si="117"/>
        <v>51121.396489029263</v>
      </c>
      <c r="EF56" s="110">
        <f t="shared" si="120"/>
        <v>39398.456591329945</v>
      </c>
      <c r="EG56" s="110">
        <f t="shared" ref="EG56:EG67" si="123">$S$56/$X$5</f>
        <v>43014.778836139536</v>
      </c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F56" s="59">
        <f t="shared" si="25"/>
        <v>2328015.2161458265</v>
      </c>
      <c r="FG56" s="59">
        <f t="shared" si="91"/>
        <v>731690.76350436476</v>
      </c>
      <c r="FH56" s="59">
        <f t="shared" si="17"/>
        <v>-1596324.4526414617</v>
      </c>
      <c r="FI56" s="59">
        <f t="shared" si="18"/>
        <v>-448726.80363751494</v>
      </c>
      <c r="FJ56" s="59">
        <f t="shared" si="26"/>
        <v>-18635023.226021159</v>
      </c>
      <c r="FL56" s="59">
        <f t="shared" si="35"/>
        <v>77268.484024548117</v>
      </c>
      <c r="FM56" s="59">
        <f t="shared" si="7"/>
        <v>94580.022732171405</v>
      </c>
      <c r="FN56" s="59">
        <f t="shared" si="36"/>
        <v>241883.94998988978</v>
      </c>
      <c r="FO56" s="110"/>
      <c r="FP56" s="110"/>
      <c r="FQ56" s="59">
        <f t="shared" si="20"/>
        <v>413732.4567466093</v>
      </c>
      <c r="FS56" s="52">
        <f t="shared" si="92"/>
        <v>6.8399999999999989E-2</v>
      </c>
      <c r="FT56" s="52">
        <f t="shared" si="93"/>
        <v>8.8670168312699957E-2</v>
      </c>
    </row>
    <row r="57" spans="1:176" s="97" customFormat="1" x14ac:dyDescent="0.3">
      <c r="A57" s="95" t="s">
        <v>19</v>
      </c>
      <c r="B57" s="96">
        <v>2025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277209.90999999997</v>
      </c>
      <c r="I57" s="45">
        <v>0</v>
      </c>
      <c r="J57" s="45">
        <v>0</v>
      </c>
      <c r="K57" s="45">
        <v>725570.99000000011</v>
      </c>
      <c r="L57" s="45">
        <v>0</v>
      </c>
      <c r="M57" s="45"/>
      <c r="N57" s="45">
        <v>92738.0608538573</v>
      </c>
      <c r="O57" s="45">
        <v>-394938.37879580614</v>
      </c>
      <c r="S57" s="288">
        <f t="shared" si="11"/>
        <v>700580.58205805137</v>
      </c>
      <c r="T57" s="59">
        <f t="shared" si="21"/>
        <v>88503472.202581823</v>
      </c>
      <c r="V57" s="59">
        <f t="shared" si="87"/>
        <v>4702.65651772824</v>
      </c>
      <c r="W57" s="59">
        <f t="shared" si="94"/>
        <v>3358.4493408618273</v>
      </c>
      <c r="X57" s="59">
        <f t="shared" si="97"/>
        <v>6310.6676604674667</v>
      </c>
      <c r="Y57" s="59">
        <f t="shared" si="100"/>
        <v>2839.483747926422</v>
      </c>
      <c r="Z57" s="59">
        <f t="shared" si="103"/>
        <v>4235.2792134089477</v>
      </c>
      <c r="AA57" s="59">
        <f t="shared" si="106"/>
        <v>6401.4558513430784</v>
      </c>
      <c r="AB57" s="59">
        <f t="shared" si="109"/>
        <v>10103.341702899826</v>
      </c>
      <c r="AC57" s="59">
        <f t="shared" si="112"/>
        <v>8666.6590706078805</v>
      </c>
      <c r="AD57" s="59">
        <f t="shared" si="115"/>
        <v>7415.4845078393109</v>
      </c>
      <c r="AE57" s="59">
        <f t="shared" si="118"/>
        <v>10294.070376640475</v>
      </c>
      <c r="AF57" s="59">
        <f t="shared" si="121"/>
        <v>7366.1886101481159</v>
      </c>
      <c r="AG57" s="59">
        <f t="shared" ref="AG57:AG88" si="124">$S$25/$X$4</f>
        <v>6673.9995652981734</v>
      </c>
      <c r="AH57" s="59">
        <f t="shared" si="47"/>
        <v>5644.1847677938558</v>
      </c>
      <c r="AI57" s="59">
        <f t="shared" si="49"/>
        <v>10127.192686767487</v>
      </c>
      <c r="AJ57" s="59">
        <f t="shared" si="51"/>
        <v>14158.00525835599</v>
      </c>
      <c r="AK57" s="59">
        <f t="shared" si="53"/>
        <v>8968.5161669778372</v>
      </c>
      <c r="AL57" s="59">
        <f t="shared" si="55"/>
        <v>6430.3929952001508</v>
      </c>
      <c r="AM57" s="59">
        <f t="shared" si="57"/>
        <v>11558.75814115379</v>
      </c>
      <c r="AN57" s="59">
        <f t="shared" si="59"/>
        <v>11724.700199442228</v>
      </c>
      <c r="AO57" s="59">
        <f t="shared" si="61"/>
        <v>11609.520313989584</v>
      </c>
      <c r="AP57" s="59">
        <f t="shared" si="63"/>
        <v>43950.735475556787</v>
      </c>
      <c r="AQ57" s="59">
        <f t="shared" si="65"/>
        <v>24913.108188650378</v>
      </c>
      <c r="AR57" s="59">
        <f t="shared" si="67"/>
        <v>26892.926778586352</v>
      </c>
      <c r="AS57" s="59">
        <f t="shared" si="69"/>
        <v>28033.148525385288</v>
      </c>
      <c r="AT57" s="59">
        <f t="shared" si="71"/>
        <v>39861.29840137365</v>
      </c>
      <c r="AU57" s="59">
        <f t="shared" si="73"/>
        <v>25892.904066009316</v>
      </c>
      <c r="AV57" s="59">
        <f t="shared" si="75"/>
        <v>24615.677534661703</v>
      </c>
      <c r="AW57" s="59">
        <f t="shared" si="77"/>
        <v>30348.131811855263</v>
      </c>
      <c r="AX57" s="59">
        <f t="shared" si="79"/>
        <v>32193.861363449621</v>
      </c>
      <c r="AY57" s="59">
        <f t="shared" si="81"/>
        <v>31996.826187508061</v>
      </c>
      <c r="AZ57" s="59">
        <f t="shared" si="83"/>
        <v>31601.61686189489</v>
      </c>
      <c r="BA57" s="59">
        <f t="shared" si="85"/>
        <v>31547.366794215843</v>
      </c>
      <c r="BB57" s="59">
        <f t="shared" si="88"/>
        <v>31694.235459834414</v>
      </c>
      <c r="BC57" s="59">
        <f t="shared" si="95"/>
        <v>32244.538028490402</v>
      </c>
      <c r="BD57" s="59">
        <f t="shared" si="98"/>
        <v>32427.535853529822</v>
      </c>
      <c r="BE57" s="59">
        <f t="shared" si="101"/>
        <v>32337.827217513575</v>
      </c>
      <c r="BF57" s="59">
        <f t="shared" si="104"/>
        <v>12083.237075638559</v>
      </c>
      <c r="BG57" s="59">
        <f t="shared" si="107"/>
        <v>18671.525873120154</v>
      </c>
      <c r="BH57" s="59">
        <f t="shared" si="110"/>
        <v>22174.718197806935</v>
      </c>
      <c r="BI57" s="59">
        <f t="shared" si="113"/>
        <v>6267.0739227830982</v>
      </c>
      <c r="BJ57" s="59">
        <f t="shared" si="116"/>
        <v>5112.1396489029266</v>
      </c>
      <c r="BK57" s="59">
        <f t="shared" si="119"/>
        <v>3939.8456591329946</v>
      </c>
      <c r="BL57" s="59">
        <f t="shared" si="122"/>
        <v>4301.477883613954</v>
      </c>
      <c r="BM57" s="59">
        <f t="shared" ref="BM57:BM88" si="125">$S$57/$X$4</f>
        <v>5838.1715171504284</v>
      </c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K57" s="59">
        <f t="shared" si="13"/>
        <v>737528.93502151524</v>
      </c>
      <c r="CL57" s="59">
        <f t="shared" si="23"/>
        <v>13913742.239271859</v>
      </c>
      <c r="CM57" s="59">
        <f t="shared" si="89"/>
        <v>74589729.963309959</v>
      </c>
      <c r="CN57" s="59">
        <f t="shared" si="14"/>
        <v>-19009840.371721372</v>
      </c>
      <c r="CO57" s="59">
        <f t="shared" si="15"/>
        <v>55579889.591588587</v>
      </c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>
        <f t="shared" si="90"/>
        <v>316942.35459834413</v>
      </c>
      <c r="DX57" s="110">
        <f t="shared" si="96"/>
        <v>322445.38028490404</v>
      </c>
      <c r="DY57" s="110">
        <f t="shared" si="99"/>
        <v>324275.3585352982</v>
      </c>
      <c r="DZ57" s="110">
        <f t="shared" si="102"/>
        <v>323378.27217513573</v>
      </c>
      <c r="EA57" s="110">
        <f t="shared" si="105"/>
        <v>120832.3707563856</v>
      </c>
      <c r="EB57" s="110">
        <f t="shared" si="108"/>
        <v>186715.25873120152</v>
      </c>
      <c r="EC57" s="110">
        <f t="shared" si="111"/>
        <v>221747.18197806936</v>
      </c>
      <c r="ED57" s="110">
        <f t="shared" si="114"/>
        <v>62670.739227830985</v>
      </c>
      <c r="EE57" s="110">
        <f t="shared" si="117"/>
        <v>51121.396489029263</v>
      </c>
      <c r="EF57" s="110">
        <f t="shared" si="120"/>
        <v>39398.456591329945</v>
      </c>
      <c r="EG57" s="110">
        <f t="shared" si="123"/>
        <v>43014.778836139536</v>
      </c>
      <c r="EH57" s="110">
        <f t="shared" ref="EH57:EH68" si="126">$S$57/$X$5</f>
        <v>58381.715171504278</v>
      </c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F57" s="59">
        <f t="shared" si="25"/>
        <v>2070923.2633751724</v>
      </c>
      <c r="FG57" s="59">
        <f t="shared" si="91"/>
        <v>737528.93502151524</v>
      </c>
      <c r="FH57" s="59">
        <f t="shared" si="17"/>
        <v>-1333394.3283536572</v>
      </c>
      <c r="FI57" s="59">
        <f t="shared" si="18"/>
        <v>-374817.14570021303</v>
      </c>
      <c r="FJ57" s="59">
        <f t="shared" si="26"/>
        <v>-19009840.371721372</v>
      </c>
      <c r="FL57" s="59">
        <f t="shared" si="35"/>
        <v>76700.247636392247</v>
      </c>
      <c r="FM57" s="59">
        <f t="shared" si="7"/>
        <v>93884.476401898442</v>
      </c>
      <c r="FN57" s="59">
        <f t="shared" si="36"/>
        <v>240105.12303566269</v>
      </c>
      <c r="FO57" s="110"/>
      <c r="FP57" s="110"/>
      <c r="FQ57" s="59">
        <f t="shared" si="20"/>
        <v>410689.84707395337</v>
      </c>
      <c r="FS57" s="52">
        <f t="shared" si="92"/>
        <v>6.8400000000000002E-2</v>
      </c>
      <c r="FT57" s="52">
        <f t="shared" si="93"/>
        <v>8.8670168312699957E-2</v>
      </c>
    </row>
    <row r="58" spans="1:176" s="97" customFormat="1" x14ac:dyDescent="0.3">
      <c r="A58" s="95" t="s">
        <v>20</v>
      </c>
      <c r="B58" s="96">
        <v>2025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188325.95</v>
      </c>
      <c r="I58" s="45">
        <v>0</v>
      </c>
      <c r="J58" s="45">
        <v>0</v>
      </c>
      <c r="K58" s="45">
        <v>931018.31</v>
      </c>
      <c r="L58" s="45">
        <v>0</v>
      </c>
      <c r="M58" s="45"/>
      <c r="N58" s="45">
        <v>92774.13486666797</v>
      </c>
      <c r="O58" s="45">
        <v>-405482.59393499838</v>
      </c>
      <c r="S58" s="288">
        <f t="shared" si="11"/>
        <v>806635.80093166954</v>
      </c>
      <c r="T58" s="59">
        <f t="shared" si="21"/>
        <v>89310108.003513485</v>
      </c>
      <c r="V58" s="59">
        <f t="shared" si="87"/>
        <v>4702.65651772824</v>
      </c>
      <c r="W58" s="59">
        <f t="shared" si="94"/>
        <v>3358.4493408618273</v>
      </c>
      <c r="X58" s="59">
        <f t="shared" si="97"/>
        <v>6310.6676604674667</v>
      </c>
      <c r="Y58" s="59">
        <f t="shared" si="100"/>
        <v>2839.483747926422</v>
      </c>
      <c r="Z58" s="59">
        <f t="shared" si="103"/>
        <v>4235.2792134089477</v>
      </c>
      <c r="AA58" s="59">
        <f t="shared" si="106"/>
        <v>6401.4558513430784</v>
      </c>
      <c r="AB58" s="59">
        <f t="shared" si="109"/>
        <v>10103.341702899826</v>
      </c>
      <c r="AC58" s="59">
        <f t="shared" si="112"/>
        <v>8666.6590706078805</v>
      </c>
      <c r="AD58" s="59">
        <f t="shared" si="115"/>
        <v>7415.4845078393109</v>
      </c>
      <c r="AE58" s="59">
        <f t="shared" si="118"/>
        <v>10294.070376640475</v>
      </c>
      <c r="AF58" s="59">
        <f t="shared" si="121"/>
        <v>7366.1886101481159</v>
      </c>
      <c r="AG58" s="59">
        <f t="shared" si="124"/>
        <v>6673.9995652981734</v>
      </c>
      <c r="AH58" s="59">
        <f t="shared" ref="AH58:AH89" si="127">$S$26/$X$4</f>
        <v>5644.1847677938558</v>
      </c>
      <c r="AI58" s="59">
        <f t="shared" si="49"/>
        <v>10127.192686767487</v>
      </c>
      <c r="AJ58" s="59">
        <f t="shared" si="51"/>
        <v>14158.00525835599</v>
      </c>
      <c r="AK58" s="59">
        <f t="shared" si="53"/>
        <v>8968.5161669778372</v>
      </c>
      <c r="AL58" s="59">
        <f t="shared" si="55"/>
        <v>6430.3929952001508</v>
      </c>
      <c r="AM58" s="59">
        <f t="shared" si="57"/>
        <v>11558.75814115379</v>
      </c>
      <c r="AN58" s="59">
        <f t="shared" si="59"/>
        <v>11724.700199442228</v>
      </c>
      <c r="AO58" s="59">
        <f t="shared" si="61"/>
        <v>11609.520313989584</v>
      </c>
      <c r="AP58" s="59">
        <f t="shared" si="63"/>
        <v>43950.735475556787</v>
      </c>
      <c r="AQ58" s="59">
        <f t="shared" si="65"/>
        <v>24913.108188650378</v>
      </c>
      <c r="AR58" s="59">
        <f t="shared" si="67"/>
        <v>26892.926778586352</v>
      </c>
      <c r="AS58" s="59">
        <f t="shared" si="69"/>
        <v>28033.148525385288</v>
      </c>
      <c r="AT58" s="59">
        <f t="shared" si="71"/>
        <v>39861.29840137365</v>
      </c>
      <c r="AU58" s="59">
        <f t="shared" si="73"/>
        <v>25892.904066009316</v>
      </c>
      <c r="AV58" s="59">
        <f t="shared" si="75"/>
        <v>24615.677534661703</v>
      </c>
      <c r="AW58" s="59">
        <f t="shared" si="77"/>
        <v>30348.131811855263</v>
      </c>
      <c r="AX58" s="59">
        <f t="shared" si="79"/>
        <v>32193.861363449621</v>
      </c>
      <c r="AY58" s="59">
        <f t="shared" si="81"/>
        <v>31996.826187508061</v>
      </c>
      <c r="AZ58" s="59">
        <f t="shared" si="83"/>
        <v>31601.61686189489</v>
      </c>
      <c r="BA58" s="59">
        <f t="shared" si="85"/>
        <v>31547.366794215843</v>
      </c>
      <c r="BB58" s="59">
        <f t="shared" si="88"/>
        <v>31694.235459834414</v>
      </c>
      <c r="BC58" s="59">
        <f t="shared" si="95"/>
        <v>32244.538028490402</v>
      </c>
      <c r="BD58" s="59">
        <f t="shared" si="98"/>
        <v>32427.535853529822</v>
      </c>
      <c r="BE58" s="59">
        <f t="shared" si="101"/>
        <v>32337.827217513575</v>
      </c>
      <c r="BF58" s="59">
        <f t="shared" si="104"/>
        <v>12083.237075638559</v>
      </c>
      <c r="BG58" s="59">
        <f t="shared" si="107"/>
        <v>18671.525873120154</v>
      </c>
      <c r="BH58" s="59">
        <f t="shared" si="110"/>
        <v>22174.718197806935</v>
      </c>
      <c r="BI58" s="59">
        <f t="shared" si="113"/>
        <v>6267.0739227830982</v>
      </c>
      <c r="BJ58" s="59">
        <f t="shared" si="116"/>
        <v>5112.1396489029266</v>
      </c>
      <c r="BK58" s="59">
        <f t="shared" si="119"/>
        <v>3939.8456591329946</v>
      </c>
      <c r="BL58" s="59">
        <f t="shared" si="122"/>
        <v>4301.477883613954</v>
      </c>
      <c r="BM58" s="59">
        <f t="shared" si="125"/>
        <v>5838.1715171504284</v>
      </c>
      <c r="BN58" s="59">
        <f t="shared" ref="BN58:BN89" si="128">$S$58/$X$4</f>
        <v>6721.9650077639126</v>
      </c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K58" s="59">
        <f t="shared" si="13"/>
        <v>744250.90002927918</v>
      </c>
      <c r="CL58" s="59">
        <f t="shared" si="23"/>
        <v>14657993.139301138</v>
      </c>
      <c r="CM58" s="59">
        <f t="shared" si="89"/>
        <v>74652114.864212349</v>
      </c>
      <c r="CN58" s="59">
        <f t="shared" si="14"/>
        <v>-19312570.920817133</v>
      </c>
      <c r="CO58" s="59">
        <f t="shared" si="15"/>
        <v>55339543.943395212</v>
      </c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>
        <f t="shared" si="96"/>
        <v>322445.38028490404</v>
      </c>
      <c r="DY58" s="110">
        <f t="shared" si="99"/>
        <v>324275.3585352982</v>
      </c>
      <c r="DZ58" s="110">
        <f t="shared" si="102"/>
        <v>323378.27217513573</v>
      </c>
      <c r="EA58" s="110">
        <f t="shared" si="105"/>
        <v>120832.3707563856</v>
      </c>
      <c r="EB58" s="110">
        <f t="shared" si="108"/>
        <v>186715.25873120152</v>
      </c>
      <c r="EC58" s="110">
        <f t="shared" si="111"/>
        <v>221747.18197806936</v>
      </c>
      <c r="ED58" s="110">
        <f t="shared" si="114"/>
        <v>62670.739227830985</v>
      </c>
      <c r="EE58" s="110">
        <f t="shared" si="117"/>
        <v>51121.396489029263</v>
      </c>
      <c r="EF58" s="110">
        <f t="shared" si="120"/>
        <v>39398.456591329945</v>
      </c>
      <c r="EG58" s="110">
        <f t="shared" si="123"/>
        <v>43014.778836139536</v>
      </c>
      <c r="EH58" s="110">
        <f t="shared" si="126"/>
        <v>58381.715171504278</v>
      </c>
      <c r="EI58" s="110">
        <f t="shared" ref="EI58:EI69" si="129">$S$58/$X$5</f>
        <v>67219.650077639133</v>
      </c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F58" s="59">
        <f t="shared" si="25"/>
        <v>1821200.5588544677</v>
      </c>
      <c r="FG58" s="59">
        <f t="shared" si="91"/>
        <v>744250.90002927918</v>
      </c>
      <c r="FH58" s="59">
        <f t="shared" si="17"/>
        <v>-1076949.6588251884</v>
      </c>
      <c r="FI58" s="59">
        <f t="shared" si="18"/>
        <v>-302730.54909576051</v>
      </c>
      <c r="FJ58" s="59">
        <f t="shared" si="26"/>
        <v>-19312570.920817133</v>
      </c>
      <c r="FL58" s="59">
        <f t="shared" si="35"/>
        <v>76368.570641885395</v>
      </c>
      <c r="FM58" s="59">
        <f t="shared" si="7"/>
        <v>93478.489173389724</v>
      </c>
      <c r="FN58" s="59">
        <f t="shared" si="36"/>
        <v>239066.82983546733</v>
      </c>
      <c r="FO58" s="110"/>
      <c r="FP58" s="110"/>
      <c r="FQ58" s="59">
        <f t="shared" si="20"/>
        <v>408913.88965074247</v>
      </c>
      <c r="FS58" s="52">
        <f t="shared" si="92"/>
        <v>6.8400000000000002E-2</v>
      </c>
      <c r="FT58" s="52">
        <f t="shared" si="93"/>
        <v>8.8670168312699971E-2</v>
      </c>
    </row>
    <row r="59" spans="1:176" s="97" customFormat="1" x14ac:dyDescent="0.3">
      <c r="A59" s="95" t="s">
        <v>21</v>
      </c>
      <c r="B59" s="96">
        <v>2025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143883.96</v>
      </c>
      <c r="I59" s="45">
        <v>0</v>
      </c>
      <c r="J59" s="45">
        <v>0</v>
      </c>
      <c r="K59" s="45">
        <v>897272.45000000019</v>
      </c>
      <c r="L59" s="45">
        <v>0</v>
      </c>
      <c r="M59" s="45"/>
      <c r="N59" s="45">
        <v>73571.492582527571</v>
      </c>
      <c r="O59" s="45">
        <v>-368023.12286776293</v>
      </c>
      <c r="S59" s="288">
        <f t="shared" si="11"/>
        <v>746704.77971476468</v>
      </c>
      <c r="T59" s="59">
        <f t="shared" si="21"/>
        <v>90056812.783228248</v>
      </c>
      <c r="V59" s="59">
        <f t="shared" si="87"/>
        <v>4702.65651772824</v>
      </c>
      <c r="W59" s="59">
        <f t="shared" si="94"/>
        <v>3358.4493408618273</v>
      </c>
      <c r="X59" s="59">
        <f t="shared" si="97"/>
        <v>6310.6676604674667</v>
      </c>
      <c r="Y59" s="59">
        <f t="shared" si="100"/>
        <v>2839.483747926422</v>
      </c>
      <c r="Z59" s="59">
        <f t="shared" si="103"/>
        <v>4235.2792134089477</v>
      </c>
      <c r="AA59" s="59">
        <f t="shared" si="106"/>
        <v>6401.4558513430784</v>
      </c>
      <c r="AB59" s="59">
        <f t="shared" si="109"/>
        <v>10103.341702899826</v>
      </c>
      <c r="AC59" s="59">
        <f t="shared" si="112"/>
        <v>8666.6590706078805</v>
      </c>
      <c r="AD59" s="59">
        <f t="shared" si="115"/>
        <v>7415.4845078393109</v>
      </c>
      <c r="AE59" s="59">
        <f t="shared" si="118"/>
        <v>10294.070376640475</v>
      </c>
      <c r="AF59" s="59">
        <f t="shared" si="121"/>
        <v>7366.1886101481159</v>
      </c>
      <c r="AG59" s="59">
        <f t="shared" si="124"/>
        <v>6673.9995652981734</v>
      </c>
      <c r="AH59" s="59">
        <f t="shared" si="127"/>
        <v>5644.1847677938558</v>
      </c>
      <c r="AI59" s="59">
        <f t="shared" ref="AI59:AI90" si="130">$S$27/$X$4</f>
        <v>10127.192686767487</v>
      </c>
      <c r="AJ59" s="59">
        <f t="shared" si="51"/>
        <v>14158.00525835599</v>
      </c>
      <c r="AK59" s="59">
        <f t="shared" si="53"/>
        <v>8968.5161669778372</v>
      </c>
      <c r="AL59" s="59">
        <f t="shared" si="55"/>
        <v>6430.3929952001508</v>
      </c>
      <c r="AM59" s="59">
        <f t="shared" si="57"/>
        <v>11558.75814115379</v>
      </c>
      <c r="AN59" s="59">
        <f t="shared" si="59"/>
        <v>11724.700199442228</v>
      </c>
      <c r="AO59" s="59">
        <f t="shared" si="61"/>
        <v>11609.520313989584</v>
      </c>
      <c r="AP59" s="59">
        <f t="shared" si="63"/>
        <v>43950.735475556787</v>
      </c>
      <c r="AQ59" s="59">
        <f t="shared" si="65"/>
        <v>24913.108188650378</v>
      </c>
      <c r="AR59" s="59">
        <f t="shared" si="67"/>
        <v>26892.926778586352</v>
      </c>
      <c r="AS59" s="59">
        <f t="shared" si="69"/>
        <v>28033.148525385288</v>
      </c>
      <c r="AT59" s="59">
        <f t="shared" si="71"/>
        <v>39861.29840137365</v>
      </c>
      <c r="AU59" s="59">
        <f t="shared" si="73"/>
        <v>25892.904066009316</v>
      </c>
      <c r="AV59" s="59">
        <f t="shared" si="75"/>
        <v>24615.677534661703</v>
      </c>
      <c r="AW59" s="59">
        <f t="shared" si="77"/>
        <v>30348.131811855263</v>
      </c>
      <c r="AX59" s="59">
        <f t="shared" si="79"/>
        <v>32193.861363449621</v>
      </c>
      <c r="AY59" s="59">
        <f t="shared" si="81"/>
        <v>31996.826187508061</v>
      </c>
      <c r="AZ59" s="59">
        <f t="shared" si="83"/>
        <v>31601.61686189489</v>
      </c>
      <c r="BA59" s="59">
        <f t="shared" si="85"/>
        <v>31547.366794215843</v>
      </c>
      <c r="BB59" s="59">
        <f t="shared" si="88"/>
        <v>31694.235459834414</v>
      </c>
      <c r="BC59" s="59">
        <f t="shared" si="95"/>
        <v>32244.538028490402</v>
      </c>
      <c r="BD59" s="59">
        <f t="shared" si="98"/>
        <v>32427.535853529822</v>
      </c>
      <c r="BE59" s="59">
        <f t="shared" si="101"/>
        <v>32337.827217513575</v>
      </c>
      <c r="BF59" s="59">
        <f t="shared" si="104"/>
        <v>12083.237075638559</v>
      </c>
      <c r="BG59" s="59">
        <f t="shared" si="107"/>
        <v>18671.525873120154</v>
      </c>
      <c r="BH59" s="59">
        <f t="shared" si="110"/>
        <v>22174.718197806935</v>
      </c>
      <c r="BI59" s="59">
        <f t="shared" si="113"/>
        <v>6267.0739227830982</v>
      </c>
      <c r="BJ59" s="59">
        <f t="shared" si="116"/>
        <v>5112.1396489029266</v>
      </c>
      <c r="BK59" s="59">
        <f t="shared" si="119"/>
        <v>3939.8456591329946</v>
      </c>
      <c r="BL59" s="59">
        <f t="shared" si="122"/>
        <v>4301.477883613954</v>
      </c>
      <c r="BM59" s="59">
        <f t="shared" si="125"/>
        <v>5838.1715171504284</v>
      </c>
      <c r="BN59" s="59">
        <f t="shared" si="128"/>
        <v>6721.9650077639126</v>
      </c>
      <c r="BO59" s="59">
        <f t="shared" ref="BO59:BO90" si="131">$S$59/$X$4</f>
        <v>6222.5398309563725</v>
      </c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K59" s="59">
        <f t="shared" si="13"/>
        <v>750473.43986023555</v>
      </c>
      <c r="CL59" s="59">
        <f t="shared" si="23"/>
        <v>15408466.579161374</v>
      </c>
      <c r="CM59" s="59">
        <f t="shared" si="89"/>
        <v>74648346.204066873</v>
      </c>
      <c r="CN59" s="59">
        <f t="shared" si="14"/>
        <v>-19540404.477033142</v>
      </c>
      <c r="CO59" s="59">
        <f t="shared" si="15"/>
        <v>55107941.727033734</v>
      </c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>
        <f t="shared" si="99"/>
        <v>324275.3585352982</v>
      </c>
      <c r="DZ59" s="110">
        <f t="shared" si="102"/>
        <v>323378.27217513573</v>
      </c>
      <c r="EA59" s="110">
        <f t="shared" si="105"/>
        <v>120832.3707563856</v>
      </c>
      <c r="EB59" s="110">
        <f t="shared" si="108"/>
        <v>186715.25873120152</v>
      </c>
      <c r="EC59" s="110">
        <f t="shared" si="111"/>
        <v>221747.18197806936</v>
      </c>
      <c r="ED59" s="110">
        <f t="shared" si="114"/>
        <v>62670.739227830985</v>
      </c>
      <c r="EE59" s="110">
        <f t="shared" si="117"/>
        <v>51121.396489029263</v>
      </c>
      <c r="EF59" s="110">
        <f t="shared" si="120"/>
        <v>39398.456591329945</v>
      </c>
      <c r="EG59" s="110">
        <f t="shared" si="123"/>
        <v>43014.778836139536</v>
      </c>
      <c r="EH59" s="110">
        <f t="shared" si="126"/>
        <v>58381.715171504278</v>
      </c>
      <c r="EI59" s="110">
        <f t="shared" si="129"/>
        <v>67219.650077639133</v>
      </c>
      <c r="EJ59" s="110">
        <f t="shared" ref="EJ59:EJ70" si="132">$S$59/$X$5</f>
        <v>62225.398309563723</v>
      </c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F59" s="59">
        <f t="shared" si="25"/>
        <v>1560980.5768791274</v>
      </c>
      <c r="FG59" s="59">
        <f t="shared" si="91"/>
        <v>750473.43986023555</v>
      </c>
      <c r="FH59" s="59">
        <f t="shared" si="17"/>
        <v>-810507.13701889187</v>
      </c>
      <c r="FI59" s="59">
        <f t="shared" si="18"/>
        <v>-227833.5562160105</v>
      </c>
      <c r="FJ59" s="59">
        <f t="shared" si="26"/>
        <v>-19540404.477033142</v>
      </c>
      <c r="FL59" s="59">
        <f t="shared" si="35"/>
        <v>76048.959583306554</v>
      </c>
      <c r="FM59" s="59">
        <f t="shared" si="7"/>
        <v>93087.271181119591</v>
      </c>
      <c r="FN59" s="59">
        <f t="shared" si="36"/>
        <v>238066.30826078574</v>
      </c>
      <c r="FO59" s="110"/>
      <c r="FP59" s="110"/>
      <c r="FQ59" s="59">
        <f t="shared" si="20"/>
        <v>407202.53902521188</v>
      </c>
      <c r="FS59" s="52">
        <f t="shared" si="92"/>
        <v>6.8400000000000002E-2</v>
      </c>
      <c r="FT59" s="52">
        <f t="shared" si="93"/>
        <v>8.8670168312699957E-2</v>
      </c>
    </row>
    <row r="60" spans="1:176" s="97" customFormat="1" x14ac:dyDescent="0.3">
      <c r="A60" s="95" t="s">
        <v>22</v>
      </c>
      <c r="B60" s="96">
        <v>2025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153950.95000000001</v>
      </c>
      <c r="I60" s="45">
        <v>0</v>
      </c>
      <c r="J60" s="45">
        <v>0</v>
      </c>
      <c r="K60" s="45">
        <v>639588.34000000008</v>
      </c>
      <c r="L60" s="45">
        <v>0</v>
      </c>
      <c r="M60" s="45"/>
      <c r="N60" s="45">
        <v>71198.222523408404</v>
      </c>
      <c r="O60" s="45">
        <v>-293428.40374458511</v>
      </c>
      <c r="S60" s="288">
        <f t="shared" si="11"/>
        <v>571309.10877882328</v>
      </c>
      <c r="T60" s="59">
        <f t="shared" si="21"/>
        <v>90628121.892007068</v>
      </c>
      <c r="V60" s="59">
        <f t="shared" si="87"/>
        <v>4702.65651772824</v>
      </c>
      <c r="W60" s="59">
        <f t="shared" si="94"/>
        <v>3358.4493408618273</v>
      </c>
      <c r="X60" s="59">
        <f t="shared" si="97"/>
        <v>6310.6676604674667</v>
      </c>
      <c r="Y60" s="59">
        <f t="shared" si="100"/>
        <v>2839.483747926422</v>
      </c>
      <c r="Z60" s="59">
        <f t="shared" si="103"/>
        <v>4235.2792134089477</v>
      </c>
      <c r="AA60" s="59">
        <f t="shared" si="106"/>
        <v>6401.4558513430784</v>
      </c>
      <c r="AB60" s="59">
        <f t="shared" si="109"/>
        <v>10103.341702899826</v>
      </c>
      <c r="AC60" s="59">
        <f t="shared" si="112"/>
        <v>8666.6590706078805</v>
      </c>
      <c r="AD60" s="59">
        <f t="shared" si="115"/>
        <v>7415.4845078393109</v>
      </c>
      <c r="AE60" s="59">
        <f t="shared" si="118"/>
        <v>10294.070376640475</v>
      </c>
      <c r="AF60" s="59">
        <f t="shared" si="121"/>
        <v>7366.1886101481159</v>
      </c>
      <c r="AG60" s="59">
        <f t="shared" si="124"/>
        <v>6673.9995652981734</v>
      </c>
      <c r="AH60" s="59">
        <f t="shared" si="127"/>
        <v>5644.1847677938558</v>
      </c>
      <c r="AI60" s="59">
        <f t="shared" si="130"/>
        <v>10127.192686767487</v>
      </c>
      <c r="AJ60" s="59">
        <f t="shared" ref="AJ60:AJ91" si="133">$S$28/$X$4</f>
        <v>14158.00525835599</v>
      </c>
      <c r="AK60" s="59">
        <f t="shared" si="53"/>
        <v>8968.5161669778372</v>
      </c>
      <c r="AL60" s="59">
        <f t="shared" si="55"/>
        <v>6430.3929952001508</v>
      </c>
      <c r="AM60" s="59">
        <f t="shared" si="57"/>
        <v>11558.75814115379</v>
      </c>
      <c r="AN60" s="59">
        <f t="shared" si="59"/>
        <v>11724.700199442228</v>
      </c>
      <c r="AO60" s="59">
        <f t="shared" si="61"/>
        <v>11609.520313989584</v>
      </c>
      <c r="AP60" s="59">
        <f t="shared" si="63"/>
        <v>43950.735475556787</v>
      </c>
      <c r="AQ60" s="59">
        <f t="shared" si="65"/>
        <v>24913.108188650378</v>
      </c>
      <c r="AR60" s="59">
        <f t="shared" si="67"/>
        <v>26892.926778586352</v>
      </c>
      <c r="AS60" s="59">
        <f t="shared" si="69"/>
        <v>28033.148525385288</v>
      </c>
      <c r="AT60" s="59">
        <f t="shared" si="71"/>
        <v>39861.29840137365</v>
      </c>
      <c r="AU60" s="59">
        <f t="shared" si="73"/>
        <v>25892.904066009316</v>
      </c>
      <c r="AV60" s="59">
        <f t="shared" si="75"/>
        <v>24615.677534661703</v>
      </c>
      <c r="AW60" s="59">
        <f t="shared" si="77"/>
        <v>30348.131811855263</v>
      </c>
      <c r="AX60" s="59">
        <f t="shared" si="79"/>
        <v>32193.861363449621</v>
      </c>
      <c r="AY60" s="59">
        <f t="shared" si="81"/>
        <v>31996.826187508061</v>
      </c>
      <c r="AZ60" s="59">
        <f t="shared" si="83"/>
        <v>31601.61686189489</v>
      </c>
      <c r="BA60" s="59">
        <f t="shared" si="85"/>
        <v>31547.366794215843</v>
      </c>
      <c r="BB60" s="59">
        <f t="shared" si="88"/>
        <v>31694.235459834414</v>
      </c>
      <c r="BC60" s="59">
        <f t="shared" si="95"/>
        <v>32244.538028490402</v>
      </c>
      <c r="BD60" s="59">
        <f t="shared" si="98"/>
        <v>32427.535853529822</v>
      </c>
      <c r="BE60" s="59">
        <f t="shared" si="101"/>
        <v>32337.827217513575</v>
      </c>
      <c r="BF60" s="59">
        <f t="shared" si="104"/>
        <v>12083.237075638559</v>
      </c>
      <c r="BG60" s="59">
        <f t="shared" si="107"/>
        <v>18671.525873120154</v>
      </c>
      <c r="BH60" s="59">
        <f t="shared" si="110"/>
        <v>22174.718197806935</v>
      </c>
      <c r="BI60" s="59">
        <f t="shared" si="113"/>
        <v>6267.0739227830982</v>
      </c>
      <c r="BJ60" s="59">
        <f t="shared" si="116"/>
        <v>5112.1396489029266</v>
      </c>
      <c r="BK60" s="59">
        <f t="shared" si="119"/>
        <v>3939.8456591329946</v>
      </c>
      <c r="BL60" s="59">
        <f t="shared" si="122"/>
        <v>4301.477883613954</v>
      </c>
      <c r="BM60" s="59">
        <f t="shared" si="125"/>
        <v>5838.1715171504284</v>
      </c>
      <c r="BN60" s="59">
        <f t="shared" si="128"/>
        <v>6721.9650077639126</v>
      </c>
      <c r="BO60" s="59">
        <f t="shared" si="131"/>
        <v>6222.5398309563725</v>
      </c>
      <c r="BP60" s="59">
        <f t="shared" ref="BP60:BP91" si="134">$S$60/$X$4</f>
        <v>4760.9092398235271</v>
      </c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K60" s="59">
        <f t="shared" si="13"/>
        <v>755234.34910005913</v>
      </c>
      <c r="CL60" s="59">
        <f t="shared" si="23"/>
        <v>16163700.928261433</v>
      </c>
      <c r="CM60" s="59">
        <f t="shared" si="89"/>
        <v>74464420.963745639</v>
      </c>
      <c r="CN60" s="59">
        <f t="shared" si="14"/>
        <v>-19689128.85425071</v>
      </c>
      <c r="CO60" s="59">
        <f t="shared" si="15"/>
        <v>54775292.109494925</v>
      </c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>
        <f t="shared" si="102"/>
        <v>323378.27217513573</v>
      </c>
      <c r="EA60" s="110">
        <f t="shared" si="105"/>
        <v>120832.3707563856</v>
      </c>
      <c r="EB60" s="110">
        <f t="shared" si="108"/>
        <v>186715.25873120152</v>
      </c>
      <c r="EC60" s="110">
        <f t="shared" si="111"/>
        <v>221747.18197806936</v>
      </c>
      <c r="ED60" s="110">
        <f t="shared" si="114"/>
        <v>62670.739227830985</v>
      </c>
      <c r="EE60" s="110">
        <f t="shared" si="117"/>
        <v>51121.396489029263</v>
      </c>
      <c r="EF60" s="110">
        <f t="shared" si="120"/>
        <v>39398.456591329945</v>
      </c>
      <c r="EG60" s="110">
        <f t="shared" si="123"/>
        <v>43014.778836139536</v>
      </c>
      <c r="EH60" s="110">
        <f t="shared" si="126"/>
        <v>58381.715171504278</v>
      </c>
      <c r="EI60" s="110">
        <f t="shared" si="129"/>
        <v>67219.650077639133</v>
      </c>
      <c r="EJ60" s="110">
        <f t="shared" si="132"/>
        <v>62225.398309563723</v>
      </c>
      <c r="EK60" s="110">
        <f t="shared" ref="EK60:EK71" si="135">$S$60/$X$5</f>
        <v>47609.092398235276</v>
      </c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F60" s="59">
        <f t="shared" si="25"/>
        <v>1284314.3107420646</v>
      </c>
      <c r="FG60" s="59">
        <f t="shared" si="91"/>
        <v>755234.34910005913</v>
      </c>
      <c r="FH60" s="59">
        <f t="shared" si="17"/>
        <v>-529079.96164200548</v>
      </c>
      <c r="FI60" s="59">
        <f t="shared" si="18"/>
        <v>-148724.37721756776</v>
      </c>
      <c r="FJ60" s="59">
        <f t="shared" si="26"/>
        <v>-19689128.85425071</v>
      </c>
      <c r="FL60" s="59">
        <f t="shared" si="35"/>
        <v>75589.903111102991</v>
      </c>
      <c r="FM60" s="59">
        <f t="shared" si="7"/>
        <v>92525.365869730682</v>
      </c>
      <c r="FN60" s="59">
        <f t="shared" si="36"/>
        <v>236629.26191301807</v>
      </c>
      <c r="FO60" s="110"/>
      <c r="FP60" s="110"/>
      <c r="FQ60" s="59">
        <f t="shared" si="20"/>
        <v>404744.53089385177</v>
      </c>
      <c r="FS60" s="52">
        <f t="shared" si="92"/>
        <v>6.8400000000000002E-2</v>
      </c>
      <c r="FT60" s="52">
        <f t="shared" si="93"/>
        <v>8.8670168312699957E-2</v>
      </c>
    </row>
    <row r="61" spans="1:176" s="97" customFormat="1" x14ac:dyDescent="0.3">
      <c r="A61" s="95" t="s">
        <v>23</v>
      </c>
      <c r="B61" s="96">
        <v>2025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256584.91</v>
      </c>
      <c r="I61" s="45">
        <v>0</v>
      </c>
      <c r="J61" s="45">
        <v>0</v>
      </c>
      <c r="K61" s="45">
        <v>431499.45999999996</v>
      </c>
      <c r="L61" s="45">
        <v>0</v>
      </c>
      <c r="M61" s="45"/>
      <c r="N61" s="45">
        <v>85437.865518717168</v>
      </c>
      <c r="O61" s="45">
        <v>-290377.51195086731</v>
      </c>
      <c r="S61" s="288">
        <f t="shared" si="11"/>
        <v>483144.7235678499</v>
      </c>
      <c r="T61" s="59">
        <f t="shared" si="21"/>
        <v>91111266.615574911</v>
      </c>
      <c r="V61" s="59">
        <f t="shared" si="87"/>
        <v>4702.65651772824</v>
      </c>
      <c r="W61" s="59">
        <f t="shared" si="94"/>
        <v>3358.4493408618273</v>
      </c>
      <c r="X61" s="59">
        <f t="shared" si="97"/>
        <v>6310.6676604674667</v>
      </c>
      <c r="Y61" s="59">
        <f t="shared" si="100"/>
        <v>2839.483747926422</v>
      </c>
      <c r="Z61" s="59">
        <f t="shared" si="103"/>
        <v>4235.2792134089477</v>
      </c>
      <c r="AA61" s="59">
        <f t="shared" si="106"/>
        <v>6401.4558513430784</v>
      </c>
      <c r="AB61" s="59">
        <f t="shared" si="109"/>
        <v>10103.341702899826</v>
      </c>
      <c r="AC61" s="59">
        <f t="shared" si="112"/>
        <v>8666.6590706078805</v>
      </c>
      <c r="AD61" s="59">
        <f t="shared" si="115"/>
        <v>7415.4845078393109</v>
      </c>
      <c r="AE61" s="59">
        <f t="shared" si="118"/>
        <v>10294.070376640475</v>
      </c>
      <c r="AF61" s="59">
        <f t="shared" si="121"/>
        <v>7366.1886101481159</v>
      </c>
      <c r="AG61" s="59">
        <f t="shared" si="124"/>
        <v>6673.9995652981734</v>
      </c>
      <c r="AH61" s="59">
        <f t="shared" si="127"/>
        <v>5644.1847677938558</v>
      </c>
      <c r="AI61" s="59">
        <f t="shared" si="130"/>
        <v>10127.192686767487</v>
      </c>
      <c r="AJ61" s="59">
        <f t="shared" si="133"/>
        <v>14158.00525835599</v>
      </c>
      <c r="AK61" s="59">
        <f t="shared" ref="AK61:AK92" si="136">$S$29/$X$4</f>
        <v>8968.5161669778372</v>
      </c>
      <c r="AL61" s="59">
        <f t="shared" si="55"/>
        <v>6430.3929952001508</v>
      </c>
      <c r="AM61" s="59">
        <f t="shared" si="57"/>
        <v>11558.75814115379</v>
      </c>
      <c r="AN61" s="59">
        <f t="shared" si="59"/>
        <v>11724.700199442228</v>
      </c>
      <c r="AO61" s="59">
        <f t="shared" si="61"/>
        <v>11609.520313989584</v>
      </c>
      <c r="AP61" s="59">
        <f t="shared" si="63"/>
        <v>43950.735475556787</v>
      </c>
      <c r="AQ61" s="59">
        <f t="shared" si="65"/>
        <v>24913.108188650378</v>
      </c>
      <c r="AR61" s="59">
        <f t="shared" si="67"/>
        <v>26892.926778586352</v>
      </c>
      <c r="AS61" s="59">
        <f t="shared" si="69"/>
        <v>28033.148525385288</v>
      </c>
      <c r="AT61" s="59">
        <f t="shared" si="71"/>
        <v>39861.29840137365</v>
      </c>
      <c r="AU61" s="59">
        <f t="shared" si="73"/>
        <v>25892.904066009316</v>
      </c>
      <c r="AV61" s="59">
        <f t="shared" si="75"/>
        <v>24615.677534661703</v>
      </c>
      <c r="AW61" s="59">
        <f t="shared" si="77"/>
        <v>30348.131811855263</v>
      </c>
      <c r="AX61" s="59">
        <f t="shared" si="79"/>
        <v>32193.861363449621</v>
      </c>
      <c r="AY61" s="59">
        <f t="shared" si="81"/>
        <v>31996.826187508061</v>
      </c>
      <c r="AZ61" s="59">
        <f t="shared" si="83"/>
        <v>31601.61686189489</v>
      </c>
      <c r="BA61" s="59">
        <f t="shared" si="85"/>
        <v>31547.366794215843</v>
      </c>
      <c r="BB61" s="59">
        <f t="shared" si="88"/>
        <v>31694.235459834414</v>
      </c>
      <c r="BC61" s="59">
        <f t="shared" si="95"/>
        <v>32244.538028490402</v>
      </c>
      <c r="BD61" s="59">
        <f t="shared" si="98"/>
        <v>32427.535853529822</v>
      </c>
      <c r="BE61" s="59">
        <f t="shared" si="101"/>
        <v>32337.827217513575</v>
      </c>
      <c r="BF61" s="59">
        <f t="shared" si="104"/>
        <v>12083.237075638559</v>
      </c>
      <c r="BG61" s="59">
        <f t="shared" si="107"/>
        <v>18671.525873120154</v>
      </c>
      <c r="BH61" s="59">
        <f t="shared" si="110"/>
        <v>22174.718197806935</v>
      </c>
      <c r="BI61" s="59">
        <f t="shared" si="113"/>
        <v>6267.0739227830982</v>
      </c>
      <c r="BJ61" s="59">
        <f t="shared" si="116"/>
        <v>5112.1396489029266</v>
      </c>
      <c r="BK61" s="59">
        <f t="shared" si="119"/>
        <v>3939.8456591329946</v>
      </c>
      <c r="BL61" s="59">
        <f t="shared" si="122"/>
        <v>4301.477883613954</v>
      </c>
      <c r="BM61" s="59">
        <f t="shared" si="125"/>
        <v>5838.1715171504284</v>
      </c>
      <c r="BN61" s="59">
        <f t="shared" si="128"/>
        <v>6721.9650077639126</v>
      </c>
      <c r="BO61" s="59">
        <f t="shared" si="131"/>
        <v>6222.5398309563725</v>
      </c>
      <c r="BP61" s="59">
        <f t="shared" si="134"/>
        <v>4760.9092398235271</v>
      </c>
      <c r="BQ61" s="59">
        <f t="shared" ref="BQ61:BQ92" si="137">$S$61/$X$4</f>
        <v>4026.2060297320827</v>
      </c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K61" s="59">
        <f t="shared" si="13"/>
        <v>759260.55512979126</v>
      </c>
      <c r="CL61" s="59">
        <f t="shared" si="23"/>
        <v>16922961.483391225</v>
      </c>
      <c r="CM61" s="59">
        <f t="shared" si="89"/>
        <v>74188305.132183686</v>
      </c>
      <c r="CN61" s="59">
        <f t="shared" si="14"/>
        <v>-19757137.497794468</v>
      </c>
      <c r="CO61" s="59">
        <f t="shared" si="15"/>
        <v>54431167.634389222</v>
      </c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>
        <f t="shared" si="105"/>
        <v>120832.3707563856</v>
      </c>
      <c r="EB61" s="110">
        <f t="shared" si="108"/>
        <v>186715.25873120152</v>
      </c>
      <c r="EC61" s="110">
        <f t="shared" si="111"/>
        <v>221747.18197806936</v>
      </c>
      <c r="ED61" s="110">
        <f t="shared" si="114"/>
        <v>62670.739227830985</v>
      </c>
      <c r="EE61" s="110">
        <f t="shared" si="117"/>
        <v>51121.396489029263</v>
      </c>
      <c r="EF61" s="110">
        <f t="shared" si="120"/>
        <v>39398.456591329945</v>
      </c>
      <c r="EG61" s="110">
        <f t="shared" si="123"/>
        <v>43014.778836139536</v>
      </c>
      <c r="EH61" s="110">
        <f t="shared" si="126"/>
        <v>58381.715171504278</v>
      </c>
      <c r="EI61" s="110">
        <f t="shared" si="129"/>
        <v>67219.650077639133</v>
      </c>
      <c r="EJ61" s="110">
        <f t="shared" si="132"/>
        <v>62225.398309563723</v>
      </c>
      <c r="EK61" s="110">
        <f t="shared" si="135"/>
        <v>47609.092398235276</v>
      </c>
      <c r="EL61" s="110">
        <f t="shared" ref="EL61:EL72" si="138">$S$61/$X$5</f>
        <v>40262.060297320822</v>
      </c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F61" s="59">
        <f t="shared" si="25"/>
        <v>1001198.0988642495</v>
      </c>
      <c r="FG61" s="59">
        <f t="shared" si="91"/>
        <v>759260.55512979126</v>
      </c>
      <c r="FH61" s="59">
        <f t="shared" si="17"/>
        <v>-241937.54373445828</v>
      </c>
      <c r="FI61" s="59">
        <f t="shared" si="18"/>
        <v>-68008.643543756232</v>
      </c>
      <c r="FJ61" s="59">
        <f t="shared" si="26"/>
        <v>-19757137.497794468</v>
      </c>
      <c r="FL61" s="59">
        <f t="shared" si="35"/>
        <v>75115.011335457122</v>
      </c>
      <c r="FM61" s="59">
        <f t="shared" si="7"/>
        <v>91944.07745048801</v>
      </c>
      <c r="FN61" s="59">
        <f t="shared" si="36"/>
        <v>235142.64418056144</v>
      </c>
      <c r="FO61" s="110"/>
      <c r="FP61" s="110"/>
      <c r="FQ61" s="59">
        <f t="shared" si="20"/>
        <v>402201.73296650662</v>
      </c>
      <c r="FS61" s="52">
        <f t="shared" si="92"/>
        <v>6.8400000000000002E-2</v>
      </c>
      <c r="FT61" s="52">
        <f t="shared" si="93"/>
        <v>8.8670168312699971E-2</v>
      </c>
    </row>
    <row r="62" spans="1:176" s="97" customFormat="1" x14ac:dyDescent="0.3">
      <c r="A62" s="95" t="s">
        <v>24</v>
      </c>
      <c r="B62" s="96">
        <v>2025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307901.88</v>
      </c>
      <c r="I62" s="45">
        <v>0</v>
      </c>
      <c r="J62" s="45">
        <v>0</v>
      </c>
      <c r="K62" s="45">
        <v>438499.12</v>
      </c>
      <c r="L62" s="45">
        <v>0</v>
      </c>
      <c r="M62" s="45"/>
      <c r="N62" s="45">
        <v>85437.873065581764</v>
      </c>
      <c r="O62" s="45">
        <v>-323622.38101915375</v>
      </c>
      <c r="S62" s="288">
        <f t="shared" si="11"/>
        <v>508216.49204642803</v>
      </c>
      <c r="T62" s="59">
        <f t="shared" si="21"/>
        <v>91619483.107621342</v>
      </c>
      <c r="V62" s="59">
        <f t="shared" si="87"/>
        <v>4702.65651772824</v>
      </c>
      <c r="W62" s="59">
        <f t="shared" si="94"/>
        <v>3358.4493408618273</v>
      </c>
      <c r="X62" s="59">
        <f t="shared" si="97"/>
        <v>6310.6676604674667</v>
      </c>
      <c r="Y62" s="59">
        <f t="shared" si="100"/>
        <v>2839.483747926422</v>
      </c>
      <c r="Z62" s="59">
        <f t="shared" si="103"/>
        <v>4235.2792134089477</v>
      </c>
      <c r="AA62" s="59">
        <f t="shared" si="106"/>
        <v>6401.4558513430784</v>
      </c>
      <c r="AB62" s="59">
        <f t="shared" si="109"/>
        <v>10103.341702899826</v>
      </c>
      <c r="AC62" s="59">
        <f t="shared" si="112"/>
        <v>8666.6590706078805</v>
      </c>
      <c r="AD62" s="59">
        <f t="shared" si="115"/>
        <v>7415.4845078393109</v>
      </c>
      <c r="AE62" s="59">
        <f t="shared" si="118"/>
        <v>10294.070376640475</v>
      </c>
      <c r="AF62" s="59">
        <f t="shared" si="121"/>
        <v>7366.1886101481159</v>
      </c>
      <c r="AG62" s="59">
        <f t="shared" si="124"/>
        <v>6673.9995652981734</v>
      </c>
      <c r="AH62" s="59">
        <f t="shared" si="127"/>
        <v>5644.1847677938558</v>
      </c>
      <c r="AI62" s="59">
        <f t="shared" si="130"/>
        <v>10127.192686767487</v>
      </c>
      <c r="AJ62" s="59">
        <f t="shared" si="133"/>
        <v>14158.00525835599</v>
      </c>
      <c r="AK62" s="59">
        <f t="shared" si="136"/>
        <v>8968.5161669778372</v>
      </c>
      <c r="AL62" s="59">
        <f t="shared" ref="AL62:AL93" si="139">$S$30/$X$4</f>
        <v>6430.3929952001508</v>
      </c>
      <c r="AM62" s="59">
        <f t="shared" si="57"/>
        <v>11558.75814115379</v>
      </c>
      <c r="AN62" s="59">
        <f t="shared" si="59"/>
        <v>11724.700199442228</v>
      </c>
      <c r="AO62" s="59">
        <f t="shared" si="61"/>
        <v>11609.520313989584</v>
      </c>
      <c r="AP62" s="59">
        <f t="shared" si="63"/>
        <v>43950.735475556787</v>
      </c>
      <c r="AQ62" s="59">
        <f t="shared" si="65"/>
        <v>24913.108188650378</v>
      </c>
      <c r="AR62" s="59">
        <f t="shared" si="67"/>
        <v>26892.926778586352</v>
      </c>
      <c r="AS62" s="59">
        <f t="shared" si="69"/>
        <v>28033.148525385288</v>
      </c>
      <c r="AT62" s="59">
        <f t="shared" si="71"/>
        <v>39861.29840137365</v>
      </c>
      <c r="AU62" s="59">
        <f t="shared" si="73"/>
        <v>25892.904066009316</v>
      </c>
      <c r="AV62" s="59">
        <f t="shared" si="75"/>
        <v>24615.677534661703</v>
      </c>
      <c r="AW62" s="59">
        <f t="shared" si="77"/>
        <v>30348.131811855263</v>
      </c>
      <c r="AX62" s="59">
        <f t="shared" si="79"/>
        <v>32193.861363449621</v>
      </c>
      <c r="AY62" s="59">
        <f t="shared" si="81"/>
        <v>31996.826187508061</v>
      </c>
      <c r="AZ62" s="59">
        <f t="shared" si="83"/>
        <v>31601.61686189489</v>
      </c>
      <c r="BA62" s="59">
        <f t="shared" si="85"/>
        <v>31547.366794215843</v>
      </c>
      <c r="BB62" s="59">
        <f t="shared" si="88"/>
        <v>31694.235459834414</v>
      </c>
      <c r="BC62" s="59">
        <f t="shared" si="95"/>
        <v>32244.538028490402</v>
      </c>
      <c r="BD62" s="59">
        <f t="shared" si="98"/>
        <v>32427.535853529822</v>
      </c>
      <c r="BE62" s="59">
        <f t="shared" si="101"/>
        <v>32337.827217513575</v>
      </c>
      <c r="BF62" s="59">
        <f t="shared" si="104"/>
        <v>12083.237075638559</v>
      </c>
      <c r="BG62" s="59">
        <f t="shared" si="107"/>
        <v>18671.525873120154</v>
      </c>
      <c r="BH62" s="59">
        <f t="shared" si="110"/>
        <v>22174.718197806935</v>
      </c>
      <c r="BI62" s="59">
        <f t="shared" si="113"/>
        <v>6267.0739227830982</v>
      </c>
      <c r="BJ62" s="59">
        <f t="shared" si="116"/>
        <v>5112.1396489029266</v>
      </c>
      <c r="BK62" s="59">
        <f t="shared" si="119"/>
        <v>3939.8456591329946</v>
      </c>
      <c r="BL62" s="59">
        <f t="shared" si="122"/>
        <v>4301.477883613954</v>
      </c>
      <c r="BM62" s="59">
        <f t="shared" si="125"/>
        <v>5838.1715171504284</v>
      </c>
      <c r="BN62" s="59">
        <f t="shared" si="128"/>
        <v>6721.9650077639126</v>
      </c>
      <c r="BO62" s="59">
        <f t="shared" si="131"/>
        <v>6222.5398309563725</v>
      </c>
      <c r="BP62" s="59">
        <f t="shared" si="134"/>
        <v>4760.9092398235271</v>
      </c>
      <c r="BQ62" s="59">
        <f t="shared" si="137"/>
        <v>4026.2060297320827</v>
      </c>
      <c r="BR62" s="59">
        <f t="shared" ref="BR62:BR93" si="140">$S$62/$X$4</f>
        <v>4235.1374337202333</v>
      </c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K62" s="59">
        <f t="shared" si="13"/>
        <v>763495.69256351155</v>
      </c>
      <c r="CL62" s="59">
        <f t="shared" si="23"/>
        <v>17686457.175954737</v>
      </c>
      <c r="CM62" s="59">
        <f t="shared" si="89"/>
        <v>73933025.931666613</v>
      </c>
      <c r="CN62" s="59">
        <f t="shared" si="14"/>
        <v>-19801894.636112172</v>
      </c>
      <c r="CO62" s="59">
        <f t="shared" si="15"/>
        <v>54131131.295554444</v>
      </c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>
        <f t="shared" si="108"/>
        <v>186715.25873120152</v>
      </c>
      <c r="EC62" s="110">
        <f t="shared" si="111"/>
        <v>221747.18197806936</v>
      </c>
      <c r="ED62" s="110">
        <f t="shared" si="114"/>
        <v>62670.739227830985</v>
      </c>
      <c r="EE62" s="110">
        <f t="shared" si="117"/>
        <v>51121.396489029263</v>
      </c>
      <c r="EF62" s="110">
        <f t="shared" si="120"/>
        <v>39398.456591329945</v>
      </c>
      <c r="EG62" s="110">
        <f t="shared" si="123"/>
        <v>43014.778836139536</v>
      </c>
      <c r="EH62" s="110">
        <f t="shared" si="126"/>
        <v>58381.715171504278</v>
      </c>
      <c r="EI62" s="110">
        <f t="shared" si="129"/>
        <v>67219.650077639133</v>
      </c>
      <c r="EJ62" s="110">
        <f t="shared" si="132"/>
        <v>62225.398309563723</v>
      </c>
      <c r="EK62" s="110">
        <f t="shared" si="135"/>
        <v>47609.092398235276</v>
      </c>
      <c r="EL62" s="110">
        <f t="shared" si="138"/>
        <v>40262.060297320822</v>
      </c>
      <c r="EM62" s="110">
        <f t="shared" ref="EM62:EM73" si="141">$S$62/$X$5</f>
        <v>42351.374337202338</v>
      </c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F62" s="59">
        <f t="shared" si="25"/>
        <v>922717.10244506621</v>
      </c>
      <c r="FG62" s="59">
        <f t="shared" si="91"/>
        <v>763495.69256351155</v>
      </c>
      <c r="FH62" s="59">
        <f t="shared" si="17"/>
        <v>-159221.40988155466</v>
      </c>
      <c r="FI62" s="59">
        <f t="shared" si="18"/>
        <v>-44757.138317705016</v>
      </c>
      <c r="FJ62" s="59">
        <f t="shared" si="26"/>
        <v>-19801894.636112172</v>
      </c>
      <c r="FL62" s="59">
        <f t="shared" si="35"/>
        <v>74700.961187865134</v>
      </c>
      <c r="FM62" s="59">
        <f t="shared" si="7"/>
        <v>91437.26185981241</v>
      </c>
      <c r="FN62" s="59">
        <f t="shared" si="36"/>
        <v>233846.48719679521</v>
      </c>
      <c r="FO62" s="110"/>
      <c r="FP62" s="110"/>
      <c r="FQ62" s="59">
        <f t="shared" si="20"/>
        <v>399984.71024447272</v>
      </c>
      <c r="FS62" s="52">
        <f t="shared" si="92"/>
        <v>6.8400000000000002E-2</v>
      </c>
      <c r="FT62" s="52">
        <f t="shared" si="93"/>
        <v>8.8670168312699957E-2</v>
      </c>
    </row>
    <row r="63" spans="1:176" s="97" customFormat="1" x14ac:dyDescent="0.3">
      <c r="A63" s="95" t="s">
        <v>25</v>
      </c>
      <c r="B63" s="96">
        <v>2025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181118.76</v>
      </c>
      <c r="I63" s="45">
        <v>0</v>
      </c>
      <c r="J63" s="45">
        <v>0</v>
      </c>
      <c r="K63" s="45">
        <v>713221.46000000008</v>
      </c>
      <c r="L63" s="45">
        <v>0</v>
      </c>
      <c r="M63" s="45"/>
      <c r="N63" s="45">
        <v>85437.865518717168</v>
      </c>
      <c r="O63" s="45">
        <v>-332924.42415765347</v>
      </c>
      <c r="S63" s="288">
        <f t="shared" si="11"/>
        <v>646853.66136106383</v>
      </c>
      <c r="T63" s="59">
        <f t="shared" si="21"/>
        <v>92266336.76898241</v>
      </c>
      <c r="V63" s="59">
        <f t="shared" si="87"/>
        <v>4702.65651772824</v>
      </c>
      <c r="W63" s="59">
        <f t="shared" si="94"/>
        <v>3358.4493408618273</v>
      </c>
      <c r="X63" s="59">
        <f t="shared" si="97"/>
        <v>6310.6676604674667</v>
      </c>
      <c r="Y63" s="59">
        <f t="shared" si="100"/>
        <v>2839.483747926422</v>
      </c>
      <c r="Z63" s="59">
        <f t="shared" si="103"/>
        <v>4235.2792134089477</v>
      </c>
      <c r="AA63" s="59">
        <f t="shared" si="106"/>
        <v>6401.4558513430784</v>
      </c>
      <c r="AB63" s="59">
        <f t="shared" si="109"/>
        <v>10103.341702899826</v>
      </c>
      <c r="AC63" s="59">
        <f t="shared" si="112"/>
        <v>8666.6590706078805</v>
      </c>
      <c r="AD63" s="59">
        <f t="shared" si="115"/>
        <v>7415.4845078393109</v>
      </c>
      <c r="AE63" s="59">
        <f t="shared" si="118"/>
        <v>10294.070376640475</v>
      </c>
      <c r="AF63" s="59">
        <f t="shared" si="121"/>
        <v>7366.1886101481159</v>
      </c>
      <c r="AG63" s="59">
        <f t="shared" si="124"/>
        <v>6673.9995652981734</v>
      </c>
      <c r="AH63" s="59">
        <f t="shared" si="127"/>
        <v>5644.1847677938558</v>
      </c>
      <c r="AI63" s="59">
        <f t="shared" si="130"/>
        <v>10127.192686767487</v>
      </c>
      <c r="AJ63" s="59">
        <f t="shared" si="133"/>
        <v>14158.00525835599</v>
      </c>
      <c r="AK63" s="59">
        <f t="shared" si="136"/>
        <v>8968.5161669778372</v>
      </c>
      <c r="AL63" s="59">
        <f t="shared" si="139"/>
        <v>6430.3929952001508</v>
      </c>
      <c r="AM63" s="59">
        <f t="shared" ref="AM63:AM94" si="142">$S$31/$X$4</f>
        <v>11558.75814115379</v>
      </c>
      <c r="AN63" s="59">
        <f t="shared" si="59"/>
        <v>11724.700199442228</v>
      </c>
      <c r="AO63" s="59">
        <f t="shared" si="61"/>
        <v>11609.520313989584</v>
      </c>
      <c r="AP63" s="59">
        <f t="shared" si="63"/>
        <v>43950.735475556787</v>
      </c>
      <c r="AQ63" s="59">
        <f t="shared" si="65"/>
        <v>24913.108188650378</v>
      </c>
      <c r="AR63" s="59">
        <f t="shared" si="67"/>
        <v>26892.926778586352</v>
      </c>
      <c r="AS63" s="59">
        <f t="shared" si="69"/>
        <v>28033.148525385288</v>
      </c>
      <c r="AT63" s="59">
        <f t="shared" si="71"/>
        <v>39861.29840137365</v>
      </c>
      <c r="AU63" s="59">
        <f t="shared" si="73"/>
        <v>25892.904066009316</v>
      </c>
      <c r="AV63" s="59">
        <f t="shared" si="75"/>
        <v>24615.677534661703</v>
      </c>
      <c r="AW63" s="59">
        <f t="shared" si="77"/>
        <v>30348.131811855263</v>
      </c>
      <c r="AX63" s="59">
        <f t="shared" si="79"/>
        <v>32193.861363449621</v>
      </c>
      <c r="AY63" s="59">
        <f t="shared" si="81"/>
        <v>31996.826187508061</v>
      </c>
      <c r="AZ63" s="59">
        <f t="shared" si="83"/>
        <v>31601.61686189489</v>
      </c>
      <c r="BA63" s="59">
        <f t="shared" si="85"/>
        <v>31547.366794215843</v>
      </c>
      <c r="BB63" s="59">
        <f t="shared" si="88"/>
        <v>31694.235459834414</v>
      </c>
      <c r="BC63" s="59">
        <f t="shared" si="95"/>
        <v>32244.538028490402</v>
      </c>
      <c r="BD63" s="59">
        <f t="shared" si="98"/>
        <v>32427.535853529822</v>
      </c>
      <c r="BE63" s="59">
        <f t="shared" si="101"/>
        <v>32337.827217513575</v>
      </c>
      <c r="BF63" s="59">
        <f t="shared" si="104"/>
        <v>12083.237075638559</v>
      </c>
      <c r="BG63" s="59">
        <f t="shared" si="107"/>
        <v>18671.525873120154</v>
      </c>
      <c r="BH63" s="59">
        <f t="shared" si="110"/>
        <v>22174.718197806935</v>
      </c>
      <c r="BI63" s="59">
        <f t="shared" si="113"/>
        <v>6267.0739227830982</v>
      </c>
      <c r="BJ63" s="59">
        <f t="shared" si="116"/>
        <v>5112.1396489029266</v>
      </c>
      <c r="BK63" s="59">
        <f t="shared" si="119"/>
        <v>3939.8456591329946</v>
      </c>
      <c r="BL63" s="59">
        <f t="shared" si="122"/>
        <v>4301.477883613954</v>
      </c>
      <c r="BM63" s="59">
        <f t="shared" si="125"/>
        <v>5838.1715171504284</v>
      </c>
      <c r="BN63" s="59">
        <f t="shared" si="128"/>
        <v>6721.9650077639126</v>
      </c>
      <c r="BO63" s="59">
        <f t="shared" si="131"/>
        <v>6222.5398309563725</v>
      </c>
      <c r="BP63" s="59">
        <f t="shared" si="134"/>
        <v>4760.9092398235271</v>
      </c>
      <c r="BQ63" s="59">
        <f t="shared" si="137"/>
        <v>4026.2060297320827</v>
      </c>
      <c r="BR63" s="59">
        <f t="shared" si="140"/>
        <v>4235.1374337202333</v>
      </c>
      <c r="BS63" s="59">
        <f t="shared" ref="BS63:BS94" si="143">$S$63/$X$4</f>
        <v>5390.4471780088652</v>
      </c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K63" s="59">
        <f t="shared" si="13"/>
        <v>768886.1397415204</v>
      </c>
      <c r="CL63" s="59">
        <f t="shared" si="23"/>
        <v>18455343.315696258</v>
      </c>
      <c r="CM63" s="59">
        <f t="shared" si="89"/>
        <v>73810993.453286156</v>
      </c>
      <c r="CN63" s="59">
        <f t="shared" si="14"/>
        <v>-19807803.407516181</v>
      </c>
      <c r="CO63" s="59">
        <f t="shared" si="15"/>
        <v>54003190.045769975</v>
      </c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>
        <f t="shared" si="111"/>
        <v>221747.18197806936</v>
      </c>
      <c r="ED63" s="110">
        <f t="shared" si="114"/>
        <v>62670.739227830985</v>
      </c>
      <c r="EE63" s="110">
        <f t="shared" si="117"/>
        <v>51121.396489029263</v>
      </c>
      <c r="EF63" s="110">
        <f t="shared" si="120"/>
        <v>39398.456591329945</v>
      </c>
      <c r="EG63" s="110">
        <f t="shared" si="123"/>
        <v>43014.778836139536</v>
      </c>
      <c r="EH63" s="110">
        <f t="shared" si="126"/>
        <v>58381.715171504278</v>
      </c>
      <c r="EI63" s="110">
        <f t="shared" si="129"/>
        <v>67219.650077639133</v>
      </c>
      <c r="EJ63" s="110">
        <f t="shared" si="132"/>
        <v>62225.398309563723</v>
      </c>
      <c r="EK63" s="110">
        <f t="shared" si="135"/>
        <v>47609.092398235276</v>
      </c>
      <c r="EL63" s="110">
        <f t="shared" si="138"/>
        <v>40262.060297320822</v>
      </c>
      <c r="EM63" s="110">
        <f t="shared" si="141"/>
        <v>42351.374337202338</v>
      </c>
      <c r="EN63" s="110">
        <f t="shared" ref="EN63:EN74" si="144">$S$63/$X$5</f>
        <v>53904.47178008865</v>
      </c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F63" s="59">
        <f t="shared" si="25"/>
        <v>789906.3154939533</v>
      </c>
      <c r="FG63" s="59">
        <f t="shared" si="91"/>
        <v>768886.1397415204</v>
      </c>
      <c r="FH63" s="59">
        <f t="shared" si="17"/>
        <v>-21020.1757524329</v>
      </c>
      <c r="FI63" s="59">
        <f t="shared" si="18"/>
        <v>-5908.7714040088886</v>
      </c>
      <c r="FJ63" s="59">
        <f t="shared" si="26"/>
        <v>-19807803.407516181</v>
      </c>
      <c r="FL63" s="59">
        <f t="shared" si="35"/>
        <v>74524.402263162556</v>
      </c>
      <c r="FM63" s="59">
        <f t="shared" si="7"/>
        <v>91221.145970873375</v>
      </c>
      <c r="FN63" s="59">
        <f t="shared" si="36"/>
        <v>233293.78099772628</v>
      </c>
      <c r="FO63" s="110"/>
      <c r="FP63" s="110"/>
      <c r="FQ63" s="59">
        <f t="shared" si="20"/>
        <v>399039.32923176221</v>
      </c>
      <c r="FS63" s="52">
        <f t="shared" si="92"/>
        <v>6.8400000000000002E-2</v>
      </c>
      <c r="FT63" s="52">
        <f t="shared" si="93"/>
        <v>8.8670168312699957E-2</v>
      </c>
    </row>
    <row r="64" spans="1:176" s="97" customFormat="1" x14ac:dyDescent="0.3">
      <c r="A64" s="95" t="s">
        <v>26</v>
      </c>
      <c r="B64" s="96">
        <v>2025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108671.26000000001</v>
      </c>
      <c r="I64" s="45">
        <v>0</v>
      </c>
      <c r="J64" s="45">
        <v>0</v>
      </c>
      <c r="K64" s="45">
        <v>929829.45</v>
      </c>
      <c r="L64" s="45">
        <v>0</v>
      </c>
      <c r="M64" s="45"/>
      <c r="N64" s="45">
        <v>85437.873065581764</v>
      </c>
      <c r="O64" s="45">
        <v>-356909.38188474672</v>
      </c>
      <c r="S64" s="288">
        <f t="shared" si="11"/>
        <v>767029.20118083502</v>
      </c>
      <c r="T64" s="59">
        <f t="shared" si="21"/>
        <v>93033365.970163241</v>
      </c>
      <c r="V64" s="59">
        <f t="shared" si="87"/>
        <v>4702.65651772824</v>
      </c>
      <c r="W64" s="59">
        <f t="shared" si="94"/>
        <v>3358.4493408618273</v>
      </c>
      <c r="X64" s="59">
        <f t="shared" si="97"/>
        <v>6310.6676604674667</v>
      </c>
      <c r="Y64" s="59">
        <f t="shared" si="100"/>
        <v>2839.483747926422</v>
      </c>
      <c r="Z64" s="59">
        <f t="shared" si="103"/>
        <v>4235.2792134089477</v>
      </c>
      <c r="AA64" s="59">
        <f t="shared" si="106"/>
        <v>6401.4558513430784</v>
      </c>
      <c r="AB64" s="59">
        <f t="shared" si="109"/>
        <v>10103.341702899826</v>
      </c>
      <c r="AC64" s="59">
        <f t="shared" si="112"/>
        <v>8666.6590706078805</v>
      </c>
      <c r="AD64" s="59">
        <f t="shared" si="115"/>
        <v>7415.4845078393109</v>
      </c>
      <c r="AE64" s="59">
        <f t="shared" si="118"/>
        <v>10294.070376640475</v>
      </c>
      <c r="AF64" s="59">
        <f t="shared" si="121"/>
        <v>7366.1886101481159</v>
      </c>
      <c r="AG64" s="59">
        <f t="shared" si="124"/>
        <v>6673.9995652981734</v>
      </c>
      <c r="AH64" s="59">
        <f t="shared" si="127"/>
        <v>5644.1847677938558</v>
      </c>
      <c r="AI64" s="59">
        <f t="shared" si="130"/>
        <v>10127.192686767487</v>
      </c>
      <c r="AJ64" s="59">
        <f t="shared" si="133"/>
        <v>14158.00525835599</v>
      </c>
      <c r="AK64" s="59">
        <f t="shared" si="136"/>
        <v>8968.5161669778372</v>
      </c>
      <c r="AL64" s="59">
        <f t="shared" si="139"/>
        <v>6430.3929952001508</v>
      </c>
      <c r="AM64" s="59">
        <f t="shared" si="142"/>
        <v>11558.75814115379</v>
      </c>
      <c r="AN64" s="59">
        <f t="shared" ref="AN64:AN95" si="145">$S$32/$X$4</f>
        <v>11724.700199442228</v>
      </c>
      <c r="AO64" s="59">
        <f t="shared" si="61"/>
        <v>11609.520313989584</v>
      </c>
      <c r="AP64" s="59">
        <f t="shared" si="63"/>
        <v>43950.735475556787</v>
      </c>
      <c r="AQ64" s="59">
        <f t="shared" si="65"/>
        <v>24913.108188650378</v>
      </c>
      <c r="AR64" s="59">
        <f t="shared" si="67"/>
        <v>26892.926778586352</v>
      </c>
      <c r="AS64" s="59">
        <f t="shared" si="69"/>
        <v>28033.148525385288</v>
      </c>
      <c r="AT64" s="59">
        <f t="shared" si="71"/>
        <v>39861.29840137365</v>
      </c>
      <c r="AU64" s="59">
        <f t="shared" si="73"/>
        <v>25892.904066009316</v>
      </c>
      <c r="AV64" s="59">
        <f t="shared" si="75"/>
        <v>24615.677534661703</v>
      </c>
      <c r="AW64" s="59">
        <f t="shared" si="77"/>
        <v>30348.131811855263</v>
      </c>
      <c r="AX64" s="59">
        <f t="shared" si="79"/>
        <v>32193.861363449621</v>
      </c>
      <c r="AY64" s="59">
        <f t="shared" si="81"/>
        <v>31996.826187508061</v>
      </c>
      <c r="AZ64" s="59">
        <f t="shared" si="83"/>
        <v>31601.61686189489</v>
      </c>
      <c r="BA64" s="59">
        <f t="shared" si="85"/>
        <v>31547.366794215843</v>
      </c>
      <c r="BB64" s="59">
        <f t="shared" si="88"/>
        <v>31694.235459834414</v>
      </c>
      <c r="BC64" s="59">
        <f t="shared" si="95"/>
        <v>32244.538028490402</v>
      </c>
      <c r="BD64" s="59">
        <f t="shared" si="98"/>
        <v>32427.535853529822</v>
      </c>
      <c r="BE64" s="59">
        <f t="shared" si="101"/>
        <v>32337.827217513575</v>
      </c>
      <c r="BF64" s="59">
        <f t="shared" si="104"/>
        <v>12083.237075638559</v>
      </c>
      <c r="BG64" s="59">
        <f t="shared" si="107"/>
        <v>18671.525873120154</v>
      </c>
      <c r="BH64" s="59">
        <f t="shared" si="110"/>
        <v>22174.718197806935</v>
      </c>
      <c r="BI64" s="59">
        <f t="shared" si="113"/>
        <v>6267.0739227830982</v>
      </c>
      <c r="BJ64" s="59">
        <f t="shared" si="116"/>
        <v>5112.1396489029266</v>
      </c>
      <c r="BK64" s="59">
        <f t="shared" si="119"/>
        <v>3939.8456591329946</v>
      </c>
      <c r="BL64" s="59">
        <f t="shared" si="122"/>
        <v>4301.477883613954</v>
      </c>
      <c r="BM64" s="59">
        <f t="shared" si="125"/>
        <v>5838.1715171504284</v>
      </c>
      <c r="BN64" s="59">
        <f t="shared" si="128"/>
        <v>6721.9650077639126</v>
      </c>
      <c r="BO64" s="59">
        <f t="shared" si="131"/>
        <v>6222.5398309563725</v>
      </c>
      <c r="BP64" s="59">
        <f t="shared" si="134"/>
        <v>4760.9092398235271</v>
      </c>
      <c r="BQ64" s="59">
        <f t="shared" si="137"/>
        <v>4026.2060297320827</v>
      </c>
      <c r="BR64" s="59">
        <f t="shared" si="140"/>
        <v>4235.1374337202333</v>
      </c>
      <c r="BS64" s="59">
        <f t="shared" si="143"/>
        <v>5390.4471780088652</v>
      </c>
      <c r="BT64" s="59">
        <f t="shared" ref="BT64:BT95" si="146">$S$64/$X$4</f>
        <v>6391.9100098402914</v>
      </c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K64" s="59">
        <f t="shared" si="13"/>
        <v>775278.04975136067</v>
      </c>
      <c r="CL64" s="59">
        <f t="shared" si="23"/>
        <v>19230621.365447618</v>
      </c>
      <c r="CM64" s="59">
        <f t="shared" si="89"/>
        <v>73802744.604715616</v>
      </c>
      <c r="CN64" s="59">
        <f t="shared" si="14"/>
        <v>-19767549.939200051</v>
      </c>
      <c r="CO64" s="59">
        <f t="shared" si="15"/>
        <v>54035194.665515564</v>
      </c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>
        <f t="shared" si="114"/>
        <v>62670.739227830985</v>
      </c>
      <c r="EE64" s="110">
        <f t="shared" si="117"/>
        <v>51121.396489029263</v>
      </c>
      <c r="EF64" s="110">
        <f t="shared" si="120"/>
        <v>39398.456591329945</v>
      </c>
      <c r="EG64" s="110">
        <f t="shared" si="123"/>
        <v>43014.778836139536</v>
      </c>
      <c r="EH64" s="110">
        <f t="shared" si="126"/>
        <v>58381.715171504278</v>
      </c>
      <c r="EI64" s="110">
        <f t="shared" si="129"/>
        <v>67219.650077639133</v>
      </c>
      <c r="EJ64" s="110">
        <f t="shared" si="132"/>
        <v>62225.398309563723</v>
      </c>
      <c r="EK64" s="110">
        <f t="shared" si="135"/>
        <v>47609.092398235276</v>
      </c>
      <c r="EL64" s="110">
        <f t="shared" si="138"/>
        <v>40262.060297320822</v>
      </c>
      <c r="EM64" s="110">
        <f t="shared" si="141"/>
        <v>42351.374337202338</v>
      </c>
      <c r="EN64" s="110">
        <f t="shared" si="144"/>
        <v>53904.47178008865</v>
      </c>
      <c r="EO64" s="110">
        <f t="shared" ref="EO64:EO75" si="147">$S$64/$X$5</f>
        <v>63919.100098402916</v>
      </c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F64" s="59">
        <f t="shared" si="25"/>
        <v>632078.23361428687</v>
      </c>
      <c r="FG64" s="59">
        <f t="shared" si="91"/>
        <v>775278.04975136067</v>
      </c>
      <c r="FH64" s="59">
        <f t="shared" si="17"/>
        <v>143199.81613707379</v>
      </c>
      <c r="FI64" s="59">
        <f t="shared" si="18"/>
        <v>40253.468316131446</v>
      </c>
      <c r="FJ64" s="59">
        <f t="shared" si="26"/>
        <v>-19767549.939200051</v>
      </c>
      <c r="FL64" s="59">
        <f t="shared" si="35"/>
        <v>74568.568638411482</v>
      </c>
      <c r="FM64" s="59">
        <f t="shared" si="7"/>
        <v>91275.207556625624</v>
      </c>
      <c r="FN64" s="59">
        <f t="shared" si="36"/>
        <v>233432.04095502725</v>
      </c>
      <c r="FO64" s="110"/>
      <c r="FP64" s="110"/>
      <c r="FQ64" s="59">
        <f t="shared" si="20"/>
        <v>399275.81715006439</v>
      </c>
      <c r="FS64" s="52">
        <f t="shared" si="92"/>
        <v>6.8400000000000002E-2</v>
      </c>
      <c r="FT64" s="52">
        <f t="shared" si="93"/>
        <v>8.8670168312699971E-2</v>
      </c>
    </row>
    <row r="65" spans="1:176" s="97" customFormat="1" x14ac:dyDescent="0.3">
      <c r="A65" s="95" t="s">
        <v>27</v>
      </c>
      <c r="B65" s="96">
        <v>2025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72447.5</v>
      </c>
      <c r="I65" s="45">
        <v>0</v>
      </c>
      <c r="J65" s="45">
        <v>0</v>
      </c>
      <c r="K65" s="45">
        <v>594351.21</v>
      </c>
      <c r="L65" s="45">
        <v>0</v>
      </c>
      <c r="M65" s="45"/>
      <c r="N65" s="45">
        <v>49838.754257012966</v>
      </c>
      <c r="O65" s="45">
        <v>-229943.99225935322</v>
      </c>
      <c r="S65" s="288">
        <f t="shared" si="11"/>
        <v>486693.47199765971</v>
      </c>
      <c r="T65" s="59">
        <f t="shared" si="21"/>
        <v>93520059.442160904</v>
      </c>
      <c r="V65" s="59">
        <f t="shared" si="87"/>
        <v>4702.65651772824</v>
      </c>
      <c r="W65" s="59">
        <f t="shared" si="94"/>
        <v>3358.4493408618273</v>
      </c>
      <c r="X65" s="59">
        <f t="shared" si="97"/>
        <v>6310.6676604674667</v>
      </c>
      <c r="Y65" s="59">
        <f t="shared" si="100"/>
        <v>2839.483747926422</v>
      </c>
      <c r="Z65" s="59">
        <f t="shared" si="103"/>
        <v>4235.2792134089477</v>
      </c>
      <c r="AA65" s="59">
        <f t="shared" si="106"/>
        <v>6401.4558513430784</v>
      </c>
      <c r="AB65" s="59">
        <f t="shared" si="109"/>
        <v>10103.341702899826</v>
      </c>
      <c r="AC65" s="59">
        <f t="shared" si="112"/>
        <v>8666.6590706078805</v>
      </c>
      <c r="AD65" s="59">
        <f t="shared" si="115"/>
        <v>7415.4845078393109</v>
      </c>
      <c r="AE65" s="59">
        <f t="shared" si="118"/>
        <v>10294.070376640475</v>
      </c>
      <c r="AF65" s="59">
        <f t="shared" si="121"/>
        <v>7366.1886101481159</v>
      </c>
      <c r="AG65" s="59">
        <f t="shared" si="124"/>
        <v>6673.9995652981734</v>
      </c>
      <c r="AH65" s="59">
        <f t="shared" si="127"/>
        <v>5644.1847677938558</v>
      </c>
      <c r="AI65" s="59">
        <f t="shared" si="130"/>
        <v>10127.192686767487</v>
      </c>
      <c r="AJ65" s="59">
        <f t="shared" si="133"/>
        <v>14158.00525835599</v>
      </c>
      <c r="AK65" s="59">
        <f t="shared" si="136"/>
        <v>8968.5161669778372</v>
      </c>
      <c r="AL65" s="59">
        <f t="shared" si="139"/>
        <v>6430.3929952001508</v>
      </c>
      <c r="AM65" s="59">
        <f t="shared" si="142"/>
        <v>11558.75814115379</v>
      </c>
      <c r="AN65" s="59">
        <f t="shared" si="145"/>
        <v>11724.700199442228</v>
      </c>
      <c r="AO65" s="59">
        <f t="shared" ref="AO65:AO96" si="148">$S$33/$X$4</f>
        <v>11609.520313989584</v>
      </c>
      <c r="AP65" s="59">
        <f t="shared" si="63"/>
        <v>43950.735475556787</v>
      </c>
      <c r="AQ65" s="59">
        <f t="shared" si="65"/>
        <v>24913.108188650378</v>
      </c>
      <c r="AR65" s="59">
        <f t="shared" si="67"/>
        <v>26892.926778586352</v>
      </c>
      <c r="AS65" s="59">
        <f t="shared" si="69"/>
        <v>28033.148525385288</v>
      </c>
      <c r="AT65" s="59">
        <f t="shared" si="71"/>
        <v>39861.29840137365</v>
      </c>
      <c r="AU65" s="59">
        <f t="shared" si="73"/>
        <v>25892.904066009316</v>
      </c>
      <c r="AV65" s="59">
        <f t="shared" si="75"/>
        <v>24615.677534661703</v>
      </c>
      <c r="AW65" s="59">
        <f t="shared" si="77"/>
        <v>30348.131811855263</v>
      </c>
      <c r="AX65" s="59">
        <f t="shared" si="79"/>
        <v>32193.861363449621</v>
      </c>
      <c r="AY65" s="59">
        <f t="shared" si="81"/>
        <v>31996.826187508061</v>
      </c>
      <c r="AZ65" s="59">
        <f t="shared" si="83"/>
        <v>31601.61686189489</v>
      </c>
      <c r="BA65" s="59">
        <f t="shared" si="85"/>
        <v>31547.366794215843</v>
      </c>
      <c r="BB65" s="59">
        <f t="shared" si="88"/>
        <v>31694.235459834414</v>
      </c>
      <c r="BC65" s="59">
        <f t="shared" si="95"/>
        <v>32244.538028490402</v>
      </c>
      <c r="BD65" s="59">
        <f t="shared" si="98"/>
        <v>32427.535853529822</v>
      </c>
      <c r="BE65" s="59">
        <f t="shared" si="101"/>
        <v>32337.827217513575</v>
      </c>
      <c r="BF65" s="59">
        <f t="shared" si="104"/>
        <v>12083.237075638559</v>
      </c>
      <c r="BG65" s="59">
        <f t="shared" si="107"/>
        <v>18671.525873120154</v>
      </c>
      <c r="BH65" s="59">
        <f t="shared" si="110"/>
        <v>22174.718197806935</v>
      </c>
      <c r="BI65" s="59">
        <f t="shared" si="113"/>
        <v>6267.0739227830982</v>
      </c>
      <c r="BJ65" s="59">
        <f t="shared" si="116"/>
        <v>5112.1396489029266</v>
      </c>
      <c r="BK65" s="59">
        <f t="shared" si="119"/>
        <v>3939.8456591329946</v>
      </c>
      <c r="BL65" s="59">
        <f t="shared" si="122"/>
        <v>4301.477883613954</v>
      </c>
      <c r="BM65" s="59">
        <f t="shared" si="125"/>
        <v>5838.1715171504284</v>
      </c>
      <c r="BN65" s="59">
        <f t="shared" si="128"/>
        <v>6721.9650077639126</v>
      </c>
      <c r="BO65" s="59">
        <f t="shared" si="131"/>
        <v>6222.5398309563725</v>
      </c>
      <c r="BP65" s="59">
        <f t="shared" si="134"/>
        <v>4760.9092398235271</v>
      </c>
      <c r="BQ65" s="59">
        <f t="shared" si="137"/>
        <v>4026.2060297320827</v>
      </c>
      <c r="BR65" s="59">
        <f t="shared" si="140"/>
        <v>4235.1374337202333</v>
      </c>
      <c r="BS65" s="59">
        <f t="shared" si="143"/>
        <v>5390.4471780088652</v>
      </c>
      <c r="BT65" s="59">
        <f t="shared" si="146"/>
        <v>6391.9100098402914</v>
      </c>
      <c r="BU65" s="59">
        <f t="shared" ref="BU65:BU96" si="149">$S$65/$X$4</f>
        <v>4055.7789333138307</v>
      </c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K65" s="59">
        <f t="shared" si="13"/>
        <v>779333.82868467446</v>
      </c>
      <c r="CL65" s="59">
        <f t="shared" si="23"/>
        <v>20009955.194132291</v>
      </c>
      <c r="CM65" s="59">
        <f t="shared" si="89"/>
        <v>73510104.248028606</v>
      </c>
      <c r="CN65" s="59">
        <f t="shared" si="14"/>
        <v>-19719940.441210367</v>
      </c>
      <c r="CO65" s="59">
        <f t="shared" si="15"/>
        <v>53790163.806818239</v>
      </c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>
        <f t="shared" si="117"/>
        <v>51121.396489029263</v>
      </c>
      <c r="EF65" s="110">
        <f t="shared" si="120"/>
        <v>39398.456591329945</v>
      </c>
      <c r="EG65" s="110">
        <f t="shared" si="123"/>
        <v>43014.778836139536</v>
      </c>
      <c r="EH65" s="110">
        <f t="shared" si="126"/>
        <v>58381.715171504278</v>
      </c>
      <c r="EI65" s="110">
        <f t="shared" si="129"/>
        <v>67219.650077639133</v>
      </c>
      <c r="EJ65" s="110">
        <f t="shared" si="132"/>
        <v>62225.398309563723</v>
      </c>
      <c r="EK65" s="110">
        <f t="shared" si="135"/>
        <v>47609.092398235276</v>
      </c>
      <c r="EL65" s="110">
        <f t="shared" si="138"/>
        <v>40262.060297320822</v>
      </c>
      <c r="EM65" s="110">
        <f t="shared" si="141"/>
        <v>42351.374337202338</v>
      </c>
      <c r="EN65" s="110">
        <f t="shared" si="144"/>
        <v>53904.47178008865</v>
      </c>
      <c r="EO65" s="110">
        <f t="shared" si="147"/>
        <v>63919.100098402916</v>
      </c>
      <c r="EP65" s="110">
        <f t="shared" ref="EP65:EP76" si="150">$S$65/$X$5</f>
        <v>40557.789333138309</v>
      </c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F65" s="59">
        <f t="shared" si="25"/>
        <v>609965.28371959412</v>
      </c>
      <c r="FG65" s="59">
        <f t="shared" si="91"/>
        <v>779333.82868467446</v>
      </c>
      <c r="FH65" s="59">
        <f t="shared" si="17"/>
        <v>169368.54496508033</v>
      </c>
      <c r="FI65" s="59">
        <f t="shared" si="18"/>
        <v>47609.497989684081</v>
      </c>
      <c r="FJ65" s="59">
        <f t="shared" si="26"/>
        <v>-19719940.441210367</v>
      </c>
      <c r="FL65" s="59">
        <f t="shared" si="35"/>
        <v>74230.426053409174</v>
      </c>
      <c r="FM65" s="59">
        <f t="shared" si="7"/>
        <v>90861.306160992273</v>
      </c>
      <c r="FN65" s="59">
        <f t="shared" si="36"/>
        <v>232373.50764545481</v>
      </c>
      <c r="FO65" s="110"/>
      <c r="FP65" s="110"/>
      <c r="FQ65" s="59">
        <f t="shared" si="20"/>
        <v>397465.23985985626</v>
      </c>
      <c r="FS65" s="52">
        <f t="shared" si="92"/>
        <v>6.8400000000000002E-2</v>
      </c>
      <c r="FT65" s="52">
        <f t="shared" si="93"/>
        <v>8.8670168312699957E-2</v>
      </c>
    </row>
    <row r="66" spans="1:176" s="97" customFormat="1" x14ac:dyDescent="0.3">
      <c r="A66" s="95" t="s">
        <v>28</v>
      </c>
      <c r="B66" s="96">
        <v>2025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108671.26000000001</v>
      </c>
      <c r="I66" s="45">
        <v>0</v>
      </c>
      <c r="J66" s="45">
        <v>0</v>
      </c>
      <c r="K66" s="45">
        <v>443782.24</v>
      </c>
      <c r="L66" s="45">
        <v>0</v>
      </c>
      <c r="M66" s="45"/>
      <c r="N66" s="45">
        <v>64078.404799186319</v>
      </c>
      <c r="O66" s="45">
        <v>-204717.4372355685</v>
      </c>
      <c r="S66" s="288">
        <f t="shared" si="11"/>
        <v>411814.46756361774</v>
      </c>
      <c r="T66" s="59">
        <f t="shared" si="21"/>
        <v>93931873.909724519</v>
      </c>
      <c r="V66" s="59">
        <f t="shared" si="87"/>
        <v>4702.65651772824</v>
      </c>
      <c r="W66" s="59">
        <f t="shared" si="94"/>
        <v>3358.4493408618273</v>
      </c>
      <c r="X66" s="59">
        <f t="shared" si="97"/>
        <v>6310.6676604674667</v>
      </c>
      <c r="Y66" s="59">
        <f t="shared" si="100"/>
        <v>2839.483747926422</v>
      </c>
      <c r="Z66" s="59">
        <f t="shared" si="103"/>
        <v>4235.2792134089477</v>
      </c>
      <c r="AA66" s="59">
        <f t="shared" si="106"/>
        <v>6401.4558513430784</v>
      </c>
      <c r="AB66" s="59">
        <f t="shared" si="109"/>
        <v>10103.341702899826</v>
      </c>
      <c r="AC66" s="59">
        <f t="shared" si="112"/>
        <v>8666.6590706078805</v>
      </c>
      <c r="AD66" s="59">
        <f t="shared" si="115"/>
        <v>7415.4845078393109</v>
      </c>
      <c r="AE66" s="59">
        <f t="shared" si="118"/>
        <v>10294.070376640475</v>
      </c>
      <c r="AF66" s="59">
        <f t="shared" si="121"/>
        <v>7366.1886101481159</v>
      </c>
      <c r="AG66" s="59">
        <f t="shared" si="124"/>
        <v>6673.9995652981734</v>
      </c>
      <c r="AH66" s="59">
        <f t="shared" si="127"/>
        <v>5644.1847677938558</v>
      </c>
      <c r="AI66" s="59">
        <f t="shared" si="130"/>
        <v>10127.192686767487</v>
      </c>
      <c r="AJ66" s="59">
        <f t="shared" si="133"/>
        <v>14158.00525835599</v>
      </c>
      <c r="AK66" s="59">
        <f t="shared" si="136"/>
        <v>8968.5161669778372</v>
      </c>
      <c r="AL66" s="59">
        <f t="shared" si="139"/>
        <v>6430.3929952001508</v>
      </c>
      <c r="AM66" s="59">
        <f t="shared" si="142"/>
        <v>11558.75814115379</v>
      </c>
      <c r="AN66" s="59">
        <f t="shared" si="145"/>
        <v>11724.700199442228</v>
      </c>
      <c r="AO66" s="59">
        <f t="shared" si="148"/>
        <v>11609.520313989584</v>
      </c>
      <c r="AP66" s="59">
        <f t="shared" ref="AP66:AP97" si="151">$S$34/$X$4</f>
        <v>43950.735475556787</v>
      </c>
      <c r="AQ66" s="59">
        <f t="shared" si="65"/>
        <v>24913.108188650378</v>
      </c>
      <c r="AR66" s="59">
        <f t="shared" si="67"/>
        <v>26892.926778586352</v>
      </c>
      <c r="AS66" s="59">
        <f t="shared" si="69"/>
        <v>28033.148525385288</v>
      </c>
      <c r="AT66" s="59">
        <f t="shared" si="71"/>
        <v>39861.29840137365</v>
      </c>
      <c r="AU66" s="59">
        <f t="shared" si="73"/>
        <v>25892.904066009316</v>
      </c>
      <c r="AV66" s="59">
        <f t="shared" si="75"/>
        <v>24615.677534661703</v>
      </c>
      <c r="AW66" s="59">
        <f t="shared" si="77"/>
        <v>30348.131811855263</v>
      </c>
      <c r="AX66" s="59">
        <f t="shared" si="79"/>
        <v>32193.861363449621</v>
      </c>
      <c r="AY66" s="59">
        <f t="shared" si="81"/>
        <v>31996.826187508061</v>
      </c>
      <c r="AZ66" s="59">
        <f t="shared" si="83"/>
        <v>31601.61686189489</v>
      </c>
      <c r="BA66" s="59">
        <f t="shared" si="85"/>
        <v>31547.366794215843</v>
      </c>
      <c r="BB66" s="59">
        <f t="shared" si="88"/>
        <v>31694.235459834414</v>
      </c>
      <c r="BC66" s="59">
        <f t="shared" si="95"/>
        <v>32244.538028490402</v>
      </c>
      <c r="BD66" s="59">
        <f t="shared" si="98"/>
        <v>32427.535853529822</v>
      </c>
      <c r="BE66" s="59">
        <f t="shared" si="101"/>
        <v>32337.827217513575</v>
      </c>
      <c r="BF66" s="59">
        <f t="shared" si="104"/>
        <v>12083.237075638559</v>
      </c>
      <c r="BG66" s="59">
        <f t="shared" si="107"/>
        <v>18671.525873120154</v>
      </c>
      <c r="BH66" s="59">
        <f t="shared" si="110"/>
        <v>22174.718197806935</v>
      </c>
      <c r="BI66" s="59">
        <f t="shared" si="113"/>
        <v>6267.0739227830982</v>
      </c>
      <c r="BJ66" s="59">
        <f t="shared" si="116"/>
        <v>5112.1396489029266</v>
      </c>
      <c r="BK66" s="59">
        <f t="shared" si="119"/>
        <v>3939.8456591329946</v>
      </c>
      <c r="BL66" s="59">
        <f t="shared" si="122"/>
        <v>4301.477883613954</v>
      </c>
      <c r="BM66" s="59">
        <f t="shared" si="125"/>
        <v>5838.1715171504284</v>
      </c>
      <c r="BN66" s="59">
        <f t="shared" si="128"/>
        <v>6721.9650077639126</v>
      </c>
      <c r="BO66" s="59">
        <f t="shared" si="131"/>
        <v>6222.5398309563725</v>
      </c>
      <c r="BP66" s="59">
        <f t="shared" si="134"/>
        <v>4760.9092398235271</v>
      </c>
      <c r="BQ66" s="59">
        <f t="shared" si="137"/>
        <v>4026.2060297320827</v>
      </c>
      <c r="BR66" s="59">
        <f t="shared" si="140"/>
        <v>4235.1374337202333</v>
      </c>
      <c r="BS66" s="59">
        <f t="shared" si="143"/>
        <v>5390.4471780088652</v>
      </c>
      <c r="BT66" s="59">
        <f t="shared" si="146"/>
        <v>6391.9100098402914</v>
      </c>
      <c r="BU66" s="59">
        <f t="shared" si="149"/>
        <v>4055.7789333138307</v>
      </c>
      <c r="BV66" s="59">
        <f t="shared" ref="BV66:BV97" si="152">$S$66/$X$4</f>
        <v>3431.7872296968144</v>
      </c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K66" s="59">
        <f t="shared" si="13"/>
        <v>782765.61591437133</v>
      </c>
      <c r="CL66" s="59">
        <f t="shared" si="23"/>
        <v>20792720.810046662</v>
      </c>
      <c r="CM66" s="59">
        <f t="shared" si="89"/>
        <v>73139153.099677861</v>
      </c>
      <c r="CN66" s="59">
        <f t="shared" si="14"/>
        <v>-19666642.797180027</v>
      </c>
      <c r="CO66" s="59">
        <f t="shared" si="15"/>
        <v>53472510.302497834</v>
      </c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>
        <f t="shared" si="120"/>
        <v>39398.456591329945</v>
      </c>
      <c r="EG66" s="110">
        <f t="shared" si="123"/>
        <v>43014.778836139536</v>
      </c>
      <c r="EH66" s="110">
        <f t="shared" si="126"/>
        <v>58381.715171504278</v>
      </c>
      <c r="EI66" s="110">
        <f t="shared" si="129"/>
        <v>67219.650077639133</v>
      </c>
      <c r="EJ66" s="110">
        <f t="shared" si="132"/>
        <v>62225.398309563723</v>
      </c>
      <c r="EK66" s="110">
        <f t="shared" si="135"/>
        <v>47609.092398235276</v>
      </c>
      <c r="EL66" s="110">
        <f t="shared" si="138"/>
        <v>40262.060297320822</v>
      </c>
      <c r="EM66" s="110">
        <f t="shared" si="141"/>
        <v>42351.374337202338</v>
      </c>
      <c r="EN66" s="110">
        <f t="shared" si="144"/>
        <v>53904.47178008865</v>
      </c>
      <c r="EO66" s="110">
        <f t="shared" si="147"/>
        <v>63919.100098402916</v>
      </c>
      <c r="EP66" s="110">
        <f t="shared" si="150"/>
        <v>40557.789333138309</v>
      </c>
      <c r="EQ66" s="110">
        <f t="shared" ref="EQ66:EQ77" si="153">$S$66/$X$5</f>
        <v>34317.872296968148</v>
      </c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F66" s="59">
        <f t="shared" si="25"/>
        <v>593161.75952753308</v>
      </c>
      <c r="FG66" s="59">
        <f t="shared" si="91"/>
        <v>782765.61591437133</v>
      </c>
      <c r="FH66" s="59">
        <f t="shared" si="17"/>
        <v>189603.85638683825</v>
      </c>
      <c r="FI66" s="59">
        <f t="shared" si="18"/>
        <v>53297.644030340234</v>
      </c>
      <c r="FJ66" s="59">
        <f t="shared" si="26"/>
        <v>-19666642.797180027</v>
      </c>
      <c r="FL66" s="59">
        <f t="shared" si="35"/>
        <v>73792.064217447012</v>
      </c>
      <c r="FM66" s="59">
        <f t="shared" si="7"/>
        <v>90324.731994517817</v>
      </c>
      <c r="FN66" s="59">
        <f t="shared" si="36"/>
        <v>231001.24450679065</v>
      </c>
      <c r="FO66" s="110"/>
      <c r="FP66" s="110"/>
      <c r="FQ66" s="59">
        <f t="shared" si="20"/>
        <v>395118.04071875545</v>
      </c>
      <c r="FS66" s="52">
        <f t="shared" si="92"/>
        <v>6.8400000000000002E-2</v>
      </c>
      <c r="FT66" s="52">
        <f t="shared" si="93"/>
        <v>8.8670168312699957E-2</v>
      </c>
    </row>
    <row r="67" spans="1:176" s="97" customFormat="1" x14ac:dyDescent="0.3">
      <c r="A67" s="95" t="s">
        <v>29</v>
      </c>
      <c r="B67" s="96">
        <v>2025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181118.76</v>
      </c>
      <c r="I67" s="45">
        <v>0</v>
      </c>
      <c r="J67" s="45">
        <v>0</v>
      </c>
      <c r="K67" s="45">
        <v>277363.90000000002</v>
      </c>
      <c r="L67" s="45">
        <v>0</v>
      </c>
      <c r="M67" s="45"/>
      <c r="N67" s="45">
        <v>71198.222523408404</v>
      </c>
      <c r="O67" s="45">
        <v>-196447.94968834025</v>
      </c>
      <c r="S67" s="288">
        <f t="shared" si="11"/>
        <v>333232.93283506815</v>
      </c>
      <c r="T67" s="59">
        <f t="shared" si="21"/>
        <v>94265106.842559591</v>
      </c>
      <c r="V67" s="59">
        <f t="shared" si="87"/>
        <v>4702.65651772824</v>
      </c>
      <c r="W67" s="59">
        <f t="shared" si="94"/>
        <v>3358.4493408618273</v>
      </c>
      <c r="X67" s="59">
        <f t="shared" si="97"/>
        <v>6310.6676604674667</v>
      </c>
      <c r="Y67" s="59">
        <f t="shared" si="100"/>
        <v>2839.483747926422</v>
      </c>
      <c r="Z67" s="59">
        <f t="shared" si="103"/>
        <v>4235.2792134089477</v>
      </c>
      <c r="AA67" s="59">
        <f t="shared" si="106"/>
        <v>6401.4558513430784</v>
      </c>
      <c r="AB67" s="59">
        <f t="shared" si="109"/>
        <v>10103.341702899826</v>
      </c>
      <c r="AC67" s="59">
        <f t="shared" si="112"/>
        <v>8666.6590706078805</v>
      </c>
      <c r="AD67" s="59">
        <f t="shared" si="115"/>
        <v>7415.4845078393109</v>
      </c>
      <c r="AE67" s="59">
        <f t="shared" si="118"/>
        <v>10294.070376640475</v>
      </c>
      <c r="AF67" s="59">
        <f t="shared" si="121"/>
        <v>7366.1886101481159</v>
      </c>
      <c r="AG67" s="59">
        <f t="shared" si="124"/>
        <v>6673.9995652981734</v>
      </c>
      <c r="AH67" s="59">
        <f t="shared" si="127"/>
        <v>5644.1847677938558</v>
      </c>
      <c r="AI67" s="59">
        <f t="shared" si="130"/>
        <v>10127.192686767487</v>
      </c>
      <c r="AJ67" s="59">
        <f t="shared" si="133"/>
        <v>14158.00525835599</v>
      </c>
      <c r="AK67" s="59">
        <f t="shared" si="136"/>
        <v>8968.5161669778372</v>
      </c>
      <c r="AL67" s="59">
        <f t="shared" si="139"/>
        <v>6430.3929952001508</v>
      </c>
      <c r="AM67" s="59">
        <f t="shared" si="142"/>
        <v>11558.75814115379</v>
      </c>
      <c r="AN67" s="59">
        <f t="shared" si="145"/>
        <v>11724.700199442228</v>
      </c>
      <c r="AO67" s="59">
        <f t="shared" si="148"/>
        <v>11609.520313989584</v>
      </c>
      <c r="AP67" s="59">
        <f t="shared" si="151"/>
        <v>43950.735475556787</v>
      </c>
      <c r="AQ67" s="59">
        <f t="shared" ref="AQ67:AQ98" si="154">$S$35/$X$4</f>
        <v>24913.108188650378</v>
      </c>
      <c r="AR67" s="59">
        <f t="shared" si="67"/>
        <v>26892.926778586352</v>
      </c>
      <c r="AS67" s="59">
        <f t="shared" si="69"/>
        <v>28033.148525385288</v>
      </c>
      <c r="AT67" s="59">
        <f t="shared" si="71"/>
        <v>39861.29840137365</v>
      </c>
      <c r="AU67" s="59">
        <f t="shared" si="73"/>
        <v>25892.904066009316</v>
      </c>
      <c r="AV67" s="59">
        <f t="shared" si="75"/>
        <v>24615.677534661703</v>
      </c>
      <c r="AW67" s="59">
        <f t="shared" si="77"/>
        <v>30348.131811855263</v>
      </c>
      <c r="AX67" s="59">
        <f t="shared" si="79"/>
        <v>32193.861363449621</v>
      </c>
      <c r="AY67" s="59">
        <f t="shared" si="81"/>
        <v>31996.826187508061</v>
      </c>
      <c r="AZ67" s="59">
        <f t="shared" si="83"/>
        <v>31601.61686189489</v>
      </c>
      <c r="BA67" s="59">
        <f t="shared" si="85"/>
        <v>31547.366794215843</v>
      </c>
      <c r="BB67" s="59">
        <f t="shared" si="88"/>
        <v>31694.235459834414</v>
      </c>
      <c r="BC67" s="59">
        <f t="shared" si="95"/>
        <v>32244.538028490402</v>
      </c>
      <c r="BD67" s="59">
        <f t="shared" si="98"/>
        <v>32427.535853529822</v>
      </c>
      <c r="BE67" s="59">
        <f t="shared" si="101"/>
        <v>32337.827217513575</v>
      </c>
      <c r="BF67" s="59">
        <f t="shared" si="104"/>
        <v>12083.237075638559</v>
      </c>
      <c r="BG67" s="59">
        <f t="shared" si="107"/>
        <v>18671.525873120154</v>
      </c>
      <c r="BH67" s="59">
        <f t="shared" si="110"/>
        <v>22174.718197806935</v>
      </c>
      <c r="BI67" s="59">
        <f t="shared" si="113"/>
        <v>6267.0739227830982</v>
      </c>
      <c r="BJ67" s="59">
        <f t="shared" si="116"/>
        <v>5112.1396489029266</v>
      </c>
      <c r="BK67" s="59">
        <f t="shared" si="119"/>
        <v>3939.8456591329946</v>
      </c>
      <c r="BL67" s="59">
        <f t="shared" si="122"/>
        <v>4301.477883613954</v>
      </c>
      <c r="BM67" s="59">
        <f t="shared" si="125"/>
        <v>5838.1715171504284</v>
      </c>
      <c r="BN67" s="59">
        <f t="shared" si="128"/>
        <v>6721.9650077639126</v>
      </c>
      <c r="BO67" s="59">
        <f t="shared" si="131"/>
        <v>6222.5398309563725</v>
      </c>
      <c r="BP67" s="59">
        <f t="shared" si="134"/>
        <v>4760.9092398235271</v>
      </c>
      <c r="BQ67" s="59">
        <f t="shared" si="137"/>
        <v>4026.2060297320827</v>
      </c>
      <c r="BR67" s="59">
        <f t="shared" si="140"/>
        <v>4235.1374337202333</v>
      </c>
      <c r="BS67" s="59">
        <f t="shared" si="143"/>
        <v>5390.4471780088652</v>
      </c>
      <c r="BT67" s="59">
        <f t="shared" si="146"/>
        <v>6391.9100098402914</v>
      </c>
      <c r="BU67" s="59">
        <f t="shared" si="149"/>
        <v>4055.7789333138307</v>
      </c>
      <c r="BV67" s="59">
        <f t="shared" si="152"/>
        <v>3431.7872296968144</v>
      </c>
      <c r="BW67" s="59">
        <f t="shared" ref="BW67:BW98" si="155">$S$67/$X$4</f>
        <v>2776.9411069589014</v>
      </c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K67" s="59">
        <f t="shared" si="13"/>
        <v>785542.55702133023</v>
      </c>
      <c r="CL67" s="59">
        <f t="shared" si="23"/>
        <v>21578263.367067993</v>
      </c>
      <c r="CM67" s="59">
        <f t="shared" si="89"/>
        <v>72686843.475491598</v>
      </c>
      <c r="CN67" s="59">
        <f t="shared" si="14"/>
        <v>-19609295.63030836</v>
      </c>
      <c r="CO67" s="59">
        <f t="shared" si="15"/>
        <v>53077547.845183238</v>
      </c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>
        <f t="shared" si="123"/>
        <v>43014.778836139536</v>
      </c>
      <c r="EH67" s="110">
        <f t="shared" si="126"/>
        <v>58381.715171504278</v>
      </c>
      <c r="EI67" s="110">
        <f t="shared" si="129"/>
        <v>67219.650077639133</v>
      </c>
      <c r="EJ67" s="110">
        <f t="shared" si="132"/>
        <v>62225.398309563723</v>
      </c>
      <c r="EK67" s="110">
        <f t="shared" si="135"/>
        <v>47609.092398235276</v>
      </c>
      <c r="EL67" s="110">
        <f t="shared" si="138"/>
        <v>40262.060297320822</v>
      </c>
      <c r="EM67" s="110">
        <f t="shared" si="141"/>
        <v>42351.374337202338</v>
      </c>
      <c r="EN67" s="110">
        <f t="shared" si="144"/>
        <v>53904.47178008865</v>
      </c>
      <c r="EO67" s="110">
        <f t="shared" si="147"/>
        <v>63919.100098402916</v>
      </c>
      <c r="EP67" s="110">
        <f t="shared" si="150"/>
        <v>40557.789333138309</v>
      </c>
      <c r="EQ67" s="110">
        <f t="shared" si="153"/>
        <v>34317.872296968148</v>
      </c>
      <c r="ER67" s="110">
        <f t="shared" ref="ER67:ER78" si="156">$S$67/$X$5</f>
        <v>27769.411069589012</v>
      </c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F67" s="59">
        <f t="shared" si="25"/>
        <v>581532.71400579216</v>
      </c>
      <c r="FG67" s="59">
        <f t="shared" si="91"/>
        <v>785542.55702133023</v>
      </c>
      <c r="FH67" s="59">
        <f t="shared" si="17"/>
        <v>204009.84301553806</v>
      </c>
      <c r="FI67" s="59">
        <f t="shared" si="18"/>
        <v>57347.166871667752</v>
      </c>
      <c r="FJ67" s="59">
        <f t="shared" si="26"/>
        <v>-19609295.63030836</v>
      </c>
      <c r="FL67" s="59">
        <f t="shared" si="35"/>
        <v>73247.016026352867</v>
      </c>
      <c r="FM67" s="59">
        <f t="shared" si="7"/>
        <v>89657.569037270776</v>
      </c>
      <c r="FN67" s="59">
        <f t="shared" si="36"/>
        <v>229295.00669119158</v>
      </c>
      <c r="FO67" s="110"/>
      <c r="FP67" s="110"/>
      <c r="FQ67" s="59">
        <f t="shared" si="20"/>
        <v>392199.59175481519</v>
      </c>
      <c r="FS67" s="52">
        <f t="shared" si="92"/>
        <v>6.8400000000000002E-2</v>
      </c>
      <c r="FT67" s="52">
        <f t="shared" si="93"/>
        <v>8.8670168312699943E-2</v>
      </c>
    </row>
    <row r="68" spans="1:176" s="97" customFormat="1" x14ac:dyDescent="0.3">
      <c r="A68" s="95" t="s">
        <v>18</v>
      </c>
      <c r="B68" s="96">
        <v>2026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217342.5</v>
      </c>
      <c r="I68" s="45">
        <v>0</v>
      </c>
      <c r="J68" s="45">
        <v>0</v>
      </c>
      <c r="K68" s="45">
        <v>277363.90000000002</v>
      </c>
      <c r="L68" s="45">
        <v>0</v>
      </c>
      <c r="M68" s="45"/>
      <c r="N68" s="45">
        <v>64078.404799186319</v>
      </c>
      <c r="O68" s="45">
        <v>-218367.79936410813</v>
      </c>
      <c r="S68" s="288">
        <f t="shared" si="11"/>
        <v>340417.00543507817</v>
      </c>
      <c r="T68" s="59">
        <f t="shared" si="21"/>
        <v>94605523.84799467</v>
      </c>
      <c r="V68" s="59">
        <f t="shared" si="87"/>
        <v>4702.65651772824</v>
      </c>
      <c r="W68" s="59">
        <f t="shared" si="94"/>
        <v>3358.4493408618273</v>
      </c>
      <c r="X68" s="59">
        <f t="shared" si="97"/>
        <v>6310.6676604674667</v>
      </c>
      <c r="Y68" s="59">
        <f t="shared" si="100"/>
        <v>2839.483747926422</v>
      </c>
      <c r="Z68" s="59">
        <f t="shared" si="103"/>
        <v>4235.2792134089477</v>
      </c>
      <c r="AA68" s="59">
        <f t="shared" si="106"/>
        <v>6401.4558513430784</v>
      </c>
      <c r="AB68" s="59">
        <f t="shared" si="109"/>
        <v>10103.341702899826</v>
      </c>
      <c r="AC68" s="59">
        <f t="shared" si="112"/>
        <v>8666.6590706078805</v>
      </c>
      <c r="AD68" s="59">
        <f t="shared" si="115"/>
        <v>7415.4845078393109</v>
      </c>
      <c r="AE68" s="59">
        <f t="shared" si="118"/>
        <v>10294.070376640475</v>
      </c>
      <c r="AF68" s="59">
        <f t="shared" si="121"/>
        <v>7366.1886101481159</v>
      </c>
      <c r="AG68" s="59">
        <f t="shared" si="124"/>
        <v>6673.9995652981734</v>
      </c>
      <c r="AH68" s="59">
        <f t="shared" si="127"/>
        <v>5644.1847677938558</v>
      </c>
      <c r="AI68" s="59">
        <f t="shared" si="130"/>
        <v>10127.192686767487</v>
      </c>
      <c r="AJ68" s="59">
        <f t="shared" si="133"/>
        <v>14158.00525835599</v>
      </c>
      <c r="AK68" s="59">
        <f t="shared" si="136"/>
        <v>8968.5161669778372</v>
      </c>
      <c r="AL68" s="59">
        <f t="shared" si="139"/>
        <v>6430.3929952001508</v>
      </c>
      <c r="AM68" s="59">
        <f t="shared" si="142"/>
        <v>11558.75814115379</v>
      </c>
      <c r="AN68" s="59">
        <f t="shared" si="145"/>
        <v>11724.700199442228</v>
      </c>
      <c r="AO68" s="59">
        <f t="shared" si="148"/>
        <v>11609.520313989584</v>
      </c>
      <c r="AP68" s="59">
        <f t="shared" si="151"/>
        <v>43950.735475556787</v>
      </c>
      <c r="AQ68" s="59">
        <f t="shared" si="154"/>
        <v>24913.108188650378</v>
      </c>
      <c r="AR68" s="59">
        <f t="shared" ref="AR68:AR99" si="157">$S$36/$X$4</f>
        <v>26892.926778586352</v>
      </c>
      <c r="AS68" s="59">
        <f t="shared" si="69"/>
        <v>28033.148525385288</v>
      </c>
      <c r="AT68" s="59">
        <f t="shared" si="71"/>
        <v>39861.29840137365</v>
      </c>
      <c r="AU68" s="59">
        <f t="shared" si="73"/>
        <v>25892.904066009316</v>
      </c>
      <c r="AV68" s="59">
        <f t="shared" si="75"/>
        <v>24615.677534661703</v>
      </c>
      <c r="AW68" s="59">
        <f t="shared" si="77"/>
        <v>30348.131811855263</v>
      </c>
      <c r="AX68" s="59">
        <f t="shared" si="79"/>
        <v>32193.861363449621</v>
      </c>
      <c r="AY68" s="59">
        <f t="shared" si="81"/>
        <v>31996.826187508061</v>
      </c>
      <c r="AZ68" s="59">
        <f t="shared" si="83"/>
        <v>31601.61686189489</v>
      </c>
      <c r="BA68" s="59">
        <f t="shared" si="85"/>
        <v>31547.366794215843</v>
      </c>
      <c r="BB68" s="59">
        <f t="shared" si="88"/>
        <v>31694.235459834414</v>
      </c>
      <c r="BC68" s="59">
        <f t="shared" si="95"/>
        <v>32244.538028490402</v>
      </c>
      <c r="BD68" s="59">
        <f t="shared" si="98"/>
        <v>32427.535853529822</v>
      </c>
      <c r="BE68" s="59">
        <f t="shared" si="101"/>
        <v>32337.827217513575</v>
      </c>
      <c r="BF68" s="59">
        <f t="shared" si="104"/>
        <v>12083.237075638559</v>
      </c>
      <c r="BG68" s="59">
        <f t="shared" si="107"/>
        <v>18671.525873120154</v>
      </c>
      <c r="BH68" s="59">
        <f t="shared" si="110"/>
        <v>22174.718197806935</v>
      </c>
      <c r="BI68" s="59">
        <f t="shared" si="113"/>
        <v>6267.0739227830982</v>
      </c>
      <c r="BJ68" s="59">
        <f t="shared" si="116"/>
        <v>5112.1396489029266</v>
      </c>
      <c r="BK68" s="59">
        <f t="shared" si="119"/>
        <v>3939.8456591329946</v>
      </c>
      <c r="BL68" s="59">
        <f t="shared" si="122"/>
        <v>4301.477883613954</v>
      </c>
      <c r="BM68" s="59">
        <f t="shared" si="125"/>
        <v>5838.1715171504284</v>
      </c>
      <c r="BN68" s="59">
        <f t="shared" si="128"/>
        <v>6721.9650077639126</v>
      </c>
      <c r="BO68" s="59">
        <f t="shared" si="131"/>
        <v>6222.5398309563725</v>
      </c>
      <c r="BP68" s="59">
        <f t="shared" si="134"/>
        <v>4760.9092398235271</v>
      </c>
      <c r="BQ68" s="59">
        <f t="shared" si="137"/>
        <v>4026.2060297320827</v>
      </c>
      <c r="BR68" s="59">
        <f t="shared" si="140"/>
        <v>4235.1374337202333</v>
      </c>
      <c r="BS68" s="59">
        <f t="shared" si="143"/>
        <v>5390.4471780088652</v>
      </c>
      <c r="BT68" s="59">
        <f t="shared" si="146"/>
        <v>6391.9100098402914</v>
      </c>
      <c r="BU68" s="59">
        <f t="shared" si="149"/>
        <v>4055.7789333138307</v>
      </c>
      <c r="BV68" s="59">
        <f t="shared" si="152"/>
        <v>3431.7872296968144</v>
      </c>
      <c r="BW68" s="59">
        <f t="shared" si="155"/>
        <v>2776.9411069589014</v>
      </c>
      <c r="BX68" s="59">
        <f t="shared" ref="BX68:BX99" si="158">$S$68/$X$4</f>
        <v>2836.8083786256516</v>
      </c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K68" s="59">
        <f t="shared" si="13"/>
        <v>788379.36539995589</v>
      </c>
      <c r="CL68" s="59">
        <f t="shared" si="23"/>
        <v>22366642.732467949</v>
      </c>
      <c r="CM68" s="59">
        <f t="shared" si="89"/>
        <v>72238881.115526721</v>
      </c>
      <c r="CN68" s="59">
        <f t="shared" si="14"/>
        <v>-19547033.850622937</v>
      </c>
      <c r="CO68" s="59">
        <f t="shared" si="15"/>
        <v>52691847.264903784</v>
      </c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>
        <f t="shared" si="126"/>
        <v>58381.715171504278</v>
      </c>
      <c r="EI68" s="110">
        <f t="shared" si="129"/>
        <v>67219.650077639133</v>
      </c>
      <c r="EJ68" s="110">
        <f t="shared" si="132"/>
        <v>62225.398309563723</v>
      </c>
      <c r="EK68" s="110">
        <f t="shared" si="135"/>
        <v>47609.092398235276</v>
      </c>
      <c r="EL68" s="110">
        <f t="shared" si="138"/>
        <v>40262.060297320822</v>
      </c>
      <c r="EM68" s="110">
        <f t="shared" si="141"/>
        <v>42351.374337202338</v>
      </c>
      <c r="EN68" s="110">
        <f t="shared" si="144"/>
        <v>53904.47178008865</v>
      </c>
      <c r="EO68" s="110">
        <f t="shared" si="147"/>
        <v>63919.100098402916</v>
      </c>
      <c r="EP68" s="110">
        <f t="shared" si="150"/>
        <v>40557.789333138309</v>
      </c>
      <c r="EQ68" s="110">
        <f t="shared" si="153"/>
        <v>34317.872296968148</v>
      </c>
      <c r="ER68" s="110">
        <f t="shared" si="156"/>
        <v>27769.411069589012</v>
      </c>
      <c r="ES68" s="110">
        <f t="shared" ref="ES68:ES79" si="159">$S$68/$X$5</f>
        <v>28368.083786256513</v>
      </c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F68" s="59">
        <f t="shared" si="25"/>
        <v>566886.01895590918</v>
      </c>
      <c r="FG68" s="59">
        <f t="shared" si="91"/>
        <v>788379.36539995589</v>
      </c>
      <c r="FH68" s="59">
        <f t="shared" si="17"/>
        <v>221493.34644404671</v>
      </c>
      <c r="FI68" s="59">
        <f t="shared" si="18"/>
        <v>62261.779685421534</v>
      </c>
      <c r="FJ68" s="59">
        <f t="shared" si="26"/>
        <v>-19547033.850622937</v>
      </c>
      <c r="FL68" s="59">
        <f t="shared" si="35"/>
        <v>72714.749225567211</v>
      </c>
      <c r="FM68" s="59">
        <f t="shared" si="7"/>
        <v>89006.0510638899</v>
      </c>
      <c r="FN68" s="59">
        <f t="shared" si="36"/>
        <v>227628.78018438435</v>
      </c>
      <c r="FO68" s="110"/>
      <c r="FP68" s="110"/>
      <c r="FQ68" s="59">
        <f t="shared" si="20"/>
        <v>389349.58047384146</v>
      </c>
      <c r="FS68" s="52">
        <f t="shared" si="92"/>
        <v>6.8399999999999989E-2</v>
      </c>
      <c r="FT68" s="52">
        <f t="shared" si="93"/>
        <v>8.8670168312699957E-2</v>
      </c>
    </row>
    <row r="69" spans="1:176" s="97" customFormat="1" x14ac:dyDescent="0.3">
      <c r="A69" s="95" t="s">
        <v>19</v>
      </c>
      <c r="B69" s="96">
        <v>2026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90559.38</v>
      </c>
      <c r="I69" s="45">
        <v>0</v>
      </c>
      <c r="J69" s="45">
        <v>0</v>
      </c>
      <c r="K69" s="45">
        <v>443782.24</v>
      </c>
      <c r="L69" s="45">
        <v>0</v>
      </c>
      <c r="M69" s="45"/>
      <c r="N69" s="45">
        <v>14239.642995308763</v>
      </c>
      <c r="O69" s="45">
        <v>-193757.50634644588</v>
      </c>
      <c r="S69" s="288">
        <f t="shared" si="11"/>
        <v>354823.75664886285</v>
      </c>
      <c r="T69" s="59">
        <f t="shared" si="21"/>
        <v>94960347.604643539</v>
      </c>
      <c r="V69" s="59">
        <f t="shared" si="87"/>
        <v>4702.65651772824</v>
      </c>
      <c r="W69" s="59">
        <f t="shared" si="94"/>
        <v>3358.4493408618273</v>
      </c>
      <c r="X69" s="59">
        <f t="shared" si="97"/>
        <v>6310.6676604674667</v>
      </c>
      <c r="Y69" s="59">
        <f t="shared" si="100"/>
        <v>2839.483747926422</v>
      </c>
      <c r="Z69" s="59">
        <f t="shared" si="103"/>
        <v>4235.2792134089477</v>
      </c>
      <c r="AA69" s="59">
        <f t="shared" si="106"/>
        <v>6401.4558513430784</v>
      </c>
      <c r="AB69" s="59">
        <f t="shared" si="109"/>
        <v>10103.341702899826</v>
      </c>
      <c r="AC69" s="59">
        <f t="shared" si="112"/>
        <v>8666.6590706078805</v>
      </c>
      <c r="AD69" s="59">
        <f t="shared" si="115"/>
        <v>7415.4845078393109</v>
      </c>
      <c r="AE69" s="59">
        <f t="shared" si="118"/>
        <v>10294.070376640475</v>
      </c>
      <c r="AF69" s="59">
        <f t="shared" si="121"/>
        <v>7366.1886101481159</v>
      </c>
      <c r="AG69" s="59">
        <f t="shared" si="124"/>
        <v>6673.9995652981734</v>
      </c>
      <c r="AH69" s="59">
        <f t="shared" si="127"/>
        <v>5644.1847677938558</v>
      </c>
      <c r="AI69" s="59">
        <f t="shared" si="130"/>
        <v>10127.192686767487</v>
      </c>
      <c r="AJ69" s="59">
        <f t="shared" si="133"/>
        <v>14158.00525835599</v>
      </c>
      <c r="AK69" s="59">
        <f t="shared" si="136"/>
        <v>8968.5161669778372</v>
      </c>
      <c r="AL69" s="59">
        <f t="shared" si="139"/>
        <v>6430.3929952001508</v>
      </c>
      <c r="AM69" s="59">
        <f t="shared" si="142"/>
        <v>11558.75814115379</v>
      </c>
      <c r="AN69" s="59">
        <f t="shared" si="145"/>
        <v>11724.700199442228</v>
      </c>
      <c r="AO69" s="59">
        <f t="shared" si="148"/>
        <v>11609.520313989584</v>
      </c>
      <c r="AP69" s="59">
        <f t="shared" si="151"/>
        <v>43950.735475556787</v>
      </c>
      <c r="AQ69" s="59">
        <f t="shared" si="154"/>
        <v>24913.108188650378</v>
      </c>
      <c r="AR69" s="59">
        <f t="shared" si="157"/>
        <v>26892.926778586352</v>
      </c>
      <c r="AS69" s="59">
        <f t="shared" ref="AS69:AS100" si="160">$S$37/$X$4</f>
        <v>28033.148525385288</v>
      </c>
      <c r="AT69" s="59">
        <f t="shared" si="71"/>
        <v>39861.29840137365</v>
      </c>
      <c r="AU69" s="59">
        <f t="shared" si="73"/>
        <v>25892.904066009316</v>
      </c>
      <c r="AV69" s="59">
        <f t="shared" si="75"/>
        <v>24615.677534661703</v>
      </c>
      <c r="AW69" s="59">
        <f t="shared" si="77"/>
        <v>30348.131811855263</v>
      </c>
      <c r="AX69" s="59">
        <f t="shared" si="79"/>
        <v>32193.861363449621</v>
      </c>
      <c r="AY69" s="59">
        <f t="shared" si="81"/>
        <v>31996.826187508061</v>
      </c>
      <c r="AZ69" s="59">
        <f t="shared" si="83"/>
        <v>31601.61686189489</v>
      </c>
      <c r="BA69" s="59">
        <f t="shared" si="85"/>
        <v>31547.366794215843</v>
      </c>
      <c r="BB69" s="59">
        <f t="shared" si="88"/>
        <v>31694.235459834414</v>
      </c>
      <c r="BC69" s="59">
        <f t="shared" si="95"/>
        <v>32244.538028490402</v>
      </c>
      <c r="BD69" s="59">
        <f t="shared" si="98"/>
        <v>32427.535853529822</v>
      </c>
      <c r="BE69" s="59">
        <f t="shared" si="101"/>
        <v>32337.827217513575</v>
      </c>
      <c r="BF69" s="59">
        <f t="shared" si="104"/>
        <v>12083.237075638559</v>
      </c>
      <c r="BG69" s="59">
        <f t="shared" si="107"/>
        <v>18671.525873120154</v>
      </c>
      <c r="BH69" s="59">
        <f t="shared" si="110"/>
        <v>22174.718197806935</v>
      </c>
      <c r="BI69" s="59">
        <f t="shared" si="113"/>
        <v>6267.0739227830982</v>
      </c>
      <c r="BJ69" s="59">
        <f t="shared" si="116"/>
        <v>5112.1396489029266</v>
      </c>
      <c r="BK69" s="59">
        <f t="shared" si="119"/>
        <v>3939.8456591329946</v>
      </c>
      <c r="BL69" s="59">
        <f t="shared" si="122"/>
        <v>4301.477883613954</v>
      </c>
      <c r="BM69" s="59">
        <f t="shared" si="125"/>
        <v>5838.1715171504284</v>
      </c>
      <c r="BN69" s="59">
        <f t="shared" si="128"/>
        <v>6721.9650077639126</v>
      </c>
      <c r="BO69" s="59">
        <f t="shared" si="131"/>
        <v>6222.5398309563725</v>
      </c>
      <c r="BP69" s="59">
        <f t="shared" si="134"/>
        <v>4760.9092398235271</v>
      </c>
      <c r="BQ69" s="59">
        <f t="shared" si="137"/>
        <v>4026.2060297320827</v>
      </c>
      <c r="BR69" s="59">
        <f t="shared" si="140"/>
        <v>4235.1374337202333</v>
      </c>
      <c r="BS69" s="59">
        <f t="shared" si="143"/>
        <v>5390.4471780088652</v>
      </c>
      <c r="BT69" s="59">
        <f t="shared" si="146"/>
        <v>6391.9100098402914</v>
      </c>
      <c r="BU69" s="59">
        <f t="shared" si="149"/>
        <v>4055.7789333138307</v>
      </c>
      <c r="BV69" s="59">
        <f t="shared" si="152"/>
        <v>3431.7872296968144</v>
      </c>
      <c r="BW69" s="59">
        <f t="shared" si="155"/>
        <v>2776.9411069589014</v>
      </c>
      <c r="BX69" s="59">
        <f t="shared" si="158"/>
        <v>2836.8083786256516</v>
      </c>
      <c r="BY69" s="59">
        <f t="shared" ref="BY69:BY100" si="161">$S$69/$X$4</f>
        <v>2956.8646387405238</v>
      </c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K69" s="59">
        <f t="shared" si="13"/>
        <v>791336.23003869643</v>
      </c>
      <c r="CL69" s="59">
        <f t="shared" si="23"/>
        <v>23157978.962506644</v>
      </c>
      <c r="CM69" s="59">
        <f t="shared" si="89"/>
        <v>71802368.642136902</v>
      </c>
      <c r="CN69" s="59">
        <f t="shared" si="14"/>
        <v>-19475841.542652354</v>
      </c>
      <c r="CO69" s="59">
        <f t="shared" si="15"/>
        <v>52326527.099484548</v>
      </c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>
        <f t="shared" si="129"/>
        <v>67219.650077639133</v>
      </c>
      <c r="EJ69" s="110">
        <f t="shared" si="132"/>
        <v>62225.398309563723</v>
      </c>
      <c r="EK69" s="110">
        <f t="shared" si="135"/>
        <v>47609.092398235276</v>
      </c>
      <c r="EL69" s="110">
        <f t="shared" si="138"/>
        <v>40262.060297320822</v>
      </c>
      <c r="EM69" s="110">
        <f t="shared" si="141"/>
        <v>42351.374337202338</v>
      </c>
      <c r="EN69" s="110">
        <f t="shared" si="144"/>
        <v>53904.47178008865</v>
      </c>
      <c r="EO69" s="110">
        <f t="shared" si="147"/>
        <v>63919.100098402916</v>
      </c>
      <c r="EP69" s="110">
        <f t="shared" si="150"/>
        <v>40557.789333138309</v>
      </c>
      <c r="EQ69" s="110">
        <f t="shared" si="153"/>
        <v>34317.872296968148</v>
      </c>
      <c r="ER69" s="110">
        <f t="shared" si="156"/>
        <v>27769.411069589012</v>
      </c>
      <c r="ES69" s="110">
        <f t="shared" si="159"/>
        <v>28368.083786256513</v>
      </c>
      <c r="ET69" s="110">
        <f t="shared" ref="ET69:ET80" si="162">$S$69/$X$5</f>
        <v>29568.646387405239</v>
      </c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F69" s="59">
        <f t="shared" si="25"/>
        <v>538072.95017181011</v>
      </c>
      <c r="FG69" s="59">
        <f t="shared" si="91"/>
        <v>791336.23003869643</v>
      </c>
      <c r="FH69" s="59">
        <f t="shared" si="17"/>
        <v>253263.27986688633</v>
      </c>
      <c r="FI69" s="59">
        <f t="shared" si="18"/>
        <v>71192.307970581751</v>
      </c>
      <c r="FJ69" s="59">
        <f t="shared" si="26"/>
        <v>-19475841.542652354</v>
      </c>
      <c r="FL69" s="59">
        <f t="shared" si="35"/>
        <v>72210.607397288666</v>
      </c>
      <c r="FM69" s="59">
        <f t="shared" si="7"/>
        <v>88388.959293800624</v>
      </c>
      <c r="FN69" s="59">
        <f t="shared" si="36"/>
        <v>226050.59706977324</v>
      </c>
      <c r="FO69" s="110"/>
      <c r="FP69" s="110"/>
      <c r="FQ69" s="59">
        <f t="shared" si="20"/>
        <v>386650.16376086255</v>
      </c>
      <c r="FS69" s="52">
        <f t="shared" si="92"/>
        <v>6.8399999999999989E-2</v>
      </c>
      <c r="FT69" s="52">
        <f t="shared" si="93"/>
        <v>8.8670168312699957E-2</v>
      </c>
    </row>
    <row r="70" spans="1:176" s="97" customFormat="1" x14ac:dyDescent="0.3">
      <c r="A70" s="95" t="s">
        <v>20</v>
      </c>
      <c r="B70" s="96">
        <v>2026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54335.63</v>
      </c>
      <c r="I70" s="45">
        <v>0</v>
      </c>
      <c r="J70" s="45">
        <v>0</v>
      </c>
      <c r="K70" s="45">
        <v>610200.58000000007</v>
      </c>
      <c r="L70" s="45">
        <v>0</v>
      </c>
      <c r="M70" s="45"/>
      <c r="N70" s="45">
        <v>21359.468266395441</v>
      </c>
      <c r="O70" s="45">
        <v>-223946.84962068067</v>
      </c>
      <c r="S70" s="288">
        <f t="shared" si="11"/>
        <v>461948.82864571479</v>
      </c>
      <c r="T70" s="59">
        <f t="shared" si="21"/>
        <v>95422296.43328926</v>
      </c>
      <c r="V70" s="59">
        <f t="shared" si="87"/>
        <v>4702.65651772824</v>
      </c>
      <c r="W70" s="59">
        <f t="shared" si="94"/>
        <v>3358.4493408618273</v>
      </c>
      <c r="X70" s="59">
        <f t="shared" si="97"/>
        <v>6310.6676604674667</v>
      </c>
      <c r="Y70" s="59">
        <f t="shared" si="100"/>
        <v>2839.483747926422</v>
      </c>
      <c r="Z70" s="59">
        <f t="shared" si="103"/>
        <v>4235.2792134089477</v>
      </c>
      <c r="AA70" s="59">
        <f t="shared" si="106"/>
        <v>6401.4558513430784</v>
      </c>
      <c r="AB70" s="59">
        <f t="shared" si="109"/>
        <v>10103.341702899826</v>
      </c>
      <c r="AC70" s="59">
        <f t="shared" si="112"/>
        <v>8666.6590706078805</v>
      </c>
      <c r="AD70" s="59">
        <f t="shared" si="115"/>
        <v>7415.4845078393109</v>
      </c>
      <c r="AE70" s="59">
        <f t="shared" si="118"/>
        <v>10294.070376640475</v>
      </c>
      <c r="AF70" s="59">
        <f t="shared" si="121"/>
        <v>7366.1886101481159</v>
      </c>
      <c r="AG70" s="59">
        <f t="shared" si="124"/>
        <v>6673.9995652981734</v>
      </c>
      <c r="AH70" s="59">
        <f t="shared" si="127"/>
        <v>5644.1847677938558</v>
      </c>
      <c r="AI70" s="59">
        <f t="shared" si="130"/>
        <v>10127.192686767487</v>
      </c>
      <c r="AJ70" s="59">
        <f t="shared" si="133"/>
        <v>14158.00525835599</v>
      </c>
      <c r="AK70" s="59">
        <f t="shared" si="136"/>
        <v>8968.5161669778372</v>
      </c>
      <c r="AL70" s="59">
        <f t="shared" si="139"/>
        <v>6430.3929952001508</v>
      </c>
      <c r="AM70" s="59">
        <f t="shared" si="142"/>
        <v>11558.75814115379</v>
      </c>
      <c r="AN70" s="59">
        <f t="shared" si="145"/>
        <v>11724.700199442228</v>
      </c>
      <c r="AO70" s="59">
        <f t="shared" si="148"/>
        <v>11609.520313989584</v>
      </c>
      <c r="AP70" s="59">
        <f t="shared" si="151"/>
        <v>43950.735475556787</v>
      </c>
      <c r="AQ70" s="59">
        <f t="shared" si="154"/>
        <v>24913.108188650378</v>
      </c>
      <c r="AR70" s="59">
        <f t="shared" si="157"/>
        <v>26892.926778586352</v>
      </c>
      <c r="AS70" s="59">
        <f t="shared" si="160"/>
        <v>28033.148525385288</v>
      </c>
      <c r="AT70" s="59">
        <f t="shared" ref="AT70:AT101" si="163">$S$38/$X$4</f>
        <v>39861.29840137365</v>
      </c>
      <c r="AU70" s="59">
        <f t="shared" si="73"/>
        <v>25892.904066009316</v>
      </c>
      <c r="AV70" s="59">
        <f t="shared" si="75"/>
        <v>24615.677534661703</v>
      </c>
      <c r="AW70" s="59">
        <f t="shared" si="77"/>
        <v>30348.131811855263</v>
      </c>
      <c r="AX70" s="59">
        <f t="shared" si="79"/>
        <v>32193.861363449621</v>
      </c>
      <c r="AY70" s="59">
        <f t="shared" si="81"/>
        <v>31996.826187508061</v>
      </c>
      <c r="AZ70" s="59">
        <f t="shared" si="83"/>
        <v>31601.61686189489</v>
      </c>
      <c r="BA70" s="59">
        <f t="shared" si="85"/>
        <v>31547.366794215843</v>
      </c>
      <c r="BB70" s="59">
        <f t="shared" si="88"/>
        <v>31694.235459834414</v>
      </c>
      <c r="BC70" s="59">
        <f t="shared" si="95"/>
        <v>32244.538028490402</v>
      </c>
      <c r="BD70" s="59">
        <f t="shared" si="98"/>
        <v>32427.535853529822</v>
      </c>
      <c r="BE70" s="59">
        <f t="shared" si="101"/>
        <v>32337.827217513575</v>
      </c>
      <c r="BF70" s="59">
        <f t="shared" si="104"/>
        <v>12083.237075638559</v>
      </c>
      <c r="BG70" s="59">
        <f t="shared" si="107"/>
        <v>18671.525873120154</v>
      </c>
      <c r="BH70" s="59">
        <f t="shared" si="110"/>
        <v>22174.718197806935</v>
      </c>
      <c r="BI70" s="59">
        <f t="shared" si="113"/>
        <v>6267.0739227830982</v>
      </c>
      <c r="BJ70" s="59">
        <f t="shared" si="116"/>
        <v>5112.1396489029266</v>
      </c>
      <c r="BK70" s="59">
        <f t="shared" si="119"/>
        <v>3939.8456591329946</v>
      </c>
      <c r="BL70" s="59">
        <f t="shared" si="122"/>
        <v>4301.477883613954</v>
      </c>
      <c r="BM70" s="59">
        <f t="shared" si="125"/>
        <v>5838.1715171504284</v>
      </c>
      <c r="BN70" s="59">
        <f t="shared" si="128"/>
        <v>6721.9650077639126</v>
      </c>
      <c r="BO70" s="59">
        <f t="shared" si="131"/>
        <v>6222.5398309563725</v>
      </c>
      <c r="BP70" s="59">
        <f t="shared" si="134"/>
        <v>4760.9092398235271</v>
      </c>
      <c r="BQ70" s="59">
        <f t="shared" si="137"/>
        <v>4026.2060297320827</v>
      </c>
      <c r="BR70" s="59">
        <f t="shared" si="140"/>
        <v>4235.1374337202333</v>
      </c>
      <c r="BS70" s="59">
        <f t="shared" si="143"/>
        <v>5390.4471780088652</v>
      </c>
      <c r="BT70" s="59">
        <f t="shared" si="146"/>
        <v>6391.9100098402914</v>
      </c>
      <c r="BU70" s="59">
        <f t="shared" si="149"/>
        <v>4055.7789333138307</v>
      </c>
      <c r="BV70" s="59">
        <f t="shared" si="152"/>
        <v>3431.7872296968144</v>
      </c>
      <c r="BW70" s="59">
        <f t="shared" si="155"/>
        <v>2776.9411069589014</v>
      </c>
      <c r="BX70" s="59">
        <f t="shared" si="158"/>
        <v>2836.8083786256516</v>
      </c>
      <c r="BY70" s="59">
        <f t="shared" si="161"/>
        <v>2956.8646387405238</v>
      </c>
      <c r="BZ70" s="59">
        <f t="shared" ref="BZ70:BZ101" si="164">$S$70/$X$4</f>
        <v>3849.5735720476232</v>
      </c>
      <c r="CA70" s="59"/>
      <c r="CB70" s="59"/>
      <c r="CC70" s="59"/>
      <c r="CD70" s="59"/>
      <c r="CE70" s="59"/>
      <c r="CF70" s="59"/>
      <c r="CG70" s="59"/>
      <c r="CH70" s="59"/>
      <c r="CI70" s="59"/>
      <c r="CK70" s="59">
        <f t="shared" si="13"/>
        <v>795185.80361074407</v>
      </c>
      <c r="CL70" s="59">
        <f t="shared" si="23"/>
        <v>23953164.76611739</v>
      </c>
      <c r="CM70" s="59">
        <f t="shared" si="89"/>
        <v>71469131.667171866</v>
      </c>
      <c r="CN70" s="59">
        <f t="shared" si="14"/>
        <v>-19395492.827224869</v>
      </c>
      <c r="CO70" s="59">
        <f t="shared" si="15"/>
        <v>52073638.839947</v>
      </c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>
        <f t="shared" si="132"/>
        <v>62225.398309563723</v>
      </c>
      <c r="EK70" s="110">
        <f t="shared" si="135"/>
        <v>47609.092398235276</v>
      </c>
      <c r="EL70" s="110">
        <f t="shared" si="138"/>
        <v>40262.060297320822</v>
      </c>
      <c r="EM70" s="110">
        <f t="shared" si="141"/>
        <v>42351.374337202338</v>
      </c>
      <c r="EN70" s="110">
        <f t="shared" si="144"/>
        <v>53904.47178008865</v>
      </c>
      <c r="EO70" s="110">
        <f t="shared" si="147"/>
        <v>63919.100098402916</v>
      </c>
      <c r="EP70" s="110">
        <f t="shared" si="150"/>
        <v>40557.789333138309</v>
      </c>
      <c r="EQ70" s="110">
        <f t="shared" si="153"/>
        <v>34317.872296968148</v>
      </c>
      <c r="ER70" s="110">
        <f t="shared" si="156"/>
        <v>27769.411069589012</v>
      </c>
      <c r="ES70" s="110">
        <f t="shared" si="159"/>
        <v>28368.083786256513</v>
      </c>
      <c r="ET70" s="110">
        <f t="shared" si="162"/>
        <v>29568.646387405239</v>
      </c>
      <c r="EU70" s="110">
        <f t="shared" ref="EU70:EU81" si="165">$S$70/$X$5</f>
        <v>38495.73572047623</v>
      </c>
      <c r="EV70" s="110"/>
      <c r="EW70" s="110"/>
      <c r="EX70" s="110"/>
      <c r="EY70" s="110"/>
      <c r="EZ70" s="110"/>
      <c r="FA70" s="110"/>
      <c r="FB70" s="110"/>
      <c r="FC70" s="110"/>
      <c r="FD70" s="110"/>
      <c r="FF70" s="59">
        <f t="shared" si="25"/>
        <v>509349.03581464721</v>
      </c>
      <c r="FG70" s="59">
        <f t="shared" si="91"/>
        <v>795185.80361074407</v>
      </c>
      <c r="FH70" s="59">
        <f t="shared" si="17"/>
        <v>285836.76779609686</v>
      </c>
      <c r="FI70" s="59">
        <f t="shared" si="18"/>
        <v>80348.715427482835</v>
      </c>
      <c r="FJ70" s="59">
        <f t="shared" si="26"/>
        <v>-19395492.827224869</v>
      </c>
      <c r="FL70" s="59">
        <f t="shared" si="35"/>
        <v>71861.621599126855</v>
      </c>
      <c r="FM70" s="59">
        <f t="shared" si="7"/>
        <v>87961.785328372964</v>
      </c>
      <c r="FN70" s="59">
        <f t="shared" si="36"/>
        <v>224958.11978857106</v>
      </c>
      <c r="FO70" s="110"/>
      <c r="FP70" s="110"/>
      <c r="FQ70" s="59">
        <f t="shared" si="20"/>
        <v>384781.52671607083</v>
      </c>
      <c r="FS70" s="52">
        <f t="shared" si="92"/>
        <v>6.8400000000000002E-2</v>
      </c>
      <c r="FT70" s="52">
        <f t="shared" si="93"/>
        <v>8.8670168312699943E-2</v>
      </c>
    </row>
    <row r="71" spans="1:176" s="97" customFormat="1" x14ac:dyDescent="0.3">
      <c r="A71" s="95" t="s">
        <v>21</v>
      </c>
      <c r="B71" s="96">
        <v>2026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36223.75</v>
      </c>
      <c r="I71" s="45">
        <v>0</v>
      </c>
      <c r="J71" s="45">
        <v>0</v>
      </c>
      <c r="K71" s="45">
        <v>332836.68</v>
      </c>
      <c r="L71" s="45">
        <v>0</v>
      </c>
      <c r="M71" s="45"/>
      <c r="N71" s="45">
        <v>35599.111261704202</v>
      </c>
      <c r="O71" s="45">
        <v>-126138.25372948917</v>
      </c>
      <c r="S71" s="288">
        <f t="shared" si="11"/>
        <v>278521.28753221501</v>
      </c>
      <c r="T71" s="59">
        <f t="shared" si="21"/>
        <v>95700817.72082147</v>
      </c>
      <c r="V71" s="59">
        <f t="shared" si="87"/>
        <v>4702.65651772824</v>
      </c>
      <c r="W71" s="59">
        <f t="shared" si="94"/>
        <v>3358.4493408618273</v>
      </c>
      <c r="X71" s="59">
        <f t="shared" si="97"/>
        <v>6310.6676604674667</v>
      </c>
      <c r="Y71" s="59">
        <f t="shared" si="100"/>
        <v>2839.483747926422</v>
      </c>
      <c r="Z71" s="59">
        <f t="shared" si="103"/>
        <v>4235.2792134089477</v>
      </c>
      <c r="AA71" s="59">
        <f t="shared" si="106"/>
        <v>6401.4558513430784</v>
      </c>
      <c r="AB71" s="59">
        <f t="shared" si="109"/>
        <v>10103.341702899826</v>
      </c>
      <c r="AC71" s="59">
        <f t="shared" si="112"/>
        <v>8666.6590706078805</v>
      </c>
      <c r="AD71" s="59">
        <f t="shared" si="115"/>
        <v>7415.4845078393109</v>
      </c>
      <c r="AE71" s="59">
        <f t="shared" si="118"/>
        <v>10294.070376640475</v>
      </c>
      <c r="AF71" s="59">
        <f t="shared" si="121"/>
        <v>7366.1886101481159</v>
      </c>
      <c r="AG71" s="59">
        <f t="shared" si="124"/>
        <v>6673.9995652981734</v>
      </c>
      <c r="AH71" s="59">
        <f t="shared" si="127"/>
        <v>5644.1847677938558</v>
      </c>
      <c r="AI71" s="59">
        <f t="shared" si="130"/>
        <v>10127.192686767487</v>
      </c>
      <c r="AJ71" s="59">
        <f t="shared" si="133"/>
        <v>14158.00525835599</v>
      </c>
      <c r="AK71" s="59">
        <f t="shared" si="136"/>
        <v>8968.5161669778372</v>
      </c>
      <c r="AL71" s="59">
        <f t="shared" si="139"/>
        <v>6430.3929952001508</v>
      </c>
      <c r="AM71" s="59">
        <f t="shared" si="142"/>
        <v>11558.75814115379</v>
      </c>
      <c r="AN71" s="59">
        <f t="shared" si="145"/>
        <v>11724.700199442228</v>
      </c>
      <c r="AO71" s="59">
        <f t="shared" si="148"/>
        <v>11609.520313989584</v>
      </c>
      <c r="AP71" s="59">
        <f t="shared" si="151"/>
        <v>43950.735475556787</v>
      </c>
      <c r="AQ71" s="59">
        <f t="shared" si="154"/>
        <v>24913.108188650378</v>
      </c>
      <c r="AR71" s="59">
        <f t="shared" si="157"/>
        <v>26892.926778586352</v>
      </c>
      <c r="AS71" s="59">
        <f t="shared" si="160"/>
        <v>28033.148525385288</v>
      </c>
      <c r="AT71" s="59">
        <f t="shared" si="163"/>
        <v>39861.29840137365</v>
      </c>
      <c r="AU71" s="59">
        <f t="shared" ref="AU71:AU102" si="166">$S$39/$X$4</f>
        <v>25892.904066009316</v>
      </c>
      <c r="AV71" s="59">
        <f t="shared" si="75"/>
        <v>24615.677534661703</v>
      </c>
      <c r="AW71" s="59">
        <f t="shared" si="77"/>
        <v>30348.131811855263</v>
      </c>
      <c r="AX71" s="59">
        <f t="shared" si="79"/>
        <v>32193.861363449621</v>
      </c>
      <c r="AY71" s="59">
        <f t="shared" si="81"/>
        <v>31996.826187508061</v>
      </c>
      <c r="AZ71" s="59">
        <f t="shared" si="83"/>
        <v>31601.61686189489</v>
      </c>
      <c r="BA71" s="59">
        <f t="shared" si="85"/>
        <v>31547.366794215843</v>
      </c>
      <c r="BB71" s="59">
        <f t="shared" si="88"/>
        <v>31694.235459834414</v>
      </c>
      <c r="BC71" s="59">
        <f t="shared" si="95"/>
        <v>32244.538028490402</v>
      </c>
      <c r="BD71" s="59">
        <f t="shared" si="98"/>
        <v>32427.535853529822</v>
      </c>
      <c r="BE71" s="59">
        <f t="shared" si="101"/>
        <v>32337.827217513575</v>
      </c>
      <c r="BF71" s="59">
        <f t="shared" si="104"/>
        <v>12083.237075638559</v>
      </c>
      <c r="BG71" s="59">
        <f t="shared" si="107"/>
        <v>18671.525873120154</v>
      </c>
      <c r="BH71" s="59">
        <f t="shared" si="110"/>
        <v>22174.718197806935</v>
      </c>
      <c r="BI71" s="59">
        <f t="shared" si="113"/>
        <v>6267.0739227830982</v>
      </c>
      <c r="BJ71" s="59">
        <f t="shared" si="116"/>
        <v>5112.1396489029266</v>
      </c>
      <c r="BK71" s="59">
        <f t="shared" si="119"/>
        <v>3939.8456591329946</v>
      </c>
      <c r="BL71" s="59">
        <f t="shared" si="122"/>
        <v>4301.477883613954</v>
      </c>
      <c r="BM71" s="59">
        <f t="shared" si="125"/>
        <v>5838.1715171504284</v>
      </c>
      <c r="BN71" s="59">
        <f t="shared" si="128"/>
        <v>6721.9650077639126</v>
      </c>
      <c r="BO71" s="59">
        <f t="shared" si="131"/>
        <v>6222.5398309563725</v>
      </c>
      <c r="BP71" s="59">
        <f t="shared" si="134"/>
        <v>4760.9092398235271</v>
      </c>
      <c r="BQ71" s="59">
        <f t="shared" si="137"/>
        <v>4026.2060297320827</v>
      </c>
      <c r="BR71" s="59">
        <f t="shared" si="140"/>
        <v>4235.1374337202333</v>
      </c>
      <c r="BS71" s="59">
        <f t="shared" si="143"/>
        <v>5390.4471780088652</v>
      </c>
      <c r="BT71" s="59">
        <f t="shared" si="146"/>
        <v>6391.9100098402914</v>
      </c>
      <c r="BU71" s="59">
        <f t="shared" si="149"/>
        <v>4055.7789333138307</v>
      </c>
      <c r="BV71" s="59">
        <f t="shared" si="152"/>
        <v>3431.7872296968144</v>
      </c>
      <c r="BW71" s="59">
        <f t="shared" si="155"/>
        <v>2776.9411069589014</v>
      </c>
      <c r="BX71" s="59">
        <f t="shared" si="158"/>
        <v>2836.8083786256516</v>
      </c>
      <c r="BY71" s="59">
        <f t="shared" si="161"/>
        <v>2956.8646387405238</v>
      </c>
      <c r="BZ71" s="59">
        <f t="shared" si="164"/>
        <v>3849.5735720476232</v>
      </c>
      <c r="CA71" s="59">
        <f t="shared" ref="CA71:CA102" si="167">$S$71/$X$4</f>
        <v>2321.0107294351251</v>
      </c>
      <c r="CB71" s="59"/>
      <c r="CC71" s="59"/>
      <c r="CD71" s="59"/>
      <c r="CE71" s="59"/>
      <c r="CF71" s="59"/>
      <c r="CG71" s="59"/>
      <c r="CH71" s="59"/>
      <c r="CI71" s="59"/>
      <c r="CK71" s="59">
        <f t="shared" si="13"/>
        <v>797506.8143401792</v>
      </c>
      <c r="CL71" s="59">
        <f t="shared" si="23"/>
        <v>24750671.580457568</v>
      </c>
      <c r="CM71" s="59">
        <f t="shared" si="89"/>
        <v>70950146.140363902</v>
      </c>
      <c r="CN71" s="59">
        <f t="shared" si="14"/>
        <v>-19303524.477376968</v>
      </c>
      <c r="CO71" s="59">
        <f t="shared" si="15"/>
        <v>51646621.662986934</v>
      </c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>
        <f t="shared" si="135"/>
        <v>47609.092398235276</v>
      </c>
      <c r="EL71" s="110">
        <f t="shared" si="138"/>
        <v>40262.060297320822</v>
      </c>
      <c r="EM71" s="110">
        <f t="shared" si="141"/>
        <v>42351.374337202338</v>
      </c>
      <c r="EN71" s="110">
        <f t="shared" si="144"/>
        <v>53904.47178008865</v>
      </c>
      <c r="EO71" s="110">
        <f t="shared" si="147"/>
        <v>63919.100098402916</v>
      </c>
      <c r="EP71" s="110">
        <f t="shared" si="150"/>
        <v>40557.789333138309</v>
      </c>
      <c r="EQ71" s="110">
        <f t="shared" si="153"/>
        <v>34317.872296968148</v>
      </c>
      <c r="ER71" s="110">
        <f t="shared" si="156"/>
        <v>27769.411069589012</v>
      </c>
      <c r="ES71" s="110">
        <f t="shared" si="159"/>
        <v>28368.083786256513</v>
      </c>
      <c r="ET71" s="110">
        <f t="shared" si="162"/>
        <v>29568.646387405239</v>
      </c>
      <c r="EU71" s="110">
        <f t="shared" si="165"/>
        <v>38495.73572047623</v>
      </c>
      <c r="EV71" s="110">
        <f t="shared" ref="EV71:EV82" si="168">$S$71/$X$5</f>
        <v>23210.107294351252</v>
      </c>
      <c r="EW71" s="110"/>
      <c r="EX71" s="110"/>
      <c r="EY71" s="110"/>
      <c r="EZ71" s="110"/>
      <c r="FA71" s="110"/>
      <c r="FB71" s="110"/>
      <c r="FC71" s="110"/>
      <c r="FD71" s="110"/>
      <c r="FF71" s="59">
        <f t="shared" si="25"/>
        <v>470333.74479943467</v>
      </c>
      <c r="FG71" s="59">
        <f t="shared" si="91"/>
        <v>797506.8143401792</v>
      </c>
      <c r="FH71" s="59">
        <f t="shared" si="17"/>
        <v>327173.06954074453</v>
      </c>
      <c r="FI71" s="59">
        <f t="shared" si="18"/>
        <v>91968.349847903286</v>
      </c>
      <c r="FJ71" s="59">
        <f t="shared" si="26"/>
        <v>-19303524.477376968</v>
      </c>
      <c r="FL71" s="59">
        <f t="shared" si="35"/>
        <v>71272.337894921962</v>
      </c>
      <c r="FM71" s="59">
        <f t="shared" si="7"/>
        <v>87240.476157590092</v>
      </c>
      <c r="FN71" s="59">
        <f t="shared" si="36"/>
        <v>223113.40558410354</v>
      </c>
      <c r="FO71" s="110"/>
      <c r="FP71" s="110"/>
      <c r="FQ71" s="59">
        <f t="shared" si="20"/>
        <v>381626.2196366156</v>
      </c>
      <c r="FS71" s="52">
        <f t="shared" si="92"/>
        <v>6.8399999999999989E-2</v>
      </c>
      <c r="FT71" s="52">
        <f t="shared" si="93"/>
        <v>8.8670168312699957E-2</v>
      </c>
    </row>
    <row r="72" spans="1:176" s="97" customFormat="1" x14ac:dyDescent="0.3">
      <c r="A72" s="95" t="s">
        <v>22</v>
      </c>
      <c r="B72" s="96">
        <v>2026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54335.63</v>
      </c>
      <c r="I72" s="45">
        <v>0</v>
      </c>
      <c r="J72" s="45">
        <v>0</v>
      </c>
      <c r="K72" s="45">
        <v>277363.90000000002</v>
      </c>
      <c r="L72" s="45">
        <v>0</v>
      </c>
      <c r="M72" s="45"/>
      <c r="N72" s="45">
        <v>42718.936532790882</v>
      </c>
      <c r="O72" s="45">
        <v>-119728.45161819801</v>
      </c>
      <c r="S72" s="288">
        <f t="shared" si="11"/>
        <v>254690.0149145929</v>
      </c>
      <c r="T72" s="59">
        <f t="shared" si="21"/>
        <v>95955507.735736057</v>
      </c>
      <c r="V72" s="59">
        <f t="shared" si="87"/>
        <v>4702.65651772824</v>
      </c>
      <c r="W72" s="59">
        <f t="shared" si="94"/>
        <v>3358.4493408618273</v>
      </c>
      <c r="X72" s="59">
        <f t="shared" si="97"/>
        <v>6310.6676604674667</v>
      </c>
      <c r="Y72" s="59">
        <f t="shared" si="100"/>
        <v>2839.483747926422</v>
      </c>
      <c r="Z72" s="59">
        <f t="shared" si="103"/>
        <v>4235.2792134089477</v>
      </c>
      <c r="AA72" s="59">
        <f t="shared" si="106"/>
        <v>6401.4558513430784</v>
      </c>
      <c r="AB72" s="59">
        <f t="shared" si="109"/>
        <v>10103.341702899826</v>
      </c>
      <c r="AC72" s="59">
        <f t="shared" si="112"/>
        <v>8666.6590706078805</v>
      </c>
      <c r="AD72" s="59">
        <f t="shared" si="115"/>
        <v>7415.4845078393109</v>
      </c>
      <c r="AE72" s="59">
        <f t="shared" si="118"/>
        <v>10294.070376640475</v>
      </c>
      <c r="AF72" s="59">
        <f t="shared" si="121"/>
        <v>7366.1886101481159</v>
      </c>
      <c r="AG72" s="59">
        <f t="shared" si="124"/>
        <v>6673.9995652981734</v>
      </c>
      <c r="AH72" s="59">
        <f t="shared" si="127"/>
        <v>5644.1847677938558</v>
      </c>
      <c r="AI72" s="59">
        <f t="shared" si="130"/>
        <v>10127.192686767487</v>
      </c>
      <c r="AJ72" s="59">
        <f t="shared" si="133"/>
        <v>14158.00525835599</v>
      </c>
      <c r="AK72" s="59">
        <f t="shared" si="136"/>
        <v>8968.5161669778372</v>
      </c>
      <c r="AL72" s="59">
        <f t="shared" si="139"/>
        <v>6430.3929952001508</v>
      </c>
      <c r="AM72" s="59">
        <f t="shared" si="142"/>
        <v>11558.75814115379</v>
      </c>
      <c r="AN72" s="59">
        <f t="shared" si="145"/>
        <v>11724.700199442228</v>
      </c>
      <c r="AO72" s="59">
        <f t="shared" si="148"/>
        <v>11609.520313989584</v>
      </c>
      <c r="AP72" s="59">
        <f t="shared" si="151"/>
        <v>43950.735475556787</v>
      </c>
      <c r="AQ72" s="59">
        <f t="shared" si="154"/>
        <v>24913.108188650378</v>
      </c>
      <c r="AR72" s="59">
        <f t="shared" si="157"/>
        <v>26892.926778586352</v>
      </c>
      <c r="AS72" s="59">
        <f t="shared" si="160"/>
        <v>28033.148525385288</v>
      </c>
      <c r="AT72" s="59">
        <f t="shared" si="163"/>
        <v>39861.29840137365</v>
      </c>
      <c r="AU72" s="59">
        <f t="shared" si="166"/>
        <v>25892.904066009316</v>
      </c>
      <c r="AV72" s="59">
        <f t="shared" ref="AV72:AV103" si="169">$S$40/$X$4</f>
        <v>24615.677534661703</v>
      </c>
      <c r="AW72" s="59">
        <f t="shared" si="77"/>
        <v>30348.131811855263</v>
      </c>
      <c r="AX72" s="59">
        <f t="shared" si="79"/>
        <v>32193.861363449621</v>
      </c>
      <c r="AY72" s="59">
        <f t="shared" si="81"/>
        <v>31996.826187508061</v>
      </c>
      <c r="AZ72" s="59">
        <f t="shared" si="83"/>
        <v>31601.61686189489</v>
      </c>
      <c r="BA72" s="59">
        <f t="shared" si="85"/>
        <v>31547.366794215843</v>
      </c>
      <c r="BB72" s="59">
        <f t="shared" si="88"/>
        <v>31694.235459834414</v>
      </c>
      <c r="BC72" s="59">
        <f t="shared" si="95"/>
        <v>32244.538028490402</v>
      </c>
      <c r="BD72" s="59">
        <f t="shared" si="98"/>
        <v>32427.535853529822</v>
      </c>
      <c r="BE72" s="59">
        <f t="shared" si="101"/>
        <v>32337.827217513575</v>
      </c>
      <c r="BF72" s="59">
        <f t="shared" si="104"/>
        <v>12083.237075638559</v>
      </c>
      <c r="BG72" s="59">
        <f t="shared" si="107"/>
        <v>18671.525873120154</v>
      </c>
      <c r="BH72" s="59">
        <f t="shared" si="110"/>
        <v>22174.718197806935</v>
      </c>
      <c r="BI72" s="59">
        <f t="shared" si="113"/>
        <v>6267.0739227830982</v>
      </c>
      <c r="BJ72" s="59">
        <f t="shared" si="116"/>
        <v>5112.1396489029266</v>
      </c>
      <c r="BK72" s="59">
        <f t="shared" si="119"/>
        <v>3939.8456591329946</v>
      </c>
      <c r="BL72" s="59">
        <f t="shared" si="122"/>
        <v>4301.477883613954</v>
      </c>
      <c r="BM72" s="59">
        <f t="shared" si="125"/>
        <v>5838.1715171504284</v>
      </c>
      <c r="BN72" s="59">
        <f t="shared" si="128"/>
        <v>6721.9650077639126</v>
      </c>
      <c r="BO72" s="59">
        <f t="shared" si="131"/>
        <v>6222.5398309563725</v>
      </c>
      <c r="BP72" s="59">
        <f t="shared" si="134"/>
        <v>4760.9092398235271</v>
      </c>
      <c r="BQ72" s="59">
        <f t="shared" si="137"/>
        <v>4026.2060297320827</v>
      </c>
      <c r="BR72" s="59">
        <f t="shared" si="140"/>
        <v>4235.1374337202333</v>
      </c>
      <c r="BS72" s="59">
        <f t="shared" si="143"/>
        <v>5390.4471780088652</v>
      </c>
      <c r="BT72" s="59">
        <f t="shared" si="146"/>
        <v>6391.9100098402914</v>
      </c>
      <c r="BU72" s="59">
        <f t="shared" si="149"/>
        <v>4055.7789333138307</v>
      </c>
      <c r="BV72" s="59">
        <f t="shared" si="152"/>
        <v>3431.7872296968144</v>
      </c>
      <c r="BW72" s="59">
        <f t="shared" si="155"/>
        <v>2776.9411069589014</v>
      </c>
      <c r="BX72" s="59">
        <f t="shared" si="158"/>
        <v>2836.8083786256516</v>
      </c>
      <c r="BY72" s="59">
        <f t="shared" si="161"/>
        <v>2956.8646387405238</v>
      </c>
      <c r="BZ72" s="59">
        <f t="shared" si="164"/>
        <v>3849.5735720476232</v>
      </c>
      <c r="CA72" s="59">
        <f t="shared" si="167"/>
        <v>2321.0107294351251</v>
      </c>
      <c r="CB72" s="59">
        <f t="shared" ref="CB72:CB103" si="170">$S$72/$X$4</f>
        <v>2122.416790954941</v>
      </c>
      <c r="CC72" s="59"/>
      <c r="CD72" s="59"/>
      <c r="CE72" s="59"/>
      <c r="CF72" s="59"/>
      <c r="CG72" s="59"/>
      <c r="CH72" s="59"/>
      <c r="CI72" s="59"/>
      <c r="CK72" s="59">
        <f t="shared" si="13"/>
        <v>799629.23113113409</v>
      </c>
      <c r="CL72" s="59">
        <f t="shared" si="23"/>
        <v>25550300.811588701</v>
      </c>
      <c r="CM72" s="59">
        <f t="shared" si="89"/>
        <v>70405206.924147353</v>
      </c>
      <c r="CN72" s="59">
        <f t="shared" si="14"/>
        <v>-19203542.713895358</v>
      </c>
      <c r="CO72" s="59">
        <f t="shared" si="15"/>
        <v>51201664.210251994</v>
      </c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>
        <f t="shared" si="138"/>
        <v>40262.060297320822</v>
      </c>
      <c r="EM72" s="110">
        <f t="shared" si="141"/>
        <v>42351.374337202338</v>
      </c>
      <c r="EN72" s="110">
        <f t="shared" si="144"/>
        <v>53904.47178008865</v>
      </c>
      <c r="EO72" s="110">
        <f t="shared" si="147"/>
        <v>63919.100098402916</v>
      </c>
      <c r="EP72" s="110">
        <f t="shared" si="150"/>
        <v>40557.789333138309</v>
      </c>
      <c r="EQ72" s="110">
        <f t="shared" si="153"/>
        <v>34317.872296968148</v>
      </c>
      <c r="ER72" s="110">
        <f t="shared" si="156"/>
        <v>27769.411069589012</v>
      </c>
      <c r="ES72" s="110">
        <f t="shared" si="159"/>
        <v>28368.083786256513</v>
      </c>
      <c r="ET72" s="110">
        <f t="shared" si="162"/>
        <v>29568.646387405239</v>
      </c>
      <c r="EU72" s="110">
        <f t="shared" si="165"/>
        <v>38495.73572047623</v>
      </c>
      <c r="EV72" s="110">
        <f t="shared" si="168"/>
        <v>23210.107294351252</v>
      </c>
      <c r="EW72" s="110">
        <f t="shared" ref="EW72:EW83" si="171">$S$72/$X$5</f>
        <v>21224.167909549407</v>
      </c>
      <c r="EX72" s="110"/>
      <c r="EY72" s="110"/>
      <c r="EZ72" s="110"/>
      <c r="FA72" s="110"/>
      <c r="FB72" s="110"/>
      <c r="FC72" s="110"/>
      <c r="FD72" s="110"/>
      <c r="FF72" s="59">
        <f t="shared" si="25"/>
        <v>443948.82031074888</v>
      </c>
      <c r="FG72" s="59">
        <f t="shared" si="91"/>
        <v>799629.23113113409</v>
      </c>
      <c r="FH72" s="59">
        <f t="shared" si="17"/>
        <v>355680.41082038521</v>
      </c>
      <c r="FI72" s="59">
        <f t="shared" si="18"/>
        <v>99981.763481610295</v>
      </c>
      <c r="FJ72" s="59">
        <f t="shared" si="26"/>
        <v>-19203542.713895358</v>
      </c>
      <c r="FL72" s="59">
        <f t="shared" si="35"/>
        <v>70658.29661014775</v>
      </c>
      <c r="FM72" s="59">
        <f t="shared" si="7"/>
        <v>86488.862619346139</v>
      </c>
      <c r="FN72" s="59">
        <f t="shared" si="36"/>
        <v>221191.18938828862</v>
      </c>
      <c r="FO72" s="110"/>
      <c r="FP72" s="110"/>
      <c r="FQ72" s="59">
        <f t="shared" si="20"/>
        <v>378338.34861778247</v>
      </c>
      <c r="FS72" s="52">
        <f t="shared" si="92"/>
        <v>6.8399999999999989E-2</v>
      </c>
      <c r="FT72" s="52">
        <f t="shared" si="93"/>
        <v>8.8670168312699943E-2</v>
      </c>
    </row>
    <row r="73" spans="1:176" s="97" customFormat="1" x14ac:dyDescent="0.3">
      <c r="A73" s="95" t="s">
        <v>23</v>
      </c>
      <c r="B73" s="96">
        <v>2026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90559.38</v>
      </c>
      <c r="I73" s="45">
        <v>0</v>
      </c>
      <c r="J73" s="45">
        <v>0</v>
      </c>
      <c r="K73" s="45">
        <v>166418.34</v>
      </c>
      <c r="L73" s="45">
        <v>0</v>
      </c>
      <c r="M73" s="45"/>
      <c r="N73" s="45">
        <v>0</v>
      </c>
      <c r="O73" s="45">
        <v>-106908.84134437701</v>
      </c>
      <c r="S73" s="288">
        <f t="shared" si="11"/>
        <v>150068.878655623</v>
      </c>
      <c r="T73" s="59">
        <f t="shared" si="21"/>
        <v>96105576.614391685</v>
      </c>
      <c r="V73" s="59">
        <f t="shared" si="87"/>
        <v>4702.65651772824</v>
      </c>
      <c r="W73" s="59">
        <f t="shared" si="94"/>
        <v>3358.4493408618273</v>
      </c>
      <c r="X73" s="59">
        <f t="shared" si="97"/>
        <v>6310.6676604674667</v>
      </c>
      <c r="Y73" s="59">
        <f t="shared" si="100"/>
        <v>2839.483747926422</v>
      </c>
      <c r="Z73" s="59">
        <f t="shared" si="103"/>
        <v>4235.2792134089477</v>
      </c>
      <c r="AA73" s="59">
        <f t="shared" si="106"/>
        <v>6401.4558513430784</v>
      </c>
      <c r="AB73" s="59">
        <f t="shared" si="109"/>
        <v>10103.341702899826</v>
      </c>
      <c r="AC73" s="59">
        <f t="shared" si="112"/>
        <v>8666.6590706078805</v>
      </c>
      <c r="AD73" s="59">
        <f t="shared" si="115"/>
        <v>7415.4845078393109</v>
      </c>
      <c r="AE73" s="59">
        <f t="shared" si="118"/>
        <v>10294.070376640475</v>
      </c>
      <c r="AF73" s="59">
        <f t="shared" si="121"/>
        <v>7366.1886101481159</v>
      </c>
      <c r="AG73" s="59">
        <f t="shared" si="124"/>
        <v>6673.9995652981734</v>
      </c>
      <c r="AH73" s="59">
        <f t="shared" si="127"/>
        <v>5644.1847677938558</v>
      </c>
      <c r="AI73" s="59">
        <f t="shared" si="130"/>
        <v>10127.192686767487</v>
      </c>
      <c r="AJ73" s="59">
        <f t="shared" si="133"/>
        <v>14158.00525835599</v>
      </c>
      <c r="AK73" s="59">
        <f t="shared" si="136"/>
        <v>8968.5161669778372</v>
      </c>
      <c r="AL73" s="59">
        <f t="shared" si="139"/>
        <v>6430.3929952001508</v>
      </c>
      <c r="AM73" s="59">
        <f t="shared" si="142"/>
        <v>11558.75814115379</v>
      </c>
      <c r="AN73" s="59">
        <f t="shared" si="145"/>
        <v>11724.700199442228</v>
      </c>
      <c r="AO73" s="59">
        <f t="shared" si="148"/>
        <v>11609.520313989584</v>
      </c>
      <c r="AP73" s="59">
        <f t="shared" si="151"/>
        <v>43950.735475556787</v>
      </c>
      <c r="AQ73" s="59">
        <f t="shared" si="154"/>
        <v>24913.108188650378</v>
      </c>
      <c r="AR73" s="59">
        <f t="shared" si="157"/>
        <v>26892.926778586352</v>
      </c>
      <c r="AS73" s="59">
        <f t="shared" si="160"/>
        <v>28033.148525385288</v>
      </c>
      <c r="AT73" s="59">
        <f t="shared" si="163"/>
        <v>39861.29840137365</v>
      </c>
      <c r="AU73" s="59">
        <f t="shared" si="166"/>
        <v>25892.904066009316</v>
      </c>
      <c r="AV73" s="59">
        <f t="shared" si="169"/>
        <v>24615.677534661703</v>
      </c>
      <c r="AW73" s="59">
        <f t="shared" ref="AW73:AW104" si="172">$S$41/$X$4</f>
        <v>30348.131811855263</v>
      </c>
      <c r="AX73" s="59">
        <f t="shared" si="79"/>
        <v>32193.861363449621</v>
      </c>
      <c r="AY73" s="59">
        <f t="shared" si="81"/>
        <v>31996.826187508061</v>
      </c>
      <c r="AZ73" s="59">
        <f t="shared" si="83"/>
        <v>31601.61686189489</v>
      </c>
      <c r="BA73" s="59">
        <f t="shared" si="85"/>
        <v>31547.366794215843</v>
      </c>
      <c r="BB73" s="59">
        <f t="shared" si="88"/>
        <v>31694.235459834414</v>
      </c>
      <c r="BC73" s="59">
        <f t="shared" si="95"/>
        <v>32244.538028490402</v>
      </c>
      <c r="BD73" s="59">
        <f t="shared" si="98"/>
        <v>32427.535853529822</v>
      </c>
      <c r="BE73" s="59">
        <f t="shared" si="101"/>
        <v>32337.827217513575</v>
      </c>
      <c r="BF73" s="59">
        <f t="shared" si="104"/>
        <v>12083.237075638559</v>
      </c>
      <c r="BG73" s="59">
        <f t="shared" si="107"/>
        <v>18671.525873120154</v>
      </c>
      <c r="BH73" s="59">
        <f t="shared" si="110"/>
        <v>22174.718197806935</v>
      </c>
      <c r="BI73" s="59">
        <f t="shared" si="113"/>
        <v>6267.0739227830982</v>
      </c>
      <c r="BJ73" s="59">
        <f t="shared" si="116"/>
        <v>5112.1396489029266</v>
      </c>
      <c r="BK73" s="59">
        <f t="shared" si="119"/>
        <v>3939.8456591329946</v>
      </c>
      <c r="BL73" s="59">
        <f t="shared" si="122"/>
        <v>4301.477883613954</v>
      </c>
      <c r="BM73" s="59">
        <f t="shared" si="125"/>
        <v>5838.1715171504284</v>
      </c>
      <c r="BN73" s="59">
        <f t="shared" si="128"/>
        <v>6721.9650077639126</v>
      </c>
      <c r="BO73" s="59">
        <f t="shared" si="131"/>
        <v>6222.5398309563725</v>
      </c>
      <c r="BP73" s="59">
        <f t="shared" si="134"/>
        <v>4760.9092398235271</v>
      </c>
      <c r="BQ73" s="59">
        <f t="shared" si="137"/>
        <v>4026.2060297320827</v>
      </c>
      <c r="BR73" s="59">
        <f t="shared" si="140"/>
        <v>4235.1374337202333</v>
      </c>
      <c r="BS73" s="59">
        <f t="shared" si="143"/>
        <v>5390.4471780088652</v>
      </c>
      <c r="BT73" s="59">
        <f t="shared" si="146"/>
        <v>6391.9100098402914</v>
      </c>
      <c r="BU73" s="59">
        <f t="shared" si="149"/>
        <v>4055.7789333138307</v>
      </c>
      <c r="BV73" s="59">
        <f t="shared" si="152"/>
        <v>3431.7872296968144</v>
      </c>
      <c r="BW73" s="59">
        <f t="shared" si="155"/>
        <v>2776.9411069589014</v>
      </c>
      <c r="BX73" s="59">
        <f t="shared" si="158"/>
        <v>2836.8083786256516</v>
      </c>
      <c r="BY73" s="59">
        <f t="shared" si="161"/>
        <v>2956.8646387405238</v>
      </c>
      <c r="BZ73" s="59">
        <f t="shared" si="164"/>
        <v>3849.5735720476232</v>
      </c>
      <c r="CA73" s="59">
        <f t="shared" si="167"/>
        <v>2321.0107294351251</v>
      </c>
      <c r="CB73" s="59">
        <f t="shared" si="170"/>
        <v>2122.416790954941</v>
      </c>
      <c r="CC73" s="59">
        <f t="shared" ref="CC73:CC104" si="173">$S$73/$X$4</f>
        <v>1250.5739887968584</v>
      </c>
      <c r="CD73" s="59"/>
      <c r="CE73" s="59"/>
      <c r="CF73" s="59"/>
      <c r="CG73" s="59"/>
      <c r="CH73" s="59"/>
      <c r="CI73" s="59"/>
      <c r="CK73" s="59">
        <f t="shared" si="13"/>
        <v>800879.805119931</v>
      </c>
      <c r="CL73" s="59">
        <f t="shared" si="23"/>
        <v>26351180.616708633</v>
      </c>
      <c r="CM73" s="59">
        <f t="shared" si="89"/>
        <v>69754395.997683048</v>
      </c>
      <c r="CN73" s="59">
        <f t="shared" si="14"/>
        <v>-19095407.112398427</v>
      </c>
      <c r="CO73" s="59">
        <f t="shared" si="15"/>
        <v>50658988.885284618</v>
      </c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>
        <f t="shared" si="141"/>
        <v>42351.374337202338</v>
      </c>
      <c r="EN73" s="110">
        <f t="shared" si="144"/>
        <v>53904.47178008865</v>
      </c>
      <c r="EO73" s="110">
        <f t="shared" si="147"/>
        <v>63919.100098402916</v>
      </c>
      <c r="EP73" s="110">
        <f t="shared" si="150"/>
        <v>40557.789333138309</v>
      </c>
      <c r="EQ73" s="110">
        <f t="shared" si="153"/>
        <v>34317.872296968148</v>
      </c>
      <c r="ER73" s="110">
        <f t="shared" si="156"/>
        <v>27769.411069589012</v>
      </c>
      <c r="ES73" s="110">
        <f t="shared" si="159"/>
        <v>28368.083786256513</v>
      </c>
      <c r="ET73" s="110">
        <f t="shared" si="162"/>
        <v>29568.646387405239</v>
      </c>
      <c r="EU73" s="110">
        <f t="shared" si="165"/>
        <v>38495.73572047623</v>
      </c>
      <c r="EV73" s="110">
        <f t="shared" si="168"/>
        <v>23210.107294351252</v>
      </c>
      <c r="EW73" s="110">
        <f t="shared" si="171"/>
        <v>21224.167909549407</v>
      </c>
      <c r="EX73" s="110">
        <f t="shared" ref="EX73:EX84" si="174">$S$73/$X$5</f>
        <v>12505.739887968584</v>
      </c>
      <c r="EY73" s="110"/>
      <c r="EZ73" s="110"/>
      <c r="FA73" s="110"/>
      <c r="FB73" s="110"/>
      <c r="FC73" s="110"/>
      <c r="FD73" s="110"/>
      <c r="FF73" s="59">
        <f t="shared" si="25"/>
        <v>416192.49990139663</v>
      </c>
      <c r="FG73" s="59">
        <f t="shared" si="91"/>
        <v>800879.805119931</v>
      </c>
      <c r="FH73" s="59">
        <f t="shared" si="17"/>
        <v>384687.30521853437</v>
      </c>
      <c r="FI73" s="59">
        <f t="shared" si="18"/>
        <v>108135.60149693002</v>
      </c>
      <c r="FJ73" s="59">
        <f t="shared" si="26"/>
        <v>-19095407.112398427</v>
      </c>
      <c r="FL73" s="59">
        <f t="shared" si="35"/>
        <v>69909.404661692766</v>
      </c>
      <c r="FM73" s="59">
        <f t="shared" si="7"/>
        <v>85572.185937992981</v>
      </c>
      <c r="FN73" s="59">
        <f t="shared" si="36"/>
        <v>218846.83198442956</v>
      </c>
      <c r="FO73" s="110"/>
      <c r="FP73" s="110"/>
      <c r="FQ73" s="59">
        <f t="shared" si="20"/>
        <v>374328.42258411529</v>
      </c>
      <c r="FS73" s="52">
        <f t="shared" si="92"/>
        <v>6.8399999999999989E-2</v>
      </c>
      <c r="FT73" s="52">
        <f t="shared" si="93"/>
        <v>8.8670168312699957E-2</v>
      </c>
    </row>
    <row r="74" spans="1:176" s="97" customFormat="1" x14ac:dyDescent="0.3">
      <c r="A74" s="95" t="s">
        <v>24</v>
      </c>
      <c r="B74" s="96">
        <v>2026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108671.25</v>
      </c>
      <c r="I74" s="45">
        <v>0</v>
      </c>
      <c r="J74" s="45">
        <v>0</v>
      </c>
      <c r="K74" s="45">
        <v>110945.56</v>
      </c>
      <c r="L74" s="45">
        <v>0</v>
      </c>
      <c r="M74" s="45"/>
      <c r="N74" s="45">
        <v>0</v>
      </c>
      <c r="O74" s="45">
        <v>-100499.03318184716</v>
      </c>
      <c r="S74" s="288">
        <f t="shared" si="11"/>
        <v>119117.77681815284</v>
      </c>
      <c r="T74" s="59">
        <f t="shared" si="21"/>
        <v>96224694.391209841</v>
      </c>
      <c r="V74" s="59">
        <f t="shared" si="87"/>
        <v>4702.65651772824</v>
      </c>
      <c r="W74" s="59">
        <f t="shared" si="94"/>
        <v>3358.4493408618273</v>
      </c>
      <c r="X74" s="59">
        <f t="shared" si="97"/>
        <v>6310.6676604674667</v>
      </c>
      <c r="Y74" s="59">
        <f t="shared" si="100"/>
        <v>2839.483747926422</v>
      </c>
      <c r="Z74" s="59">
        <f t="shared" si="103"/>
        <v>4235.2792134089477</v>
      </c>
      <c r="AA74" s="59">
        <f t="shared" si="106"/>
        <v>6401.4558513430784</v>
      </c>
      <c r="AB74" s="59">
        <f t="shared" si="109"/>
        <v>10103.341702899826</v>
      </c>
      <c r="AC74" s="59">
        <f t="shared" si="112"/>
        <v>8666.6590706078805</v>
      </c>
      <c r="AD74" s="59">
        <f t="shared" si="115"/>
        <v>7415.4845078393109</v>
      </c>
      <c r="AE74" s="59">
        <f t="shared" si="118"/>
        <v>10294.070376640475</v>
      </c>
      <c r="AF74" s="59">
        <f t="shared" si="121"/>
        <v>7366.1886101481159</v>
      </c>
      <c r="AG74" s="59">
        <f t="shared" si="124"/>
        <v>6673.9995652981734</v>
      </c>
      <c r="AH74" s="59">
        <f t="shared" si="127"/>
        <v>5644.1847677938558</v>
      </c>
      <c r="AI74" s="59">
        <f t="shared" si="130"/>
        <v>10127.192686767487</v>
      </c>
      <c r="AJ74" s="59">
        <f t="shared" si="133"/>
        <v>14158.00525835599</v>
      </c>
      <c r="AK74" s="59">
        <f t="shared" si="136"/>
        <v>8968.5161669778372</v>
      </c>
      <c r="AL74" s="59">
        <f t="shared" si="139"/>
        <v>6430.3929952001508</v>
      </c>
      <c r="AM74" s="59">
        <f t="shared" si="142"/>
        <v>11558.75814115379</v>
      </c>
      <c r="AN74" s="59">
        <f t="shared" si="145"/>
        <v>11724.700199442228</v>
      </c>
      <c r="AO74" s="59">
        <f t="shared" si="148"/>
        <v>11609.520313989584</v>
      </c>
      <c r="AP74" s="59">
        <f t="shared" si="151"/>
        <v>43950.735475556787</v>
      </c>
      <c r="AQ74" s="59">
        <f t="shared" si="154"/>
        <v>24913.108188650378</v>
      </c>
      <c r="AR74" s="59">
        <f t="shared" si="157"/>
        <v>26892.926778586352</v>
      </c>
      <c r="AS74" s="59">
        <f t="shared" si="160"/>
        <v>28033.148525385288</v>
      </c>
      <c r="AT74" s="59">
        <f t="shared" si="163"/>
        <v>39861.29840137365</v>
      </c>
      <c r="AU74" s="59">
        <f t="shared" si="166"/>
        <v>25892.904066009316</v>
      </c>
      <c r="AV74" s="59">
        <f t="shared" si="169"/>
        <v>24615.677534661703</v>
      </c>
      <c r="AW74" s="59">
        <f t="shared" si="172"/>
        <v>30348.131811855263</v>
      </c>
      <c r="AX74" s="59">
        <f t="shared" ref="AX74:AX105" si="175">$S$42/$X$4</f>
        <v>32193.861363449621</v>
      </c>
      <c r="AY74" s="59">
        <f t="shared" si="81"/>
        <v>31996.826187508061</v>
      </c>
      <c r="AZ74" s="59">
        <f t="shared" si="83"/>
        <v>31601.61686189489</v>
      </c>
      <c r="BA74" s="59">
        <f t="shared" si="85"/>
        <v>31547.366794215843</v>
      </c>
      <c r="BB74" s="59">
        <f t="shared" si="88"/>
        <v>31694.235459834414</v>
      </c>
      <c r="BC74" s="59">
        <f t="shared" si="95"/>
        <v>32244.538028490402</v>
      </c>
      <c r="BD74" s="59">
        <f t="shared" si="98"/>
        <v>32427.535853529822</v>
      </c>
      <c r="BE74" s="59">
        <f t="shared" si="101"/>
        <v>32337.827217513575</v>
      </c>
      <c r="BF74" s="59">
        <f t="shared" si="104"/>
        <v>12083.237075638559</v>
      </c>
      <c r="BG74" s="59">
        <f t="shared" si="107"/>
        <v>18671.525873120154</v>
      </c>
      <c r="BH74" s="59">
        <f t="shared" si="110"/>
        <v>22174.718197806935</v>
      </c>
      <c r="BI74" s="59">
        <f t="shared" si="113"/>
        <v>6267.0739227830982</v>
      </c>
      <c r="BJ74" s="59">
        <f t="shared" si="116"/>
        <v>5112.1396489029266</v>
      </c>
      <c r="BK74" s="59">
        <f t="shared" si="119"/>
        <v>3939.8456591329946</v>
      </c>
      <c r="BL74" s="59">
        <f t="shared" si="122"/>
        <v>4301.477883613954</v>
      </c>
      <c r="BM74" s="59">
        <f t="shared" si="125"/>
        <v>5838.1715171504284</v>
      </c>
      <c r="BN74" s="59">
        <f t="shared" si="128"/>
        <v>6721.9650077639126</v>
      </c>
      <c r="BO74" s="59">
        <f t="shared" si="131"/>
        <v>6222.5398309563725</v>
      </c>
      <c r="BP74" s="59">
        <f t="shared" si="134"/>
        <v>4760.9092398235271</v>
      </c>
      <c r="BQ74" s="59">
        <f t="shared" si="137"/>
        <v>4026.2060297320827</v>
      </c>
      <c r="BR74" s="59">
        <f t="shared" si="140"/>
        <v>4235.1374337202333</v>
      </c>
      <c r="BS74" s="59">
        <f t="shared" si="143"/>
        <v>5390.4471780088652</v>
      </c>
      <c r="BT74" s="59">
        <f t="shared" si="146"/>
        <v>6391.9100098402914</v>
      </c>
      <c r="BU74" s="59">
        <f t="shared" si="149"/>
        <v>4055.7789333138307</v>
      </c>
      <c r="BV74" s="59">
        <f t="shared" si="152"/>
        <v>3431.7872296968144</v>
      </c>
      <c r="BW74" s="59">
        <f t="shared" si="155"/>
        <v>2776.9411069589014</v>
      </c>
      <c r="BX74" s="59">
        <f t="shared" si="158"/>
        <v>2836.8083786256516</v>
      </c>
      <c r="BY74" s="59">
        <f t="shared" si="161"/>
        <v>2956.8646387405238</v>
      </c>
      <c r="BZ74" s="59">
        <f t="shared" si="164"/>
        <v>3849.5735720476232</v>
      </c>
      <c r="CA74" s="59">
        <f t="shared" si="167"/>
        <v>2321.0107294351251</v>
      </c>
      <c r="CB74" s="59">
        <f t="shared" si="170"/>
        <v>2122.416790954941</v>
      </c>
      <c r="CC74" s="59">
        <f t="shared" si="173"/>
        <v>1250.5739887968584</v>
      </c>
      <c r="CD74" s="59">
        <f t="shared" ref="CD74:CD105" si="176">$S$74/$X$4</f>
        <v>992.64814015127365</v>
      </c>
      <c r="CE74" s="59"/>
      <c r="CF74" s="59"/>
      <c r="CG74" s="59"/>
      <c r="CH74" s="59"/>
      <c r="CI74" s="59"/>
      <c r="CK74" s="59">
        <f t="shared" si="13"/>
        <v>801872.45326008229</v>
      </c>
      <c r="CL74" s="59">
        <f t="shared" si="23"/>
        <v>27153053.069968715</v>
      </c>
      <c r="CM74" s="59">
        <f t="shared" si="89"/>
        <v>69071641.321241125</v>
      </c>
      <c r="CN74" s="59">
        <f t="shared" si="14"/>
        <v>-18977877.840105079</v>
      </c>
      <c r="CO74" s="59">
        <f t="shared" si="15"/>
        <v>50093763.481136046</v>
      </c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>
        <f t="shared" si="144"/>
        <v>53904.47178008865</v>
      </c>
      <c r="EO74" s="110">
        <f t="shared" si="147"/>
        <v>63919.100098402916</v>
      </c>
      <c r="EP74" s="110">
        <f t="shared" si="150"/>
        <v>40557.789333138309</v>
      </c>
      <c r="EQ74" s="110">
        <f t="shared" si="153"/>
        <v>34317.872296968148</v>
      </c>
      <c r="ER74" s="110">
        <f t="shared" si="156"/>
        <v>27769.411069589012</v>
      </c>
      <c r="ES74" s="110">
        <f t="shared" si="159"/>
        <v>28368.083786256513</v>
      </c>
      <c r="ET74" s="110">
        <f t="shared" si="162"/>
        <v>29568.646387405239</v>
      </c>
      <c r="EU74" s="110">
        <f t="shared" si="165"/>
        <v>38495.73572047623</v>
      </c>
      <c r="EV74" s="110">
        <f t="shared" si="168"/>
        <v>23210.107294351252</v>
      </c>
      <c r="EW74" s="110">
        <f t="shared" si="171"/>
        <v>21224.167909549407</v>
      </c>
      <c r="EX74" s="110">
        <f t="shared" si="174"/>
        <v>12505.739887968584</v>
      </c>
      <c r="EY74" s="110">
        <f t="shared" ref="EY74:EY85" si="177">$S$74/$X$5</f>
        <v>9926.4814015127358</v>
      </c>
      <c r="EZ74" s="110"/>
      <c r="FA74" s="110"/>
      <c r="FB74" s="110"/>
      <c r="FC74" s="110"/>
      <c r="FD74" s="110"/>
      <c r="FF74" s="59">
        <f t="shared" si="25"/>
        <v>383767.60696570709</v>
      </c>
      <c r="FG74" s="59">
        <f t="shared" si="91"/>
        <v>801872.45326008229</v>
      </c>
      <c r="FH74" s="59">
        <f t="shared" si="17"/>
        <v>418104.84629437519</v>
      </c>
      <c r="FI74" s="59">
        <f t="shared" si="18"/>
        <v>117529.27229334887</v>
      </c>
      <c r="FJ74" s="59">
        <f t="shared" si="26"/>
        <v>-18977877.840105079</v>
      </c>
      <c r="FL74" s="59">
        <f t="shared" si="35"/>
        <v>69129.393603967736</v>
      </c>
      <c r="FM74" s="59">
        <f t="shared" si="7"/>
        <v>84617.418098267532</v>
      </c>
      <c r="FN74" s="59">
        <f t="shared" si="36"/>
        <v>216405.05823850771</v>
      </c>
      <c r="FO74" s="110"/>
      <c r="FP74" s="110"/>
      <c r="FQ74" s="59">
        <f t="shared" si="20"/>
        <v>370151.86994074297</v>
      </c>
      <c r="FS74" s="52">
        <f t="shared" si="92"/>
        <v>6.8399999999999989E-2</v>
      </c>
      <c r="FT74" s="52">
        <f t="shared" si="93"/>
        <v>8.8670168312699943E-2</v>
      </c>
    </row>
    <row r="75" spans="1:176" s="97" customFormat="1" x14ac:dyDescent="0.3">
      <c r="A75" s="95" t="s">
        <v>25</v>
      </c>
      <c r="B75" s="96">
        <v>2026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166418.34</v>
      </c>
      <c r="L75" s="45">
        <v>0</v>
      </c>
      <c r="M75" s="45"/>
      <c r="N75" s="45">
        <v>0</v>
      </c>
      <c r="O75" s="45">
        <v>-52109.199001241315</v>
      </c>
      <c r="S75" s="288">
        <f t="shared" si="11"/>
        <v>114309.14099875868</v>
      </c>
      <c r="T75" s="59">
        <f t="shared" si="21"/>
        <v>96339003.532208607</v>
      </c>
      <c r="V75" s="59">
        <f t="shared" si="87"/>
        <v>4702.65651772824</v>
      </c>
      <c r="W75" s="59">
        <f t="shared" si="94"/>
        <v>3358.4493408618273</v>
      </c>
      <c r="X75" s="59">
        <f t="shared" si="97"/>
        <v>6310.6676604674667</v>
      </c>
      <c r="Y75" s="59">
        <f t="shared" si="100"/>
        <v>2839.483747926422</v>
      </c>
      <c r="Z75" s="59">
        <f t="shared" si="103"/>
        <v>4235.2792134089477</v>
      </c>
      <c r="AA75" s="59">
        <f t="shared" si="106"/>
        <v>6401.4558513430784</v>
      </c>
      <c r="AB75" s="59">
        <f t="shared" si="109"/>
        <v>10103.341702899826</v>
      </c>
      <c r="AC75" s="59">
        <f t="shared" si="112"/>
        <v>8666.6590706078805</v>
      </c>
      <c r="AD75" s="59">
        <f t="shared" si="115"/>
        <v>7415.4845078393109</v>
      </c>
      <c r="AE75" s="59">
        <f t="shared" si="118"/>
        <v>10294.070376640475</v>
      </c>
      <c r="AF75" s="59">
        <f t="shared" si="121"/>
        <v>7366.1886101481159</v>
      </c>
      <c r="AG75" s="59">
        <f t="shared" si="124"/>
        <v>6673.9995652981734</v>
      </c>
      <c r="AH75" s="59">
        <f t="shared" si="127"/>
        <v>5644.1847677938558</v>
      </c>
      <c r="AI75" s="59">
        <f t="shared" si="130"/>
        <v>10127.192686767487</v>
      </c>
      <c r="AJ75" s="59">
        <f t="shared" si="133"/>
        <v>14158.00525835599</v>
      </c>
      <c r="AK75" s="59">
        <f t="shared" si="136"/>
        <v>8968.5161669778372</v>
      </c>
      <c r="AL75" s="59">
        <f t="shared" si="139"/>
        <v>6430.3929952001508</v>
      </c>
      <c r="AM75" s="59">
        <f t="shared" si="142"/>
        <v>11558.75814115379</v>
      </c>
      <c r="AN75" s="59">
        <f t="shared" si="145"/>
        <v>11724.700199442228</v>
      </c>
      <c r="AO75" s="59">
        <f t="shared" si="148"/>
        <v>11609.520313989584</v>
      </c>
      <c r="AP75" s="59">
        <f t="shared" si="151"/>
        <v>43950.735475556787</v>
      </c>
      <c r="AQ75" s="59">
        <f t="shared" si="154"/>
        <v>24913.108188650378</v>
      </c>
      <c r="AR75" s="59">
        <f t="shared" si="157"/>
        <v>26892.926778586352</v>
      </c>
      <c r="AS75" s="59">
        <f t="shared" si="160"/>
        <v>28033.148525385288</v>
      </c>
      <c r="AT75" s="59">
        <f t="shared" si="163"/>
        <v>39861.29840137365</v>
      </c>
      <c r="AU75" s="59">
        <f t="shared" si="166"/>
        <v>25892.904066009316</v>
      </c>
      <c r="AV75" s="59">
        <f t="shared" si="169"/>
        <v>24615.677534661703</v>
      </c>
      <c r="AW75" s="59">
        <f t="shared" si="172"/>
        <v>30348.131811855263</v>
      </c>
      <c r="AX75" s="59">
        <f t="shared" si="175"/>
        <v>32193.861363449621</v>
      </c>
      <c r="AY75" s="59">
        <f t="shared" ref="AY75:AY106" si="178">$S$43/$X$4</f>
        <v>31996.826187508061</v>
      </c>
      <c r="AZ75" s="59">
        <f t="shared" si="83"/>
        <v>31601.61686189489</v>
      </c>
      <c r="BA75" s="59">
        <f t="shared" si="85"/>
        <v>31547.366794215843</v>
      </c>
      <c r="BB75" s="59">
        <f t="shared" si="88"/>
        <v>31694.235459834414</v>
      </c>
      <c r="BC75" s="59">
        <f t="shared" si="95"/>
        <v>32244.538028490402</v>
      </c>
      <c r="BD75" s="59">
        <f t="shared" si="98"/>
        <v>32427.535853529822</v>
      </c>
      <c r="BE75" s="59">
        <f t="shared" si="101"/>
        <v>32337.827217513575</v>
      </c>
      <c r="BF75" s="59">
        <f t="shared" si="104"/>
        <v>12083.237075638559</v>
      </c>
      <c r="BG75" s="59">
        <f t="shared" si="107"/>
        <v>18671.525873120154</v>
      </c>
      <c r="BH75" s="59">
        <f t="shared" si="110"/>
        <v>22174.718197806935</v>
      </c>
      <c r="BI75" s="59">
        <f t="shared" si="113"/>
        <v>6267.0739227830982</v>
      </c>
      <c r="BJ75" s="59">
        <f t="shared" si="116"/>
        <v>5112.1396489029266</v>
      </c>
      <c r="BK75" s="59">
        <f t="shared" si="119"/>
        <v>3939.8456591329946</v>
      </c>
      <c r="BL75" s="59">
        <f t="shared" si="122"/>
        <v>4301.477883613954</v>
      </c>
      <c r="BM75" s="59">
        <f t="shared" si="125"/>
        <v>5838.1715171504284</v>
      </c>
      <c r="BN75" s="59">
        <f t="shared" si="128"/>
        <v>6721.9650077639126</v>
      </c>
      <c r="BO75" s="59">
        <f t="shared" si="131"/>
        <v>6222.5398309563725</v>
      </c>
      <c r="BP75" s="59">
        <f t="shared" si="134"/>
        <v>4760.9092398235271</v>
      </c>
      <c r="BQ75" s="59">
        <f t="shared" si="137"/>
        <v>4026.2060297320827</v>
      </c>
      <c r="BR75" s="59">
        <f t="shared" si="140"/>
        <v>4235.1374337202333</v>
      </c>
      <c r="BS75" s="59">
        <f t="shared" si="143"/>
        <v>5390.4471780088652</v>
      </c>
      <c r="BT75" s="59">
        <f t="shared" si="146"/>
        <v>6391.9100098402914</v>
      </c>
      <c r="BU75" s="59">
        <f t="shared" si="149"/>
        <v>4055.7789333138307</v>
      </c>
      <c r="BV75" s="59">
        <f t="shared" si="152"/>
        <v>3431.7872296968144</v>
      </c>
      <c r="BW75" s="59">
        <f t="shared" si="155"/>
        <v>2776.9411069589014</v>
      </c>
      <c r="BX75" s="59">
        <f t="shared" si="158"/>
        <v>2836.8083786256516</v>
      </c>
      <c r="BY75" s="59">
        <f t="shared" si="161"/>
        <v>2956.8646387405238</v>
      </c>
      <c r="BZ75" s="59">
        <f t="shared" si="164"/>
        <v>3849.5735720476232</v>
      </c>
      <c r="CA75" s="59">
        <f t="shared" si="167"/>
        <v>2321.0107294351251</v>
      </c>
      <c r="CB75" s="59">
        <f t="shared" si="170"/>
        <v>2122.416790954941</v>
      </c>
      <c r="CC75" s="59">
        <f t="shared" si="173"/>
        <v>1250.5739887968584</v>
      </c>
      <c r="CD75" s="59">
        <f t="shared" si="176"/>
        <v>992.64814015127365</v>
      </c>
      <c r="CE75" s="59">
        <f t="shared" ref="CE75:CE106" si="179">$S$75/$X$4</f>
        <v>952.57617498965567</v>
      </c>
      <c r="CF75" s="59"/>
      <c r="CG75" s="59"/>
      <c r="CH75" s="59"/>
      <c r="CI75" s="59"/>
      <c r="CK75" s="59">
        <f t="shared" si="13"/>
        <v>802825.02943507198</v>
      </c>
      <c r="CL75" s="59">
        <f t="shared" si="23"/>
        <v>27955878.099403787</v>
      </c>
      <c r="CM75" s="59">
        <f t="shared" si="89"/>
        <v>68383125.432804823</v>
      </c>
      <c r="CN75" s="59">
        <f t="shared" si="14"/>
        <v>-18847605.943259455</v>
      </c>
      <c r="CO75" s="59">
        <f t="shared" si="15"/>
        <v>49535519.489545368</v>
      </c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>
        <f t="shared" si="147"/>
        <v>63919.100098402916</v>
      </c>
      <c r="EP75" s="110">
        <f t="shared" si="150"/>
        <v>40557.789333138309</v>
      </c>
      <c r="EQ75" s="110">
        <f t="shared" si="153"/>
        <v>34317.872296968148</v>
      </c>
      <c r="ER75" s="110">
        <f t="shared" si="156"/>
        <v>27769.411069589012</v>
      </c>
      <c r="ES75" s="110">
        <f t="shared" si="159"/>
        <v>28368.083786256513</v>
      </c>
      <c r="ET75" s="110">
        <f t="shared" si="162"/>
        <v>29568.646387405239</v>
      </c>
      <c r="EU75" s="110">
        <f t="shared" si="165"/>
        <v>38495.73572047623</v>
      </c>
      <c r="EV75" s="110">
        <f t="shared" si="168"/>
        <v>23210.107294351252</v>
      </c>
      <c r="EW75" s="110">
        <f t="shared" si="171"/>
        <v>21224.167909549407</v>
      </c>
      <c r="EX75" s="110">
        <f t="shared" si="174"/>
        <v>12505.739887968584</v>
      </c>
      <c r="EY75" s="110">
        <f t="shared" si="177"/>
        <v>9926.4814015127358</v>
      </c>
      <c r="EZ75" s="110">
        <f t="shared" ref="EZ75:EZ86" si="180">$S$75/$X$5</f>
        <v>9525.7617498965574</v>
      </c>
      <c r="FA75" s="110"/>
      <c r="FB75" s="110"/>
      <c r="FC75" s="110"/>
      <c r="FD75" s="110"/>
      <c r="FF75" s="59">
        <f t="shared" si="25"/>
        <v>339388.89693551499</v>
      </c>
      <c r="FG75" s="59">
        <f t="shared" si="91"/>
        <v>802825.02943507198</v>
      </c>
      <c r="FH75" s="59">
        <f t="shared" si="17"/>
        <v>463436.13249955699</v>
      </c>
      <c r="FI75" s="59">
        <f t="shared" si="18"/>
        <v>130271.89684562548</v>
      </c>
      <c r="FJ75" s="59">
        <f t="shared" si="26"/>
        <v>-18847605.943259455</v>
      </c>
      <c r="FL75" s="59">
        <f t="shared" si="35"/>
        <v>68359.016895572611</v>
      </c>
      <c r="FM75" s="59">
        <f t="shared" si="7"/>
        <v>83674.443125842823</v>
      </c>
      <c r="FN75" s="59">
        <f t="shared" si="36"/>
        <v>213993.44419483599</v>
      </c>
      <c r="FO75" s="110"/>
      <c r="FP75" s="110"/>
      <c r="FQ75" s="59">
        <f t="shared" si="20"/>
        <v>366026.90421625145</v>
      </c>
      <c r="FS75" s="52">
        <f t="shared" si="92"/>
        <v>6.8400000000000002E-2</v>
      </c>
      <c r="FT75" s="52">
        <f t="shared" si="93"/>
        <v>8.8670168312699971E-2</v>
      </c>
    </row>
    <row r="76" spans="1:176" s="97" customFormat="1" x14ac:dyDescent="0.3">
      <c r="A76" s="95" t="s">
        <v>26</v>
      </c>
      <c r="B76" s="96">
        <v>2026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277363.90000000002</v>
      </c>
      <c r="L76" s="45">
        <v>0</v>
      </c>
      <c r="M76" s="45"/>
      <c r="N76" s="45">
        <v>0</v>
      </c>
      <c r="O76" s="45">
        <v>-86848.665002068868</v>
      </c>
      <c r="S76" s="288">
        <f t="shared" si="11"/>
        <v>190515.23499793117</v>
      </c>
      <c r="T76" s="59">
        <f t="shared" si="21"/>
        <v>96529518.767206535</v>
      </c>
      <c r="V76" s="59">
        <f t="shared" si="87"/>
        <v>4702.65651772824</v>
      </c>
      <c r="W76" s="59">
        <f t="shared" si="94"/>
        <v>3358.4493408618273</v>
      </c>
      <c r="X76" s="59">
        <f t="shared" si="97"/>
        <v>6310.6676604674667</v>
      </c>
      <c r="Y76" s="59">
        <f t="shared" si="100"/>
        <v>2839.483747926422</v>
      </c>
      <c r="Z76" s="59">
        <f t="shared" si="103"/>
        <v>4235.2792134089477</v>
      </c>
      <c r="AA76" s="59">
        <f t="shared" si="106"/>
        <v>6401.4558513430784</v>
      </c>
      <c r="AB76" s="59">
        <f t="shared" si="109"/>
        <v>10103.341702899826</v>
      </c>
      <c r="AC76" s="59">
        <f t="shared" si="112"/>
        <v>8666.6590706078805</v>
      </c>
      <c r="AD76" s="59">
        <f t="shared" si="115"/>
        <v>7415.4845078393109</v>
      </c>
      <c r="AE76" s="59">
        <f t="shared" si="118"/>
        <v>10294.070376640475</v>
      </c>
      <c r="AF76" s="59">
        <f t="shared" si="121"/>
        <v>7366.1886101481159</v>
      </c>
      <c r="AG76" s="59">
        <f t="shared" si="124"/>
        <v>6673.9995652981734</v>
      </c>
      <c r="AH76" s="59">
        <f t="shared" si="127"/>
        <v>5644.1847677938558</v>
      </c>
      <c r="AI76" s="59">
        <f t="shared" si="130"/>
        <v>10127.192686767487</v>
      </c>
      <c r="AJ76" s="59">
        <f t="shared" si="133"/>
        <v>14158.00525835599</v>
      </c>
      <c r="AK76" s="59">
        <f t="shared" si="136"/>
        <v>8968.5161669778372</v>
      </c>
      <c r="AL76" s="59">
        <f t="shared" si="139"/>
        <v>6430.3929952001508</v>
      </c>
      <c r="AM76" s="59">
        <f t="shared" si="142"/>
        <v>11558.75814115379</v>
      </c>
      <c r="AN76" s="59">
        <f t="shared" si="145"/>
        <v>11724.700199442228</v>
      </c>
      <c r="AO76" s="59">
        <f t="shared" si="148"/>
        <v>11609.520313989584</v>
      </c>
      <c r="AP76" s="59">
        <f t="shared" si="151"/>
        <v>43950.735475556787</v>
      </c>
      <c r="AQ76" s="59">
        <f t="shared" si="154"/>
        <v>24913.108188650378</v>
      </c>
      <c r="AR76" s="59">
        <f t="shared" si="157"/>
        <v>26892.926778586352</v>
      </c>
      <c r="AS76" s="59">
        <f t="shared" si="160"/>
        <v>28033.148525385288</v>
      </c>
      <c r="AT76" s="59">
        <f t="shared" si="163"/>
        <v>39861.29840137365</v>
      </c>
      <c r="AU76" s="59">
        <f t="shared" si="166"/>
        <v>25892.904066009316</v>
      </c>
      <c r="AV76" s="59">
        <f t="shared" si="169"/>
        <v>24615.677534661703</v>
      </c>
      <c r="AW76" s="59">
        <f t="shared" si="172"/>
        <v>30348.131811855263</v>
      </c>
      <c r="AX76" s="59">
        <f t="shared" si="175"/>
        <v>32193.861363449621</v>
      </c>
      <c r="AY76" s="59">
        <f t="shared" si="178"/>
        <v>31996.826187508061</v>
      </c>
      <c r="AZ76" s="59">
        <f t="shared" ref="AZ76:AZ107" si="181">$S$44/$X$4</f>
        <v>31601.61686189489</v>
      </c>
      <c r="BA76" s="59">
        <f t="shared" si="85"/>
        <v>31547.366794215843</v>
      </c>
      <c r="BB76" s="59">
        <f t="shared" si="88"/>
        <v>31694.235459834414</v>
      </c>
      <c r="BC76" s="59">
        <f t="shared" si="95"/>
        <v>32244.538028490402</v>
      </c>
      <c r="BD76" s="59">
        <f t="shared" si="98"/>
        <v>32427.535853529822</v>
      </c>
      <c r="BE76" s="59">
        <f t="shared" si="101"/>
        <v>32337.827217513575</v>
      </c>
      <c r="BF76" s="59">
        <f t="shared" si="104"/>
        <v>12083.237075638559</v>
      </c>
      <c r="BG76" s="59">
        <f t="shared" si="107"/>
        <v>18671.525873120154</v>
      </c>
      <c r="BH76" s="59">
        <f t="shared" si="110"/>
        <v>22174.718197806935</v>
      </c>
      <c r="BI76" s="59">
        <f t="shared" si="113"/>
        <v>6267.0739227830982</v>
      </c>
      <c r="BJ76" s="59">
        <f t="shared" si="116"/>
        <v>5112.1396489029266</v>
      </c>
      <c r="BK76" s="59">
        <f t="shared" si="119"/>
        <v>3939.8456591329946</v>
      </c>
      <c r="BL76" s="59">
        <f t="shared" si="122"/>
        <v>4301.477883613954</v>
      </c>
      <c r="BM76" s="59">
        <f t="shared" si="125"/>
        <v>5838.1715171504284</v>
      </c>
      <c r="BN76" s="59">
        <f t="shared" si="128"/>
        <v>6721.9650077639126</v>
      </c>
      <c r="BO76" s="59">
        <f t="shared" si="131"/>
        <v>6222.5398309563725</v>
      </c>
      <c r="BP76" s="59">
        <f t="shared" si="134"/>
        <v>4760.9092398235271</v>
      </c>
      <c r="BQ76" s="59">
        <f t="shared" si="137"/>
        <v>4026.2060297320827</v>
      </c>
      <c r="BR76" s="59">
        <f t="shared" si="140"/>
        <v>4235.1374337202333</v>
      </c>
      <c r="BS76" s="59">
        <f t="shared" si="143"/>
        <v>5390.4471780088652</v>
      </c>
      <c r="BT76" s="59">
        <f t="shared" si="146"/>
        <v>6391.9100098402914</v>
      </c>
      <c r="BU76" s="59">
        <f t="shared" si="149"/>
        <v>4055.7789333138307</v>
      </c>
      <c r="BV76" s="59">
        <f t="shared" si="152"/>
        <v>3431.7872296968144</v>
      </c>
      <c r="BW76" s="59">
        <f t="shared" si="155"/>
        <v>2776.9411069589014</v>
      </c>
      <c r="BX76" s="59">
        <f t="shared" si="158"/>
        <v>2836.8083786256516</v>
      </c>
      <c r="BY76" s="59">
        <f t="shared" si="161"/>
        <v>2956.8646387405238</v>
      </c>
      <c r="BZ76" s="59">
        <f t="shared" si="164"/>
        <v>3849.5735720476232</v>
      </c>
      <c r="CA76" s="59">
        <f t="shared" si="167"/>
        <v>2321.0107294351251</v>
      </c>
      <c r="CB76" s="59">
        <f t="shared" si="170"/>
        <v>2122.416790954941</v>
      </c>
      <c r="CC76" s="59">
        <f t="shared" si="173"/>
        <v>1250.5739887968584</v>
      </c>
      <c r="CD76" s="59">
        <f t="shared" si="176"/>
        <v>992.64814015127365</v>
      </c>
      <c r="CE76" s="59">
        <f t="shared" si="179"/>
        <v>952.57617498965567</v>
      </c>
      <c r="CF76" s="59">
        <f t="shared" ref="CF76:CF107" si="182">$S$76/$X$4</f>
        <v>1587.6269583160931</v>
      </c>
      <c r="CG76" s="59"/>
      <c r="CH76" s="59"/>
      <c r="CI76" s="59"/>
      <c r="CK76" s="59">
        <f t="shared" si="13"/>
        <v>804412.65639338805</v>
      </c>
      <c r="CL76" s="59">
        <f t="shared" si="23"/>
        <v>28760290.755797174</v>
      </c>
      <c r="CM76" s="59">
        <f t="shared" si="89"/>
        <v>67769228.011409357</v>
      </c>
      <c r="CN76" s="59">
        <f t="shared" si="14"/>
        <v>-18703382.924818013</v>
      </c>
      <c r="CO76" s="59">
        <f t="shared" si="15"/>
        <v>49065845.086591348</v>
      </c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>
        <f t="shared" si="150"/>
        <v>40557.789333138309</v>
      </c>
      <c r="EQ76" s="110">
        <f t="shared" si="153"/>
        <v>34317.872296968148</v>
      </c>
      <c r="ER76" s="110">
        <f t="shared" si="156"/>
        <v>27769.411069589012</v>
      </c>
      <c r="ES76" s="110">
        <f t="shared" si="159"/>
        <v>28368.083786256513</v>
      </c>
      <c r="ET76" s="110">
        <f t="shared" si="162"/>
        <v>29568.646387405239</v>
      </c>
      <c r="EU76" s="110">
        <f t="shared" si="165"/>
        <v>38495.73572047623</v>
      </c>
      <c r="EV76" s="110">
        <f t="shared" si="168"/>
        <v>23210.107294351252</v>
      </c>
      <c r="EW76" s="110">
        <f t="shared" si="171"/>
        <v>21224.167909549407</v>
      </c>
      <c r="EX76" s="110">
        <f t="shared" si="174"/>
        <v>12505.739887968584</v>
      </c>
      <c r="EY76" s="110">
        <f t="shared" si="177"/>
        <v>9926.4814015127358</v>
      </c>
      <c r="EZ76" s="110">
        <f t="shared" si="180"/>
        <v>9525.7617498965574</v>
      </c>
      <c r="FA76" s="110">
        <f t="shared" ref="FA76:FA87" si="183">$S$76/$X$5</f>
        <v>15876.269583160931</v>
      </c>
      <c r="FB76" s="110"/>
      <c r="FC76" s="110"/>
      <c r="FD76" s="110"/>
      <c r="FF76" s="59">
        <f t="shared" si="25"/>
        <v>291346.06642027287</v>
      </c>
      <c r="FG76" s="59">
        <f t="shared" si="91"/>
        <v>804412.65639338805</v>
      </c>
      <c r="FH76" s="59">
        <f t="shared" si="17"/>
        <v>513066.58997311519</v>
      </c>
      <c r="FI76" s="59">
        <f t="shared" si="18"/>
        <v>144223.01844144269</v>
      </c>
      <c r="FJ76" s="59">
        <f t="shared" si="26"/>
        <v>-18703382.924818013</v>
      </c>
      <c r="FL76" s="59">
        <f t="shared" si="35"/>
        <v>67710.866219496063</v>
      </c>
      <c r="FM76" s="59">
        <f t="shared" si="7"/>
        <v>82881.078192505753</v>
      </c>
      <c r="FN76" s="59">
        <f t="shared" si="36"/>
        <v>211964.45077407462</v>
      </c>
      <c r="FO76" s="110"/>
      <c r="FP76" s="110"/>
      <c r="FQ76" s="59">
        <f t="shared" si="20"/>
        <v>362556.39518607641</v>
      </c>
      <c r="FS76" s="52">
        <f t="shared" si="92"/>
        <v>6.8399999999999989E-2</v>
      </c>
      <c r="FT76" s="52">
        <f t="shared" si="93"/>
        <v>8.8670168312699943E-2</v>
      </c>
    </row>
    <row r="77" spans="1:176" s="97" customFormat="1" x14ac:dyDescent="0.3">
      <c r="A77" s="95" t="s">
        <v>27</v>
      </c>
      <c r="B77" s="96">
        <v>2026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332836.68</v>
      </c>
      <c r="L77" s="45">
        <v>0</v>
      </c>
      <c r="M77" s="45"/>
      <c r="N77" s="45">
        <v>0</v>
      </c>
      <c r="O77" s="45">
        <v>-104218.39800248263</v>
      </c>
      <c r="S77" s="288">
        <f t="shared" si="11"/>
        <v>228618.28199751736</v>
      </c>
      <c r="T77" s="59">
        <f t="shared" si="21"/>
        <v>96758137.049204051</v>
      </c>
      <c r="V77" s="59">
        <f t="shared" si="87"/>
        <v>4702.65651772824</v>
      </c>
      <c r="W77" s="59">
        <f t="shared" si="94"/>
        <v>3358.4493408618273</v>
      </c>
      <c r="X77" s="59">
        <f t="shared" si="97"/>
        <v>6310.6676604674667</v>
      </c>
      <c r="Y77" s="59">
        <f t="shared" si="100"/>
        <v>2839.483747926422</v>
      </c>
      <c r="Z77" s="59">
        <f t="shared" si="103"/>
        <v>4235.2792134089477</v>
      </c>
      <c r="AA77" s="59">
        <f t="shared" si="106"/>
        <v>6401.4558513430784</v>
      </c>
      <c r="AB77" s="59">
        <f t="shared" si="109"/>
        <v>10103.341702899826</v>
      </c>
      <c r="AC77" s="59">
        <f t="shared" si="112"/>
        <v>8666.6590706078805</v>
      </c>
      <c r="AD77" s="59">
        <f t="shared" si="115"/>
        <v>7415.4845078393109</v>
      </c>
      <c r="AE77" s="59">
        <f t="shared" si="118"/>
        <v>10294.070376640475</v>
      </c>
      <c r="AF77" s="59">
        <f t="shared" si="121"/>
        <v>7366.1886101481159</v>
      </c>
      <c r="AG77" s="59">
        <f t="shared" si="124"/>
        <v>6673.9995652981734</v>
      </c>
      <c r="AH77" s="59">
        <f t="shared" si="127"/>
        <v>5644.1847677938558</v>
      </c>
      <c r="AI77" s="59">
        <f t="shared" si="130"/>
        <v>10127.192686767487</v>
      </c>
      <c r="AJ77" s="59">
        <f t="shared" si="133"/>
        <v>14158.00525835599</v>
      </c>
      <c r="AK77" s="59">
        <f t="shared" si="136"/>
        <v>8968.5161669778372</v>
      </c>
      <c r="AL77" s="59">
        <f t="shared" si="139"/>
        <v>6430.3929952001508</v>
      </c>
      <c r="AM77" s="59">
        <f t="shared" si="142"/>
        <v>11558.75814115379</v>
      </c>
      <c r="AN77" s="59">
        <f t="shared" si="145"/>
        <v>11724.700199442228</v>
      </c>
      <c r="AO77" s="59">
        <f t="shared" si="148"/>
        <v>11609.520313989584</v>
      </c>
      <c r="AP77" s="59">
        <f t="shared" si="151"/>
        <v>43950.735475556787</v>
      </c>
      <c r="AQ77" s="59">
        <f t="shared" si="154"/>
        <v>24913.108188650378</v>
      </c>
      <c r="AR77" s="59">
        <f t="shared" si="157"/>
        <v>26892.926778586352</v>
      </c>
      <c r="AS77" s="59">
        <f t="shared" si="160"/>
        <v>28033.148525385288</v>
      </c>
      <c r="AT77" s="59">
        <f t="shared" si="163"/>
        <v>39861.29840137365</v>
      </c>
      <c r="AU77" s="59">
        <f t="shared" si="166"/>
        <v>25892.904066009316</v>
      </c>
      <c r="AV77" s="59">
        <f t="shared" si="169"/>
        <v>24615.677534661703</v>
      </c>
      <c r="AW77" s="59">
        <f t="shared" si="172"/>
        <v>30348.131811855263</v>
      </c>
      <c r="AX77" s="59">
        <f t="shared" si="175"/>
        <v>32193.861363449621</v>
      </c>
      <c r="AY77" s="59">
        <f t="shared" si="178"/>
        <v>31996.826187508061</v>
      </c>
      <c r="AZ77" s="59">
        <f t="shared" si="181"/>
        <v>31601.61686189489</v>
      </c>
      <c r="BA77" s="59">
        <f t="shared" ref="BA77:BA108" si="184">$S$45/$X$4</f>
        <v>31547.366794215843</v>
      </c>
      <c r="BB77" s="59">
        <f t="shared" si="88"/>
        <v>31694.235459834414</v>
      </c>
      <c r="BC77" s="59">
        <f t="shared" si="95"/>
        <v>32244.538028490402</v>
      </c>
      <c r="BD77" s="59">
        <f t="shared" si="98"/>
        <v>32427.535853529822</v>
      </c>
      <c r="BE77" s="59">
        <f t="shared" si="101"/>
        <v>32337.827217513575</v>
      </c>
      <c r="BF77" s="59">
        <f t="shared" si="104"/>
        <v>12083.237075638559</v>
      </c>
      <c r="BG77" s="59">
        <f t="shared" si="107"/>
        <v>18671.525873120154</v>
      </c>
      <c r="BH77" s="59">
        <f t="shared" si="110"/>
        <v>22174.718197806935</v>
      </c>
      <c r="BI77" s="59">
        <f t="shared" si="113"/>
        <v>6267.0739227830982</v>
      </c>
      <c r="BJ77" s="59">
        <f t="shared" si="116"/>
        <v>5112.1396489029266</v>
      </c>
      <c r="BK77" s="59">
        <f t="shared" si="119"/>
        <v>3939.8456591329946</v>
      </c>
      <c r="BL77" s="59">
        <f t="shared" si="122"/>
        <v>4301.477883613954</v>
      </c>
      <c r="BM77" s="59">
        <f t="shared" si="125"/>
        <v>5838.1715171504284</v>
      </c>
      <c r="BN77" s="59">
        <f t="shared" si="128"/>
        <v>6721.9650077639126</v>
      </c>
      <c r="BO77" s="59">
        <f t="shared" si="131"/>
        <v>6222.5398309563725</v>
      </c>
      <c r="BP77" s="59">
        <f t="shared" si="134"/>
        <v>4760.9092398235271</v>
      </c>
      <c r="BQ77" s="59">
        <f t="shared" si="137"/>
        <v>4026.2060297320827</v>
      </c>
      <c r="BR77" s="59">
        <f t="shared" si="140"/>
        <v>4235.1374337202333</v>
      </c>
      <c r="BS77" s="59">
        <f t="shared" si="143"/>
        <v>5390.4471780088652</v>
      </c>
      <c r="BT77" s="59">
        <f t="shared" si="146"/>
        <v>6391.9100098402914</v>
      </c>
      <c r="BU77" s="59">
        <f t="shared" si="149"/>
        <v>4055.7789333138307</v>
      </c>
      <c r="BV77" s="59">
        <f t="shared" si="152"/>
        <v>3431.7872296968144</v>
      </c>
      <c r="BW77" s="59">
        <f t="shared" si="155"/>
        <v>2776.9411069589014</v>
      </c>
      <c r="BX77" s="59">
        <f t="shared" si="158"/>
        <v>2836.8083786256516</v>
      </c>
      <c r="BY77" s="59">
        <f t="shared" si="161"/>
        <v>2956.8646387405238</v>
      </c>
      <c r="BZ77" s="59">
        <f t="shared" si="164"/>
        <v>3849.5735720476232</v>
      </c>
      <c r="CA77" s="59">
        <f t="shared" si="167"/>
        <v>2321.0107294351251</v>
      </c>
      <c r="CB77" s="59">
        <f t="shared" si="170"/>
        <v>2122.416790954941</v>
      </c>
      <c r="CC77" s="59">
        <f t="shared" si="173"/>
        <v>1250.5739887968584</v>
      </c>
      <c r="CD77" s="59">
        <f t="shared" si="176"/>
        <v>992.64814015127365</v>
      </c>
      <c r="CE77" s="59">
        <f t="shared" si="179"/>
        <v>952.57617498965567</v>
      </c>
      <c r="CF77" s="59">
        <f t="shared" si="182"/>
        <v>1587.6269583160931</v>
      </c>
      <c r="CG77" s="59">
        <f t="shared" ref="CG77:CG108" si="185">$S$77/$X$4</f>
        <v>1905.1523499793113</v>
      </c>
      <c r="CH77" s="59"/>
      <c r="CI77" s="59"/>
      <c r="CK77" s="59">
        <f t="shared" si="13"/>
        <v>806317.80874336732</v>
      </c>
      <c r="CL77" s="59">
        <f t="shared" si="23"/>
        <v>29566608.564540543</v>
      </c>
      <c r="CM77" s="59">
        <f t="shared" si="89"/>
        <v>67191528.484663516</v>
      </c>
      <c r="CN77" s="59">
        <f t="shared" si="14"/>
        <v>-18552578.956725236</v>
      </c>
      <c r="CO77" s="59">
        <f t="shared" si="15"/>
        <v>48638949.527938277</v>
      </c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>
        <f t="shared" si="153"/>
        <v>34317.872296968148</v>
      </c>
      <c r="ER77" s="110">
        <f t="shared" si="156"/>
        <v>27769.411069589012</v>
      </c>
      <c r="ES77" s="110">
        <f t="shared" si="159"/>
        <v>28368.083786256513</v>
      </c>
      <c r="ET77" s="110">
        <f t="shared" si="162"/>
        <v>29568.646387405239</v>
      </c>
      <c r="EU77" s="110">
        <f t="shared" si="165"/>
        <v>38495.73572047623</v>
      </c>
      <c r="EV77" s="110">
        <f t="shared" si="168"/>
        <v>23210.107294351252</v>
      </c>
      <c r="EW77" s="110">
        <f t="shared" si="171"/>
        <v>21224.167909549407</v>
      </c>
      <c r="EX77" s="110">
        <f t="shared" si="174"/>
        <v>12505.739887968584</v>
      </c>
      <c r="EY77" s="110">
        <f t="shared" si="177"/>
        <v>9926.4814015127358</v>
      </c>
      <c r="EZ77" s="110">
        <f t="shared" si="180"/>
        <v>9525.7617498965574</v>
      </c>
      <c r="FA77" s="110">
        <f t="shared" si="183"/>
        <v>15876.269583160931</v>
      </c>
      <c r="FB77" s="110">
        <f t="shared" ref="FB77:FB88" si="186">$S$77/$X$5</f>
        <v>19051.523499793115</v>
      </c>
      <c r="FC77" s="110"/>
      <c r="FD77" s="110"/>
      <c r="FF77" s="59">
        <f t="shared" si="25"/>
        <v>269839.80058692774</v>
      </c>
      <c r="FG77" s="59">
        <f t="shared" si="91"/>
        <v>806317.80874336732</v>
      </c>
      <c r="FH77" s="59">
        <f t="shared" si="17"/>
        <v>536478.00815643952</v>
      </c>
      <c r="FI77" s="59">
        <f t="shared" si="18"/>
        <v>150803.96809277515</v>
      </c>
      <c r="FJ77" s="59">
        <f t="shared" si="26"/>
        <v>-18552578.956725236</v>
      </c>
      <c r="FL77" s="59">
        <f t="shared" si="35"/>
        <v>67121.750348554822</v>
      </c>
      <c r="FM77" s="59">
        <f t="shared" si="7"/>
        <v>82159.974457018936</v>
      </c>
      <c r="FN77" s="59">
        <f t="shared" si="36"/>
        <v>210120.26196069334</v>
      </c>
      <c r="FO77" s="110"/>
      <c r="FP77" s="110"/>
      <c r="FQ77" s="59">
        <f t="shared" si="20"/>
        <v>359401.9867662671</v>
      </c>
      <c r="FS77" s="52">
        <f t="shared" si="92"/>
        <v>6.8399999999999989E-2</v>
      </c>
      <c r="FT77" s="52">
        <f t="shared" si="93"/>
        <v>8.8670168312699957E-2</v>
      </c>
    </row>
    <row r="78" spans="1:176" s="97" customFormat="1" x14ac:dyDescent="0.3">
      <c r="A78" s="95" t="s">
        <v>28</v>
      </c>
      <c r="B78" s="96">
        <v>2026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/>
      <c r="N78" s="45">
        <v>0</v>
      </c>
      <c r="O78" s="45">
        <v>0</v>
      </c>
      <c r="S78" s="288">
        <f t="shared" si="11"/>
        <v>0</v>
      </c>
      <c r="T78" s="59">
        <f t="shared" si="21"/>
        <v>96758137.049204051</v>
      </c>
      <c r="V78" s="59">
        <f t="shared" ref="V78:V109" si="187">$S$14/$X$4</f>
        <v>4702.65651772824</v>
      </c>
      <c r="W78" s="59">
        <f t="shared" si="94"/>
        <v>3358.4493408618273</v>
      </c>
      <c r="X78" s="59">
        <f t="shared" si="97"/>
        <v>6310.6676604674667</v>
      </c>
      <c r="Y78" s="59">
        <f t="shared" si="100"/>
        <v>2839.483747926422</v>
      </c>
      <c r="Z78" s="59">
        <f t="shared" si="103"/>
        <v>4235.2792134089477</v>
      </c>
      <c r="AA78" s="59">
        <f t="shared" si="106"/>
        <v>6401.4558513430784</v>
      </c>
      <c r="AB78" s="59">
        <f t="shared" si="109"/>
        <v>10103.341702899826</v>
      </c>
      <c r="AC78" s="59">
        <f t="shared" si="112"/>
        <v>8666.6590706078805</v>
      </c>
      <c r="AD78" s="59">
        <f t="shared" si="115"/>
        <v>7415.4845078393109</v>
      </c>
      <c r="AE78" s="59">
        <f t="shared" si="118"/>
        <v>10294.070376640475</v>
      </c>
      <c r="AF78" s="59">
        <f t="shared" si="121"/>
        <v>7366.1886101481159</v>
      </c>
      <c r="AG78" s="59">
        <f t="shared" si="124"/>
        <v>6673.9995652981734</v>
      </c>
      <c r="AH78" s="59">
        <f t="shared" si="127"/>
        <v>5644.1847677938558</v>
      </c>
      <c r="AI78" s="59">
        <f t="shared" si="130"/>
        <v>10127.192686767487</v>
      </c>
      <c r="AJ78" s="59">
        <f t="shared" si="133"/>
        <v>14158.00525835599</v>
      </c>
      <c r="AK78" s="59">
        <f t="shared" si="136"/>
        <v>8968.5161669778372</v>
      </c>
      <c r="AL78" s="59">
        <f t="shared" si="139"/>
        <v>6430.3929952001508</v>
      </c>
      <c r="AM78" s="59">
        <f t="shared" si="142"/>
        <v>11558.75814115379</v>
      </c>
      <c r="AN78" s="59">
        <f t="shared" si="145"/>
        <v>11724.700199442228</v>
      </c>
      <c r="AO78" s="59">
        <f t="shared" si="148"/>
        <v>11609.520313989584</v>
      </c>
      <c r="AP78" s="59">
        <f t="shared" si="151"/>
        <v>43950.735475556787</v>
      </c>
      <c r="AQ78" s="59">
        <f t="shared" si="154"/>
        <v>24913.108188650378</v>
      </c>
      <c r="AR78" s="59">
        <f t="shared" si="157"/>
        <v>26892.926778586352</v>
      </c>
      <c r="AS78" s="59">
        <f t="shared" si="160"/>
        <v>28033.148525385288</v>
      </c>
      <c r="AT78" s="59">
        <f t="shared" si="163"/>
        <v>39861.29840137365</v>
      </c>
      <c r="AU78" s="59">
        <f t="shared" si="166"/>
        <v>25892.904066009316</v>
      </c>
      <c r="AV78" s="59">
        <f t="shared" si="169"/>
        <v>24615.677534661703</v>
      </c>
      <c r="AW78" s="59">
        <f t="shared" si="172"/>
        <v>30348.131811855263</v>
      </c>
      <c r="AX78" s="59">
        <f t="shared" si="175"/>
        <v>32193.861363449621</v>
      </c>
      <c r="AY78" s="59">
        <f t="shared" si="178"/>
        <v>31996.826187508061</v>
      </c>
      <c r="AZ78" s="59">
        <f t="shared" si="181"/>
        <v>31601.61686189489</v>
      </c>
      <c r="BA78" s="59">
        <f t="shared" si="184"/>
        <v>31547.366794215843</v>
      </c>
      <c r="BB78" s="59">
        <f t="shared" ref="BB78:BB109" si="188">$S$46/$X$4</f>
        <v>31694.235459834414</v>
      </c>
      <c r="BC78" s="59">
        <f t="shared" si="95"/>
        <v>32244.538028490402</v>
      </c>
      <c r="BD78" s="59">
        <f t="shared" si="98"/>
        <v>32427.535853529822</v>
      </c>
      <c r="BE78" s="59">
        <f t="shared" si="101"/>
        <v>32337.827217513575</v>
      </c>
      <c r="BF78" s="59">
        <f t="shared" si="104"/>
        <v>12083.237075638559</v>
      </c>
      <c r="BG78" s="59">
        <f t="shared" si="107"/>
        <v>18671.525873120154</v>
      </c>
      <c r="BH78" s="59">
        <f t="shared" si="110"/>
        <v>22174.718197806935</v>
      </c>
      <c r="BI78" s="59">
        <f t="shared" si="113"/>
        <v>6267.0739227830982</v>
      </c>
      <c r="BJ78" s="59">
        <f t="shared" si="116"/>
        <v>5112.1396489029266</v>
      </c>
      <c r="BK78" s="59">
        <f t="shared" si="119"/>
        <v>3939.8456591329946</v>
      </c>
      <c r="BL78" s="59">
        <f t="shared" si="122"/>
        <v>4301.477883613954</v>
      </c>
      <c r="BM78" s="59">
        <f t="shared" si="125"/>
        <v>5838.1715171504284</v>
      </c>
      <c r="BN78" s="59">
        <f t="shared" si="128"/>
        <v>6721.9650077639126</v>
      </c>
      <c r="BO78" s="59">
        <f t="shared" si="131"/>
        <v>6222.5398309563725</v>
      </c>
      <c r="BP78" s="59">
        <f t="shared" si="134"/>
        <v>4760.9092398235271</v>
      </c>
      <c r="BQ78" s="59">
        <f t="shared" si="137"/>
        <v>4026.2060297320827</v>
      </c>
      <c r="BR78" s="59">
        <f t="shared" si="140"/>
        <v>4235.1374337202333</v>
      </c>
      <c r="BS78" s="59">
        <f t="shared" si="143"/>
        <v>5390.4471780088652</v>
      </c>
      <c r="BT78" s="59">
        <f t="shared" si="146"/>
        <v>6391.9100098402914</v>
      </c>
      <c r="BU78" s="59">
        <f t="shared" si="149"/>
        <v>4055.7789333138307</v>
      </c>
      <c r="BV78" s="59">
        <f t="shared" si="152"/>
        <v>3431.7872296968144</v>
      </c>
      <c r="BW78" s="59">
        <f t="shared" si="155"/>
        <v>2776.9411069589014</v>
      </c>
      <c r="BX78" s="59">
        <f t="shared" si="158"/>
        <v>2836.8083786256516</v>
      </c>
      <c r="BY78" s="59">
        <f t="shared" si="161"/>
        <v>2956.8646387405238</v>
      </c>
      <c r="BZ78" s="59">
        <f t="shared" si="164"/>
        <v>3849.5735720476232</v>
      </c>
      <c r="CA78" s="59">
        <f t="shared" si="167"/>
        <v>2321.0107294351251</v>
      </c>
      <c r="CB78" s="59">
        <f t="shared" si="170"/>
        <v>2122.416790954941</v>
      </c>
      <c r="CC78" s="59">
        <f t="shared" si="173"/>
        <v>1250.5739887968584</v>
      </c>
      <c r="CD78" s="59">
        <f t="shared" si="176"/>
        <v>992.64814015127365</v>
      </c>
      <c r="CE78" s="59">
        <f t="shared" si="179"/>
        <v>952.57617498965567</v>
      </c>
      <c r="CF78" s="59">
        <f t="shared" si="182"/>
        <v>1587.6269583160931</v>
      </c>
      <c r="CG78" s="59">
        <f t="shared" si="185"/>
        <v>1905.1523499793113</v>
      </c>
      <c r="CH78" s="59">
        <f t="shared" ref="CH78:CH109" si="189">$S$78/$X$4</f>
        <v>0</v>
      </c>
      <c r="CI78" s="59"/>
      <c r="CK78" s="59">
        <f t="shared" si="13"/>
        <v>806317.80874336732</v>
      </c>
      <c r="CL78" s="59">
        <f t="shared" si="23"/>
        <v>30372926.373283911</v>
      </c>
      <c r="CM78" s="59">
        <f t="shared" ref="CM78:CM109" si="190">T78-CL78</f>
        <v>66385210.675920144</v>
      </c>
      <c r="CN78" s="59">
        <f t="shared" si="14"/>
        <v>-18392128.234729782</v>
      </c>
      <c r="CO78" s="59">
        <f t="shared" si="15"/>
        <v>47993082.441190362</v>
      </c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>
        <f t="shared" si="156"/>
        <v>27769.411069589012</v>
      </c>
      <c r="ES78" s="110">
        <f t="shared" si="159"/>
        <v>28368.083786256513</v>
      </c>
      <c r="ET78" s="110">
        <f t="shared" si="162"/>
        <v>29568.646387405239</v>
      </c>
      <c r="EU78" s="110">
        <f t="shared" si="165"/>
        <v>38495.73572047623</v>
      </c>
      <c r="EV78" s="110">
        <f t="shared" si="168"/>
        <v>23210.107294351252</v>
      </c>
      <c r="EW78" s="110">
        <f t="shared" si="171"/>
        <v>21224.167909549407</v>
      </c>
      <c r="EX78" s="110">
        <f t="shared" si="174"/>
        <v>12505.739887968584</v>
      </c>
      <c r="EY78" s="110">
        <f t="shared" si="177"/>
        <v>9926.4814015127358</v>
      </c>
      <c r="EZ78" s="110">
        <f t="shared" si="180"/>
        <v>9525.7617498965574</v>
      </c>
      <c r="FA78" s="110">
        <f t="shared" si="183"/>
        <v>15876.269583160931</v>
      </c>
      <c r="FB78" s="110">
        <f t="shared" si="186"/>
        <v>19051.523499793115</v>
      </c>
      <c r="FC78" s="110">
        <f t="shared" ref="FC78:FC89" si="191">$S$78/$X$5</f>
        <v>0</v>
      </c>
      <c r="FD78" s="110"/>
      <c r="FF78" s="59">
        <f t="shared" si="25"/>
        <v>235521.92828995959</v>
      </c>
      <c r="FG78" s="59">
        <f t="shared" ref="FG78:FG109" si="192">CK78</f>
        <v>806317.80874336732</v>
      </c>
      <c r="FH78" s="59">
        <f t="shared" si="17"/>
        <v>570795.88045340776</v>
      </c>
      <c r="FI78" s="59">
        <f t="shared" si="18"/>
        <v>160450.72199545294</v>
      </c>
      <c r="FJ78" s="59">
        <f t="shared" si="26"/>
        <v>-18392128.234729782</v>
      </c>
      <c r="FL78" s="59">
        <f t="shared" si="35"/>
        <v>66230.453768842694</v>
      </c>
      <c r="FM78" s="59">
        <f t="shared" ref="FM78:FM141" si="193">$CO78*($W$10/12)</f>
        <v>81068.988244017804</v>
      </c>
      <c r="FN78" s="59">
        <f t="shared" si="36"/>
        <v>207330.11614594236</v>
      </c>
      <c r="FO78" s="110"/>
      <c r="FP78" s="110"/>
      <c r="FQ78" s="59">
        <f t="shared" si="20"/>
        <v>354629.55815880286</v>
      </c>
      <c r="FS78" s="52">
        <f t="shared" ref="FS78:FS109" si="194">(FL78+FN78)/CO78*12</f>
        <v>6.8399999999999989E-2</v>
      </c>
      <c r="FT78" s="52">
        <f t="shared" ref="FT78:FT109" si="195">(FL78+FM78+FN78)/CO78*12</f>
        <v>8.8670168312699957E-2</v>
      </c>
    </row>
    <row r="79" spans="1:176" s="97" customFormat="1" x14ac:dyDescent="0.3">
      <c r="A79" s="95" t="s">
        <v>29</v>
      </c>
      <c r="B79" s="96">
        <v>2026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/>
      <c r="N79" s="45">
        <v>0</v>
      </c>
      <c r="O79" s="45">
        <v>0</v>
      </c>
      <c r="S79" s="288">
        <f t="shared" ref="S79:S142" si="196">SUM(C79:O79)</f>
        <v>0</v>
      </c>
      <c r="T79" s="59">
        <f t="shared" si="21"/>
        <v>96758137.049204051</v>
      </c>
      <c r="V79" s="59">
        <f t="shared" si="187"/>
        <v>4702.65651772824</v>
      </c>
      <c r="W79" s="59">
        <f t="shared" ref="W79:W110" si="197">$S$15/$X$4</f>
        <v>3358.4493408618273</v>
      </c>
      <c r="X79" s="59">
        <f t="shared" si="97"/>
        <v>6310.6676604674667</v>
      </c>
      <c r="Y79" s="59">
        <f t="shared" si="100"/>
        <v>2839.483747926422</v>
      </c>
      <c r="Z79" s="59">
        <f t="shared" si="103"/>
        <v>4235.2792134089477</v>
      </c>
      <c r="AA79" s="59">
        <f t="shared" si="106"/>
        <v>6401.4558513430784</v>
      </c>
      <c r="AB79" s="59">
        <f t="shared" si="109"/>
        <v>10103.341702899826</v>
      </c>
      <c r="AC79" s="59">
        <f t="shared" si="112"/>
        <v>8666.6590706078805</v>
      </c>
      <c r="AD79" s="59">
        <f t="shared" si="115"/>
        <v>7415.4845078393109</v>
      </c>
      <c r="AE79" s="59">
        <f t="shared" si="118"/>
        <v>10294.070376640475</v>
      </c>
      <c r="AF79" s="59">
        <f t="shared" si="121"/>
        <v>7366.1886101481159</v>
      </c>
      <c r="AG79" s="59">
        <f t="shared" si="124"/>
        <v>6673.9995652981734</v>
      </c>
      <c r="AH79" s="59">
        <f t="shared" si="127"/>
        <v>5644.1847677938558</v>
      </c>
      <c r="AI79" s="59">
        <f t="shared" si="130"/>
        <v>10127.192686767487</v>
      </c>
      <c r="AJ79" s="59">
        <f t="shared" si="133"/>
        <v>14158.00525835599</v>
      </c>
      <c r="AK79" s="59">
        <f t="shared" si="136"/>
        <v>8968.5161669778372</v>
      </c>
      <c r="AL79" s="59">
        <f t="shared" si="139"/>
        <v>6430.3929952001508</v>
      </c>
      <c r="AM79" s="59">
        <f t="shared" si="142"/>
        <v>11558.75814115379</v>
      </c>
      <c r="AN79" s="59">
        <f t="shared" si="145"/>
        <v>11724.700199442228</v>
      </c>
      <c r="AO79" s="59">
        <f t="shared" si="148"/>
        <v>11609.520313989584</v>
      </c>
      <c r="AP79" s="59">
        <f t="shared" si="151"/>
        <v>43950.735475556787</v>
      </c>
      <c r="AQ79" s="59">
        <f t="shared" si="154"/>
        <v>24913.108188650378</v>
      </c>
      <c r="AR79" s="59">
        <f t="shared" si="157"/>
        <v>26892.926778586352</v>
      </c>
      <c r="AS79" s="59">
        <f t="shared" si="160"/>
        <v>28033.148525385288</v>
      </c>
      <c r="AT79" s="59">
        <f t="shared" si="163"/>
        <v>39861.29840137365</v>
      </c>
      <c r="AU79" s="59">
        <f t="shared" si="166"/>
        <v>25892.904066009316</v>
      </c>
      <c r="AV79" s="59">
        <f t="shared" si="169"/>
        <v>24615.677534661703</v>
      </c>
      <c r="AW79" s="59">
        <f t="shared" si="172"/>
        <v>30348.131811855263</v>
      </c>
      <c r="AX79" s="59">
        <f t="shared" si="175"/>
        <v>32193.861363449621</v>
      </c>
      <c r="AY79" s="59">
        <f t="shared" si="178"/>
        <v>31996.826187508061</v>
      </c>
      <c r="AZ79" s="59">
        <f t="shared" si="181"/>
        <v>31601.61686189489</v>
      </c>
      <c r="BA79" s="59">
        <f t="shared" si="184"/>
        <v>31547.366794215843</v>
      </c>
      <c r="BB79" s="59">
        <f t="shared" si="188"/>
        <v>31694.235459834414</v>
      </c>
      <c r="BC79" s="59">
        <f t="shared" ref="BC79:BC110" si="198">$S$47/$X$4</f>
        <v>32244.538028490402</v>
      </c>
      <c r="BD79" s="59">
        <f t="shared" si="98"/>
        <v>32427.535853529822</v>
      </c>
      <c r="BE79" s="59">
        <f t="shared" si="101"/>
        <v>32337.827217513575</v>
      </c>
      <c r="BF79" s="59">
        <f t="shared" si="104"/>
        <v>12083.237075638559</v>
      </c>
      <c r="BG79" s="59">
        <f t="shared" si="107"/>
        <v>18671.525873120154</v>
      </c>
      <c r="BH79" s="59">
        <f t="shared" si="110"/>
        <v>22174.718197806935</v>
      </c>
      <c r="BI79" s="59">
        <f t="shared" si="113"/>
        <v>6267.0739227830982</v>
      </c>
      <c r="BJ79" s="59">
        <f t="shared" si="116"/>
        <v>5112.1396489029266</v>
      </c>
      <c r="BK79" s="59">
        <f t="shared" si="119"/>
        <v>3939.8456591329946</v>
      </c>
      <c r="BL79" s="59">
        <f t="shared" si="122"/>
        <v>4301.477883613954</v>
      </c>
      <c r="BM79" s="59">
        <f t="shared" si="125"/>
        <v>5838.1715171504284</v>
      </c>
      <c r="BN79" s="59">
        <f t="shared" si="128"/>
        <v>6721.9650077639126</v>
      </c>
      <c r="BO79" s="59">
        <f t="shared" si="131"/>
        <v>6222.5398309563725</v>
      </c>
      <c r="BP79" s="59">
        <f t="shared" si="134"/>
        <v>4760.9092398235271</v>
      </c>
      <c r="BQ79" s="59">
        <f t="shared" si="137"/>
        <v>4026.2060297320827</v>
      </c>
      <c r="BR79" s="59">
        <f t="shared" si="140"/>
        <v>4235.1374337202333</v>
      </c>
      <c r="BS79" s="59">
        <f t="shared" si="143"/>
        <v>5390.4471780088652</v>
      </c>
      <c r="BT79" s="59">
        <f t="shared" si="146"/>
        <v>6391.9100098402914</v>
      </c>
      <c r="BU79" s="59">
        <f t="shared" si="149"/>
        <v>4055.7789333138307</v>
      </c>
      <c r="BV79" s="59">
        <f t="shared" si="152"/>
        <v>3431.7872296968144</v>
      </c>
      <c r="BW79" s="59">
        <f t="shared" si="155"/>
        <v>2776.9411069589014</v>
      </c>
      <c r="BX79" s="59">
        <f t="shared" si="158"/>
        <v>2836.8083786256516</v>
      </c>
      <c r="BY79" s="59">
        <f t="shared" si="161"/>
        <v>2956.8646387405238</v>
      </c>
      <c r="BZ79" s="59">
        <f t="shared" si="164"/>
        <v>3849.5735720476232</v>
      </c>
      <c r="CA79" s="59">
        <f t="shared" si="167"/>
        <v>2321.0107294351251</v>
      </c>
      <c r="CB79" s="59">
        <f t="shared" si="170"/>
        <v>2122.416790954941</v>
      </c>
      <c r="CC79" s="59">
        <f t="shared" si="173"/>
        <v>1250.5739887968584</v>
      </c>
      <c r="CD79" s="59">
        <f t="shared" si="176"/>
        <v>992.64814015127365</v>
      </c>
      <c r="CE79" s="59">
        <f t="shared" si="179"/>
        <v>952.57617498965567</v>
      </c>
      <c r="CF79" s="59">
        <f t="shared" si="182"/>
        <v>1587.6269583160931</v>
      </c>
      <c r="CG79" s="59">
        <f t="shared" si="185"/>
        <v>1905.1523499793113</v>
      </c>
      <c r="CH79" s="59">
        <f t="shared" si="189"/>
        <v>0</v>
      </c>
      <c r="CI79" s="59">
        <f t="shared" ref="CI79:CI110" si="199">$S$79/$X$4</f>
        <v>0</v>
      </c>
      <c r="CK79" s="59">
        <f t="shared" ref="CK79:CK142" si="200">SUM(V79:CI79)</f>
        <v>806317.80874336732</v>
      </c>
      <c r="CL79" s="59">
        <f t="shared" si="23"/>
        <v>31179244.18202728</v>
      </c>
      <c r="CM79" s="59">
        <f t="shared" si="190"/>
        <v>65578892.867176771</v>
      </c>
      <c r="CN79" s="59">
        <f t="shared" ref="CN79:CN142" si="201">FJ79</f>
        <v>-18223871.531282667</v>
      </c>
      <c r="CO79" s="59">
        <f t="shared" ref="CO79:CO142" si="202">CM79+CN79</f>
        <v>47355021.335894108</v>
      </c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>
        <f t="shared" si="159"/>
        <v>28368.083786256513</v>
      </c>
      <c r="ET79" s="110">
        <f t="shared" si="162"/>
        <v>29568.646387405239</v>
      </c>
      <c r="EU79" s="110">
        <f t="shared" si="165"/>
        <v>38495.73572047623</v>
      </c>
      <c r="EV79" s="110">
        <f t="shared" si="168"/>
        <v>23210.107294351252</v>
      </c>
      <c r="EW79" s="110">
        <f t="shared" si="171"/>
        <v>21224.167909549407</v>
      </c>
      <c r="EX79" s="110">
        <f t="shared" si="174"/>
        <v>12505.739887968584</v>
      </c>
      <c r="EY79" s="110">
        <f t="shared" si="177"/>
        <v>9926.4814015127358</v>
      </c>
      <c r="EZ79" s="110">
        <f t="shared" si="180"/>
        <v>9525.7617498965574</v>
      </c>
      <c r="FA79" s="110">
        <f t="shared" si="183"/>
        <v>15876.269583160931</v>
      </c>
      <c r="FB79" s="110">
        <f t="shared" si="186"/>
        <v>19051.523499793115</v>
      </c>
      <c r="FC79" s="110">
        <f t="shared" si="191"/>
        <v>0</v>
      </c>
      <c r="FD79" s="110">
        <f t="shared" ref="FD79:FD90" si="203">$S$79/$X$5</f>
        <v>0</v>
      </c>
      <c r="FF79" s="59">
        <f t="shared" ref="FF79:FF142" si="204">SUM(CQ79:FD79)</f>
        <v>207752.51722037059</v>
      </c>
      <c r="FG79" s="59">
        <f t="shared" si="192"/>
        <v>806317.80874336732</v>
      </c>
      <c r="FH79" s="59">
        <f t="shared" ref="FH79:FH142" si="205">FG79-FF79</f>
        <v>598565.29152299673</v>
      </c>
      <c r="FI79" s="59">
        <f t="shared" ref="FI79:FI142" si="206">FH79*$W$7</f>
        <v>168256.70344711439</v>
      </c>
      <c r="FJ79" s="59">
        <f t="shared" si="26"/>
        <v>-18223871.531282667</v>
      </c>
      <c r="FL79" s="59">
        <f t="shared" si="35"/>
        <v>65349.929443533867</v>
      </c>
      <c r="FM79" s="59">
        <f t="shared" si="193"/>
        <v>79991.18774417261</v>
      </c>
      <c r="FN79" s="59">
        <f t="shared" si="36"/>
        <v>204573.69217106255</v>
      </c>
      <c r="FO79" s="110"/>
      <c r="FP79" s="110"/>
      <c r="FQ79" s="59">
        <f t="shared" ref="FQ79:FQ142" si="207">SUM(FL79:FN79)</f>
        <v>349914.80935876898</v>
      </c>
      <c r="FS79" s="52">
        <f t="shared" si="194"/>
        <v>6.8399999999999989E-2</v>
      </c>
      <c r="FT79" s="52">
        <f t="shared" si="195"/>
        <v>8.8670168312699943E-2</v>
      </c>
    </row>
    <row r="80" spans="1:176" s="97" customFormat="1" x14ac:dyDescent="0.3">
      <c r="A80" s="95" t="s">
        <v>18</v>
      </c>
      <c r="B80" s="96">
        <v>2027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S80" s="288">
        <f t="shared" si="196"/>
        <v>0</v>
      </c>
      <c r="T80" s="59">
        <f t="shared" ref="T80:T143" si="208">T79+S80</f>
        <v>96758137.049204051</v>
      </c>
      <c r="V80" s="59">
        <f t="shared" si="187"/>
        <v>4702.65651772824</v>
      </c>
      <c r="W80" s="59">
        <f t="shared" si="197"/>
        <v>3358.4493408618273</v>
      </c>
      <c r="X80" s="59">
        <f t="shared" ref="X80:X111" si="209">$S$16/$X$4</f>
        <v>6310.6676604674667</v>
      </c>
      <c r="Y80" s="59">
        <f t="shared" si="100"/>
        <v>2839.483747926422</v>
      </c>
      <c r="Z80" s="59">
        <f t="shared" si="103"/>
        <v>4235.2792134089477</v>
      </c>
      <c r="AA80" s="59">
        <f t="shared" si="106"/>
        <v>6401.4558513430784</v>
      </c>
      <c r="AB80" s="59">
        <f t="shared" si="109"/>
        <v>10103.341702899826</v>
      </c>
      <c r="AC80" s="59">
        <f t="shared" si="112"/>
        <v>8666.6590706078805</v>
      </c>
      <c r="AD80" s="59">
        <f t="shared" si="115"/>
        <v>7415.4845078393109</v>
      </c>
      <c r="AE80" s="59">
        <f t="shared" si="118"/>
        <v>10294.070376640475</v>
      </c>
      <c r="AF80" s="59">
        <f t="shared" si="121"/>
        <v>7366.1886101481159</v>
      </c>
      <c r="AG80" s="59">
        <f t="shared" si="124"/>
        <v>6673.9995652981734</v>
      </c>
      <c r="AH80" s="59">
        <f t="shared" si="127"/>
        <v>5644.1847677938558</v>
      </c>
      <c r="AI80" s="59">
        <f t="shared" si="130"/>
        <v>10127.192686767487</v>
      </c>
      <c r="AJ80" s="59">
        <f t="shared" si="133"/>
        <v>14158.00525835599</v>
      </c>
      <c r="AK80" s="59">
        <f t="shared" si="136"/>
        <v>8968.5161669778372</v>
      </c>
      <c r="AL80" s="59">
        <f t="shared" si="139"/>
        <v>6430.3929952001508</v>
      </c>
      <c r="AM80" s="59">
        <f t="shared" si="142"/>
        <v>11558.75814115379</v>
      </c>
      <c r="AN80" s="59">
        <f t="shared" si="145"/>
        <v>11724.700199442228</v>
      </c>
      <c r="AO80" s="59">
        <f t="shared" si="148"/>
        <v>11609.520313989584</v>
      </c>
      <c r="AP80" s="59">
        <f t="shared" si="151"/>
        <v>43950.735475556787</v>
      </c>
      <c r="AQ80" s="59">
        <f t="shared" si="154"/>
        <v>24913.108188650378</v>
      </c>
      <c r="AR80" s="59">
        <f t="shared" si="157"/>
        <v>26892.926778586352</v>
      </c>
      <c r="AS80" s="59">
        <f t="shared" si="160"/>
        <v>28033.148525385288</v>
      </c>
      <c r="AT80" s="59">
        <f t="shared" si="163"/>
        <v>39861.29840137365</v>
      </c>
      <c r="AU80" s="59">
        <f t="shared" si="166"/>
        <v>25892.904066009316</v>
      </c>
      <c r="AV80" s="59">
        <f t="shared" si="169"/>
        <v>24615.677534661703</v>
      </c>
      <c r="AW80" s="59">
        <f t="shared" si="172"/>
        <v>30348.131811855263</v>
      </c>
      <c r="AX80" s="59">
        <f t="shared" si="175"/>
        <v>32193.861363449621</v>
      </c>
      <c r="AY80" s="59">
        <f t="shared" si="178"/>
        <v>31996.826187508061</v>
      </c>
      <c r="AZ80" s="59">
        <f t="shared" si="181"/>
        <v>31601.61686189489</v>
      </c>
      <c r="BA80" s="59">
        <f t="shared" si="184"/>
        <v>31547.366794215843</v>
      </c>
      <c r="BB80" s="59">
        <f t="shared" si="188"/>
        <v>31694.235459834414</v>
      </c>
      <c r="BC80" s="59">
        <f t="shared" si="198"/>
        <v>32244.538028490402</v>
      </c>
      <c r="BD80" s="59">
        <f t="shared" ref="BD80:BD111" si="210">$S$48/$X$4</f>
        <v>32427.535853529822</v>
      </c>
      <c r="BE80" s="59">
        <f t="shared" si="101"/>
        <v>32337.827217513575</v>
      </c>
      <c r="BF80" s="59">
        <f t="shared" si="104"/>
        <v>12083.237075638559</v>
      </c>
      <c r="BG80" s="59">
        <f t="shared" si="107"/>
        <v>18671.525873120154</v>
      </c>
      <c r="BH80" s="59">
        <f t="shared" si="110"/>
        <v>22174.718197806935</v>
      </c>
      <c r="BI80" s="59">
        <f t="shared" si="113"/>
        <v>6267.0739227830982</v>
      </c>
      <c r="BJ80" s="59">
        <f t="shared" si="116"/>
        <v>5112.1396489029266</v>
      </c>
      <c r="BK80" s="59">
        <f t="shared" si="119"/>
        <v>3939.8456591329946</v>
      </c>
      <c r="BL80" s="59">
        <f t="shared" si="122"/>
        <v>4301.477883613954</v>
      </c>
      <c r="BM80" s="59">
        <f t="shared" si="125"/>
        <v>5838.1715171504284</v>
      </c>
      <c r="BN80" s="59">
        <f t="shared" si="128"/>
        <v>6721.9650077639126</v>
      </c>
      <c r="BO80" s="59">
        <f t="shared" si="131"/>
        <v>6222.5398309563725</v>
      </c>
      <c r="BP80" s="59">
        <f t="shared" si="134"/>
        <v>4760.9092398235271</v>
      </c>
      <c r="BQ80" s="59">
        <f t="shared" si="137"/>
        <v>4026.2060297320827</v>
      </c>
      <c r="BR80" s="59">
        <f t="shared" si="140"/>
        <v>4235.1374337202333</v>
      </c>
      <c r="BS80" s="59">
        <f t="shared" si="143"/>
        <v>5390.4471780088652</v>
      </c>
      <c r="BT80" s="59">
        <f t="shared" si="146"/>
        <v>6391.9100098402914</v>
      </c>
      <c r="BU80" s="59">
        <f t="shared" si="149"/>
        <v>4055.7789333138307</v>
      </c>
      <c r="BV80" s="59">
        <f t="shared" si="152"/>
        <v>3431.7872296968144</v>
      </c>
      <c r="BW80" s="59">
        <f t="shared" si="155"/>
        <v>2776.9411069589014</v>
      </c>
      <c r="BX80" s="59">
        <f t="shared" si="158"/>
        <v>2836.8083786256516</v>
      </c>
      <c r="BY80" s="59">
        <f t="shared" si="161"/>
        <v>2956.8646387405238</v>
      </c>
      <c r="BZ80" s="59">
        <f t="shared" si="164"/>
        <v>3849.5735720476232</v>
      </c>
      <c r="CA80" s="59">
        <f t="shared" si="167"/>
        <v>2321.0107294351251</v>
      </c>
      <c r="CB80" s="59">
        <f t="shared" si="170"/>
        <v>2122.416790954941</v>
      </c>
      <c r="CC80" s="59">
        <f t="shared" si="173"/>
        <v>1250.5739887968584</v>
      </c>
      <c r="CD80" s="59">
        <f t="shared" si="176"/>
        <v>992.64814015127365</v>
      </c>
      <c r="CE80" s="59">
        <f t="shared" si="179"/>
        <v>952.57617498965567</v>
      </c>
      <c r="CF80" s="59">
        <f t="shared" si="182"/>
        <v>1587.6269583160931</v>
      </c>
      <c r="CG80" s="59">
        <f t="shared" si="185"/>
        <v>1905.1523499793113</v>
      </c>
      <c r="CH80" s="59">
        <f t="shared" si="189"/>
        <v>0</v>
      </c>
      <c r="CI80" s="59">
        <f t="shared" si="199"/>
        <v>0</v>
      </c>
      <c r="CK80" s="59">
        <f t="shared" si="200"/>
        <v>806317.80874336732</v>
      </c>
      <c r="CL80" s="59">
        <f t="shared" ref="CL80:CL143" si="211">CL79+CK80</f>
        <v>31985561.990770649</v>
      </c>
      <c r="CM80" s="59">
        <f t="shared" si="190"/>
        <v>64772575.058433399</v>
      </c>
      <c r="CN80" s="59">
        <f t="shared" si="201"/>
        <v>-18047640.559483238</v>
      </c>
      <c r="CO80" s="59">
        <f t="shared" si="202"/>
        <v>46724934.498950161</v>
      </c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>
        <f t="shared" si="162"/>
        <v>29568.646387405239</v>
      </c>
      <c r="EU80" s="110">
        <f t="shared" si="165"/>
        <v>38495.73572047623</v>
      </c>
      <c r="EV80" s="110">
        <f t="shared" si="168"/>
        <v>23210.107294351252</v>
      </c>
      <c r="EW80" s="110">
        <f t="shared" si="171"/>
        <v>21224.167909549407</v>
      </c>
      <c r="EX80" s="110">
        <f t="shared" si="174"/>
        <v>12505.739887968584</v>
      </c>
      <c r="EY80" s="110">
        <f t="shared" si="177"/>
        <v>9926.4814015127358</v>
      </c>
      <c r="EZ80" s="110">
        <f t="shared" si="180"/>
        <v>9525.7617498965574</v>
      </c>
      <c r="FA80" s="110">
        <f t="shared" si="183"/>
        <v>15876.269583160931</v>
      </c>
      <c r="FB80" s="110">
        <f t="shared" si="186"/>
        <v>19051.523499793115</v>
      </c>
      <c r="FC80" s="110">
        <f t="shared" si="191"/>
        <v>0</v>
      </c>
      <c r="FD80" s="110">
        <f t="shared" si="203"/>
        <v>0</v>
      </c>
      <c r="FF80" s="59">
        <f t="shared" si="204"/>
        <v>179384.43343411406</v>
      </c>
      <c r="FG80" s="59">
        <f t="shared" si="192"/>
        <v>806317.80874336732</v>
      </c>
      <c r="FH80" s="59">
        <f t="shared" si="205"/>
        <v>626933.37530925323</v>
      </c>
      <c r="FI80" s="59">
        <f t="shared" si="206"/>
        <v>176230.97179943111</v>
      </c>
      <c r="FJ80" s="59">
        <f t="shared" ref="FJ80:FJ143" si="212">FJ79+FI80</f>
        <v>-18047640.559483238</v>
      </c>
      <c r="FL80" s="59">
        <f t="shared" si="35"/>
        <v>64480.409608551221</v>
      </c>
      <c r="FM80" s="59">
        <f t="shared" si="193"/>
        <v>78926.85722446673</v>
      </c>
      <c r="FN80" s="59">
        <f t="shared" si="36"/>
        <v>201851.71703546471</v>
      </c>
      <c r="FO80" s="110"/>
      <c r="FP80" s="110"/>
      <c r="FQ80" s="59">
        <f t="shared" si="207"/>
        <v>345258.98386848264</v>
      </c>
      <c r="FS80" s="52">
        <f t="shared" si="194"/>
        <v>6.8400000000000016E-2</v>
      </c>
      <c r="FT80" s="52">
        <f t="shared" si="195"/>
        <v>8.8670168312699957E-2</v>
      </c>
    </row>
    <row r="81" spans="1:176" s="97" customFormat="1" x14ac:dyDescent="0.3">
      <c r="A81" s="95" t="s">
        <v>19</v>
      </c>
      <c r="B81" s="96">
        <v>2027</v>
      </c>
      <c r="C81" s="45"/>
      <c r="D81" s="45"/>
      <c r="E81" s="45"/>
      <c r="F81" s="45"/>
      <c r="G81" s="45"/>
      <c r="H81" s="59"/>
      <c r="I81" s="59"/>
      <c r="J81" s="59"/>
      <c r="K81" s="59"/>
      <c r="L81" s="59"/>
      <c r="M81" s="59"/>
      <c r="N81" s="59"/>
      <c r="O81" s="59"/>
      <c r="S81" s="288">
        <f t="shared" si="196"/>
        <v>0</v>
      </c>
      <c r="T81" s="59">
        <f t="shared" si="208"/>
        <v>96758137.049204051</v>
      </c>
      <c r="V81" s="59">
        <f t="shared" si="187"/>
        <v>4702.65651772824</v>
      </c>
      <c r="W81" s="59">
        <f t="shared" si="197"/>
        <v>3358.4493408618273</v>
      </c>
      <c r="X81" s="59">
        <f t="shared" si="209"/>
        <v>6310.6676604674667</v>
      </c>
      <c r="Y81" s="59">
        <f t="shared" ref="Y81:Y112" si="213">$S$17/$X$4</f>
        <v>2839.483747926422</v>
      </c>
      <c r="Z81" s="59">
        <f t="shared" si="103"/>
        <v>4235.2792134089477</v>
      </c>
      <c r="AA81" s="59">
        <f t="shared" si="106"/>
        <v>6401.4558513430784</v>
      </c>
      <c r="AB81" s="59">
        <f t="shared" si="109"/>
        <v>10103.341702899826</v>
      </c>
      <c r="AC81" s="59">
        <f t="shared" si="112"/>
        <v>8666.6590706078805</v>
      </c>
      <c r="AD81" s="59">
        <f t="shared" si="115"/>
        <v>7415.4845078393109</v>
      </c>
      <c r="AE81" s="59">
        <f t="shared" si="118"/>
        <v>10294.070376640475</v>
      </c>
      <c r="AF81" s="59">
        <f t="shared" si="121"/>
        <v>7366.1886101481159</v>
      </c>
      <c r="AG81" s="59">
        <f t="shared" si="124"/>
        <v>6673.9995652981734</v>
      </c>
      <c r="AH81" s="59">
        <f t="shared" si="127"/>
        <v>5644.1847677938558</v>
      </c>
      <c r="AI81" s="59">
        <f t="shared" si="130"/>
        <v>10127.192686767487</v>
      </c>
      <c r="AJ81" s="59">
        <f t="shared" si="133"/>
        <v>14158.00525835599</v>
      </c>
      <c r="AK81" s="59">
        <f t="shared" si="136"/>
        <v>8968.5161669778372</v>
      </c>
      <c r="AL81" s="59">
        <f t="shared" si="139"/>
        <v>6430.3929952001508</v>
      </c>
      <c r="AM81" s="59">
        <f t="shared" si="142"/>
        <v>11558.75814115379</v>
      </c>
      <c r="AN81" s="59">
        <f t="shared" si="145"/>
        <v>11724.700199442228</v>
      </c>
      <c r="AO81" s="59">
        <f t="shared" si="148"/>
        <v>11609.520313989584</v>
      </c>
      <c r="AP81" s="59">
        <f t="shared" si="151"/>
        <v>43950.735475556787</v>
      </c>
      <c r="AQ81" s="59">
        <f t="shared" si="154"/>
        <v>24913.108188650378</v>
      </c>
      <c r="AR81" s="59">
        <f t="shared" si="157"/>
        <v>26892.926778586352</v>
      </c>
      <c r="AS81" s="59">
        <f t="shared" si="160"/>
        <v>28033.148525385288</v>
      </c>
      <c r="AT81" s="59">
        <f t="shared" si="163"/>
        <v>39861.29840137365</v>
      </c>
      <c r="AU81" s="59">
        <f t="shared" si="166"/>
        <v>25892.904066009316</v>
      </c>
      <c r="AV81" s="59">
        <f t="shared" si="169"/>
        <v>24615.677534661703</v>
      </c>
      <c r="AW81" s="59">
        <f t="shared" si="172"/>
        <v>30348.131811855263</v>
      </c>
      <c r="AX81" s="59">
        <f t="shared" si="175"/>
        <v>32193.861363449621</v>
      </c>
      <c r="AY81" s="59">
        <f t="shared" si="178"/>
        <v>31996.826187508061</v>
      </c>
      <c r="AZ81" s="59">
        <f t="shared" si="181"/>
        <v>31601.61686189489</v>
      </c>
      <c r="BA81" s="59">
        <f t="shared" si="184"/>
        <v>31547.366794215843</v>
      </c>
      <c r="BB81" s="59">
        <f t="shared" si="188"/>
        <v>31694.235459834414</v>
      </c>
      <c r="BC81" s="59">
        <f t="shared" si="198"/>
        <v>32244.538028490402</v>
      </c>
      <c r="BD81" s="59">
        <f t="shared" si="210"/>
        <v>32427.535853529822</v>
      </c>
      <c r="BE81" s="59">
        <f t="shared" ref="BE81:BE112" si="214">$S$49/$X$4</f>
        <v>32337.827217513575</v>
      </c>
      <c r="BF81" s="59">
        <f t="shared" si="104"/>
        <v>12083.237075638559</v>
      </c>
      <c r="BG81" s="59">
        <f t="shared" si="107"/>
        <v>18671.525873120154</v>
      </c>
      <c r="BH81" s="59">
        <f t="shared" si="110"/>
        <v>22174.718197806935</v>
      </c>
      <c r="BI81" s="59">
        <f t="shared" si="113"/>
        <v>6267.0739227830982</v>
      </c>
      <c r="BJ81" s="59">
        <f t="shared" si="116"/>
        <v>5112.1396489029266</v>
      </c>
      <c r="BK81" s="59">
        <f t="shared" si="119"/>
        <v>3939.8456591329946</v>
      </c>
      <c r="BL81" s="59">
        <f t="shared" si="122"/>
        <v>4301.477883613954</v>
      </c>
      <c r="BM81" s="59">
        <f t="shared" si="125"/>
        <v>5838.1715171504284</v>
      </c>
      <c r="BN81" s="59">
        <f t="shared" si="128"/>
        <v>6721.9650077639126</v>
      </c>
      <c r="BO81" s="59">
        <f t="shared" si="131"/>
        <v>6222.5398309563725</v>
      </c>
      <c r="BP81" s="59">
        <f t="shared" si="134"/>
        <v>4760.9092398235271</v>
      </c>
      <c r="BQ81" s="59">
        <f t="shared" si="137"/>
        <v>4026.2060297320827</v>
      </c>
      <c r="BR81" s="59">
        <f t="shared" si="140"/>
        <v>4235.1374337202333</v>
      </c>
      <c r="BS81" s="59">
        <f t="shared" si="143"/>
        <v>5390.4471780088652</v>
      </c>
      <c r="BT81" s="59">
        <f t="shared" si="146"/>
        <v>6391.9100098402914</v>
      </c>
      <c r="BU81" s="59">
        <f t="shared" si="149"/>
        <v>4055.7789333138307</v>
      </c>
      <c r="BV81" s="59">
        <f t="shared" si="152"/>
        <v>3431.7872296968144</v>
      </c>
      <c r="BW81" s="59">
        <f t="shared" si="155"/>
        <v>2776.9411069589014</v>
      </c>
      <c r="BX81" s="59">
        <f t="shared" si="158"/>
        <v>2836.8083786256516</v>
      </c>
      <c r="BY81" s="59">
        <f t="shared" si="161"/>
        <v>2956.8646387405238</v>
      </c>
      <c r="BZ81" s="59">
        <f t="shared" si="164"/>
        <v>3849.5735720476232</v>
      </c>
      <c r="CA81" s="59">
        <f t="shared" si="167"/>
        <v>2321.0107294351251</v>
      </c>
      <c r="CB81" s="59">
        <f t="shared" si="170"/>
        <v>2122.416790954941</v>
      </c>
      <c r="CC81" s="59">
        <f t="shared" si="173"/>
        <v>1250.5739887968584</v>
      </c>
      <c r="CD81" s="59">
        <f t="shared" si="176"/>
        <v>992.64814015127365</v>
      </c>
      <c r="CE81" s="59">
        <f t="shared" si="179"/>
        <v>952.57617498965567</v>
      </c>
      <c r="CF81" s="59">
        <f t="shared" si="182"/>
        <v>1587.6269583160931</v>
      </c>
      <c r="CG81" s="59">
        <f t="shared" si="185"/>
        <v>1905.1523499793113</v>
      </c>
      <c r="CH81" s="59">
        <f t="shared" si="189"/>
        <v>0</v>
      </c>
      <c r="CI81" s="59">
        <f t="shared" si="199"/>
        <v>0</v>
      </c>
      <c r="CK81" s="59">
        <f t="shared" si="200"/>
        <v>806317.80874336732</v>
      </c>
      <c r="CL81" s="59">
        <f t="shared" si="211"/>
        <v>32791879.799514018</v>
      </c>
      <c r="CM81" s="59">
        <f t="shared" si="190"/>
        <v>63966257.249690033</v>
      </c>
      <c r="CN81" s="59">
        <f t="shared" si="201"/>
        <v>-17863097.841184307</v>
      </c>
      <c r="CO81" s="59">
        <f t="shared" si="202"/>
        <v>46103159.408505723</v>
      </c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>
        <f t="shared" si="165"/>
        <v>38495.73572047623</v>
      </c>
      <c r="EV81" s="110">
        <f t="shared" si="168"/>
        <v>23210.107294351252</v>
      </c>
      <c r="EW81" s="110">
        <f t="shared" si="171"/>
        <v>21224.167909549407</v>
      </c>
      <c r="EX81" s="110">
        <f t="shared" si="174"/>
        <v>12505.739887968584</v>
      </c>
      <c r="EY81" s="110">
        <f t="shared" si="177"/>
        <v>9926.4814015127358</v>
      </c>
      <c r="EZ81" s="110">
        <f t="shared" si="180"/>
        <v>9525.7617498965574</v>
      </c>
      <c r="FA81" s="110">
        <f t="shared" si="183"/>
        <v>15876.269583160931</v>
      </c>
      <c r="FB81" s="110">
        <f t="shared" si="186"/>
        <v>19051.523499793115</v>
      </c>
      <c r="FC81" s="110">
        <f t="shared" si="191"/>
        <v>0</v>
      </c>
      <c r="FD81" s="110">
        <f t="shared" si="203"/>
        <v>0</v>
      </c>
      <c r="FF81" s="59">
        <f t="shared" si="204"/>
        <v>149815.78704670881</v>
      </c>
      <c r="FG81" s="59">
        <f t="shared" si="192"/>
        <v>806317.80874336732</v>
      </c>
      <c r="FH81" s="59">
        <f t="shared" si="205"/>
        <v>656502.02169665857</v>
      </c>
      <c r="FI81" s="59">
        <f t="shared" si="206"/>
        <v>184542.71829893073</v>
      </c>
      <c r="FJ81" s="59">
        <f t="shared" si="212"/>
        <v>-17863097.841184307</v>
      </c>
      <c r="FL81" s="59">
        <f t="shared" si="35"/>
        <v>63622.359983737893</v>
      </c>
      <c r="FM81" s="59">
        <f t="shared" si="193"/>
        <v>77876.566746470649</v>
      </c>
      <c r="FN81" s="59">
        <f t="shared" si="36"/>
        <v>199165.64864474474</v>
      </c>
      <c r="FO81" s="110"/>
      <c r="FP81" s="110"/>
      <c r="FQ81" s="59">
        <f t="shared" si="207"/>
        <v>340664.57537495327</v>
      </c>
      <c r="FS81" s="52">
        <f t="shared" si="194"/>
        <v>6.8400000000000002E-2</v>
      </c>
      <c r="FT81" s="52">
        <f t="shared" si="195"/>
        <v>8.8670168312699957E-2</v>
      </c>
    </row>
    <row r="82" spans="1:176" s="97" customFormat="1" x14ac:dyDescent="0.3">
      <c r="A82" s="95" t="s">
        <v>20</v>
      </c>
      <c r="B82" s="96">
        <v>2027</v>
      </c>
      <c r="C82" s="45"/>
      <c r="D82" s="45"/>
      <c r="E82" s="45"/>
      <c r="F82" s="45"/>
      <c r="G82" s="45"/>
      <c r="H82" s="59"/>
      <c r="I82" s="59"/>
      <c r="J82" s="59"/>
      <c r="K82" s="59"/>
      <c r="L82" s="59"/>
      <c r="M82" s="59"/>
      <c r="N82" s="59"/>
      <c r="O82" s="59"/>
      <c r="S82" s="288">
        <f t="shared" si="196"/>
        <v>0</v>
      </c>
      <c r="T82" s="59">
        <f t="shared" si="208"/>
        <v>96758137.049204051</v>
      </c>
      <c r="V82" s="59">
        <f t="shared" si="187"/>
        <v>4702.65651772824</v>
      </c>
      <c r="W82" s="59">
        <f t="shared" si="197"/>
        <v>3358.4493408618273</v>
      </c>
      <c r="X82" s="59">
        <f t="shared" si="209"/>
        <v>6310.6676604674667</v>
      </c>
      <c r="Y82" s="59">
        <f t="shared" si="213"/>
        <v>2839.483747926422</v>
      </c>
      <c r="Z82" s="59">
        <f t="shared" ref="Z82:Z113" si="215">$S$18/$X$4</f>
        <v>4235.2792134089477</v>
      </c>
      <c r="AA82" s="59">
        <f t="shared" si="106"/>
        <v>6401.4558513430784</v>
      </c>
      <c r="AB82" s="59">
        <f t="shared" si="109"/>
        <v>10103.341702899826</v>
      </c>
      <c r="AC82" s="59">
        <f t="shared" si="112"/>
        <v>8666.6590706078805</v>
      </c>
      <c r="AD82" s="59">
        <f t="shared" si="115"/>
        <v>7415.4845078393109</v>
      </c>
      <c r="AE82" s="59">
        <f t="shared" si="118"/>
        <v>10294.070376640475</v>
      </c>
      <c r="AF82" s="59">
        <f t="shared" si="121"/>
        <v>7366.1886101481159</v>
      </c>
      <c r="AG82" s="59">
        <f t="shared" si="124"/>
        <v>6673.9995652981734</v>
      </c>
      <c r="AH82" s="59">
        <f t="shared" si="127"/>
        <v>5644.1847677938558</v>
      </c>
      <c r="AI82" s="59">
        <f t="shared" si="130"/>
        <v>10127.192686767487</v>
      </c>
      <c r="AJ82" s="59">
        <f t="shared" si="133"/>
        <v>14158.00525835599</v>
      </c>
      <c r="AK82" s="59">
        <f t="shared" si="136"/>
        <v>8968.5161669778372</v>
      </c>
      <c r="AL82" s="59">
        <f t="shared" si="139"/>
        <v>6430.3929952001508</v>
      </c>
      <c r="AM82" s="59">
        <f t="shared" si="142"/>
        <v>11558.75814115379</v>
      </c>
      <c r="AN82" s="59">
        <f t="shared" si="145"/>
        <v>11724.700199442228</v>
      </c>
      <c r="AO82" s="59">
        <f t="shared" si="148"/>
        <v>11609.520313989584</v>
      </c>
      <c r="AP82" s="59">
        <f t="shared" si="151"/>
        <v>43950.735475556787</v>
      </c>
      <c r="AQ82" s="59">
        <f t="shared" si="154"/>
        <v>24913.108188650378</v>
      </c>
      <c r="AR82" s="59">
        <f t="shared" si="157"/>
        <v>26892.926778586352</v>
      </c>
      <c r="AS82" s="59">
        <f t="shared" si="160"/>
        <v>28033.148525385288</v>
      </c>
      <c r="AT82" s="59">
        <f t="shared" si="163"/>
        <v>39861.29840137365</v>
      </c>
      <c r="AU82" s="59">
        <f t="shared" si="166"/>
        <v>25892.904066009316</v>
      </c>
      <c r="AV82" s="59">
        <f t="shared" si="169"/>
        <v>24615.677534661703</v>
      </c>
      <c r="AW82" s="59">
        <f t="shared" si="172"/>
        <v>30348.131811855263</v>
      </c>
      <c r="AX82" s="59">
        <f t="shared" si="175"/>
        <v>32193.861363449621</v>
      </c>
      <c r="AY82" s="59">
        <f t="shared" si="178"/>
        <v>31996.826187508061</v>
      </c>
      <c r="AZ82" s="59">
        <f t="shared" si="181"/>
        <v>31601.61686189489</v>
      </c>
      <c r="BA82" s="59">
        <f t="shared" si="184"/>
        <v>31547.366794215843</v>
      </c>
      <c r="BB82" s="59">
        <f t="shared" si="188"/>
        <v>31694.235459834414</v>
      </c>
      <c r="BC82" s="59">
        <f t="shared" si="198"/>
        <v>32244.538028490402</v>
      </c>
      <c r="BD82" s="59">
        <f t="shared" si="210"/>
        <v>32427.535853529822</v>
      </c>
      <c r="BE82" s="59">
        <f t="shared" si="214"/>
        <v>32337.827217513575</v>
      </c>
      <c r="BF82" s="59">
        <f t="shared" ref="BF82:BF113" si="216">$S$50/$X$4</f>
        <v>12083.237075638559</v>
      </c>
      <c r="BG82" s="59">
        <f t="shared" si="107"/>
        <v>18671.525873120154</v>
      </c>
      <c r="BH82" s="59">
        <f t="shared" si="110"/>
        <v>22174.718197806935</v>
      </c>
      <c r="BI82" s="59">
        <f t="shared" si="113"/>
        <v>6267.0739227830982</v>
      </c>
      <c r="BJ82" s="59">
        <f t="shared" si="116"/>
        <v>5112.1396489029266</v>
      </c>
      <c r="BK82" s="59">
        <f t="shared" si="119"/>
        <v>3939.8456591329946</v>
      </c>
      <c r="BL82" s="59">
        <f t="shared" si="122"/>
        <v>4301.477883613954</v>
      </c>
      <c r="BM82" s="59">
        <f t="shared" si="125"/>
        <v>5838.1715171504284</v>
      </c>
      <c r="BN82" s="59">
        <f t="shared" si="128"/>
        <v>6721.9650077639126</v>
      </c>
      <c r="BO82" s="59">
        <f t="shared" si="131"/>
        <v>6222.5398309563725</v>
      </c>
      <c r="BP82" s="59">
        <f t="shared" si="134"/>
        <v>4760.9092398235271</v>
      </c>
      <c r="BQ82" s="59">
        <f t="shared" si="137"/>
        <v>4026.2060297320827</v>
      </c>
      <c r="BR82" s="59">
        <f t="shared" si="140"/>
        <v>4235.1374337202333</v>
      </c>
      <c r="BS82" s="59">
        <f t="shared" si="143"/>
        <v>5390.4471780088652</v>
      </c>
      <c r="BT82" s="59">
        <f t="shared" si="146"/>
        <v>6391.9100098402914</v>
      </c>
      <c r="BU82" s="59">
        <f t="shared" si="149"/>
        <v>4055.7789333138307</v>
      </c>
      <c r="BV82" s="59">
        <f t="shared" si="152"/>
        <v>3431.7872296968144</v>
      </c>
      <c r="BW82" s="59">
        <f t="shared" si="155"/>
        <v>2776.9411069589014</v>
      </c>
      <c r="BX82" s="59">
        <f t="shared" si="158"/>
        <v>2836.8083786256516</v>
      </c>
      <c r="BY82" s="59">
        <f t="shared" si="161"/>
        <v>2956.8646387405238</v>
      </c>
      <c r="BZ82" s="59">
        <f t="shared" si="164"/>
        <v>3849.5735720476232</v>
      </c>
      <c r="CA82" s="59">
        <f t="shared" si="167"/>
        <v>2321.0107294351251</v>
      </c>
      <c r="CB82" s="59">
        <f t="shared" si="170"/>
        <v>2122.416790954941</v>
      </c>
      <c r="CC82" s="59">
        <f t="shared" si="173"/>
        <v>1250.5739887968584</v>
      </c>
      <c r="CD82" s="59">
        <f t="shared" si="176"/>
        <v>992.64814015127365</v>
      </c>
      <c r="CE82" s="59">
        <f t="shared" si="179"/>
        <v>952.57617498965567</v>
      </c>
      <c r="CF82" s="59">
        <f t="shared" si="182"/>
        <v>1587.6269583160931</v>
      </c>
      <c r="CG82" s="59">
        <f t="shared" si="185"/>
        <v>1905.1523499793113</v>
      </c>
      <c r="CH82" s="59">
        <f t="shared" si="189"/>
        <v>0</v>
      </c>
      <c r="CI82" s="59">
        <f t="shared" si="199"/>
        <v>0</v>
      </c>
      <c r="CK82" s="59">
        <f t="shared" si="200"/>
        <v>806317.80874336732</v>
      </c>
      <c r="CL82" s="59">
        <f t="shared" si="211"/>
        <v>33598197.608257383</v>
      </c>
      <c r="CM82" s="59">
        <f t="shared" si="190"/>
        <v>63159939.440946668</v>
      </c>
      <c r="CN82" s="59">
        <f t="shared" si="201"/>
        <v>-17667733.971574351</v>
      </c>
      <c r="CO82" s="59">
        <f t="shared" si="202"/>
        <v>45492205.469372317</v>
      </c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>
        <f t="shared" si="168"/>
        <v>23210.107294351252</v>
      </c>
      <c r="EW82" s="110">
        <f t="shared" si="171"/>
        <v>21224.167909549407</v>
      </c>
      <c r="EX82" s="110">
        <f t="shared" si="174"/>
        <v>12505.739887968584</v>
      </c>
      <c r="EY82" s="110">
        <f t="shared" si="177"/>
        <v>9926.4814015127358</v>
      </c>
      <c r="EZ82" s="110">
        <f t="shared" si="180"/>
        <v>9525.7617498965574</v>
      </c>
      <c r="FA82" s="110">
        <f t="shared" si="183"/>
        <v>15876.269583160931</v>
      </c>
      <c r="FB82" s="110">
        <f t="shared" si="186"/>
        <v>19051.523499793115</v>
      </c>
      <c r="FC82" s="110">
        <f t="shared" si="191"/>
        <v>0</v>
      </c>
      <c r="FD82" s="110">
        <f t="shared" si="203"/>
        <v>0</v>
      </c>
      <c r="FF82" s="59">
        <f t="shared" si="204"/>
        <v>111320.05132623258</v>
      </c>
      <c r="FG82" s="59">
        <f t="shared" si="192"/>
        <v>806317.80874336732</v>
      </c>
      <c r="FH82" s="59">
        <f t="shared" si="205"/>
        <v>694997.75741713471</v>
      </c>
      <c r="FI82" s="59">
        <f t="shared" si="206"/>
        <v>195363.86960995657</v>
      </c>
      <c r="FJ82" s="59">
        <f t="shared" si="212"/>
        <v>-17667733.971574351</v>
      </c>
      <c r="FL82" s="59">
        <f t="shared" si="35"/>
        <v>62779.243547733793</v>
      </c>
      <c r="FM82" s="59">
        <f t="shared" si="193"/>
        <v>76844.555148342217</v>
      </c>
      <c r="FN82" s="59">
        <f t="shared" si="36"/>
        <v>196526.32762768841</v>
      </c>
      <c r="FO82" s="110"/>
      <c r="FP82" s="110"/>
      <c r="FQ82" s="59">
        <f t="shared" si="207"/>
        <v>336150.12632376445</v>
      </c>
      <c r="FS82" s="52">
        <f t="shared" si="194"/>
        <v>6.8400000000000002E-2</v>
      </c>
      <c r="FT82" s="52">
        <f t="shared" si="195"/>
        <v>8.8670168312699971E-2</v>
      </c>
    </row>
    <row r="83" spans="1:176" s="97" customFormat="1" x14ac:dyDescent="0.3">
      <c r="A83" s="95" t="s">
        <v>21</v>
      </c>
      <c r="B83" s="96">
        <v>2027</v>
      </c>
      <c r="C83" s="45"/>
      <c r="D83" s="45"/>
      <c r="E83" s="45"/>
      <c r="F83" s="45"/>
      <c r="G83" s="45"/>
      <c r="H83" s="59"/>
      <c r="I83" s="59"/>
      <c r="J83" s="59"/>
      <c r="K83" s="59"/>
      <c r="L83" s="59"/>
      <c r="M83" s="59"/>
      <c r="N83" s="59"/>
      <c r="O83" s="59"/>
      <c r="S83" s="288">
        <f t="shared" si="196"/>
        <v>0</v>
      </c>
      <c r="T83" s="59">
        <f t="shared" si="208"/>
        <v>96758137.049204051</v>
      </c>
      <c r="V83" s="59">
        <f t="shared" si="187"/>
        <v>4702.65651772824</v>
      </c>
      <c r="W83" s="59">
        <f t="shared" si="197"/>
        <v>3358.4493408618273</v>
      </c>
      <c r="X83" s="59">
        <f t="shared" si="209"/>
        <v>6310.6676604674667</v>
      </c>
      <c r="Y83" s="59">
        <f t="shared" si="213"/>
        <v>2839.483747926422</v>
      </c>
      <c r="Z83" s="59">
        <f t="shared" si="215"/>
        <v>4235.2792134089477</v>
      </c>
      <c r="AA83" s="59">
        <f t="shared" ref="AA83:AA114" si="217">$S$19/$X$4</f>
        <v>6401.4558513430784</v>
      </c>
      <c r="AB83" s="59">
        <f t="shared" si="109"/>
        <v>10103.341702899826</v>
      </c>
      <c r="AC83" s="59">
        <f t="shared" si="112"/>
        <v>8666.6590706078805</v>
      </c>
      <c r="AD83" s="59">
        <f t="shared" si="115"/>
        <v>7415.4845078393109</v>
      </c>
      <c r="AE83" s="59">
        <f t="shared" si="118"/>
        <v>10294.070376640475</v>
      </c>
      <c r="AF83" s="59">
        <f t="shared" si="121"/>
        <v>7366.1886101481159</v>
      </c>
      <c r="AG83" s="59">
        <f t="shared" si="124"/>
        <v>6673.9995652981734</v>
      </c>
      <c r="AH83" s="59">
        <f t="shared" si="127"/>
        <v>5644.1847677938558</v>
      </c>
      <c r="AI83" s="59">
        <f t="shared" si="130"/>
        <v>10127.192686767487</v>
      </c>
      <c r="AJ83" s="59">
        <f t="shared" si="133"/>
        <v>14158.00525835599</v>
      </c>
      <c r="AK83" s="59">
        <f t="shared" si="136"/>
        <v>8968.5161669778372</v>
      </c>
      <c r="AL83" s="59">
        <f t="shared" si="139"/>
        <v>6430.3929952001508</v>
      </c>
      <c r="AM83" s="59">
        <f t="shared" si="142"/>
        <v>11558.75814115379</v>
      </c>
      <c r="AN83" s="59">
        <f t="shared" si="145"/>
        <v>11724.700199442228</v>
      </c>
      <c r="AO83" s="59">
        <f t="shared" si="148"/>
        <v>11609.520313989584</v>
      </c>
      <c r="AP83" s="59">
        <f t="shared" si="151"/>
        <v>43950.735475556787</v>
      </c>
      <c r="AQ83" s="59">
        <f t="shared" si="154"/>
        <v>24913.108188650378</v>
      </c>
      <c r="AR83" s="59">
        <f t="shared" si="157"/>
        <v>26892.926778586352</v>
      </c>
      <c r="AS83" s="59">
        <f t="shared" si="160"/>
        <v>28033.148525385288</v>
      </c>
      <c r="AT83" s="59">
        <f t="shared" si="163"/>
        <v>39861.29840137365</v>
      </c>
      <c r="AU83" s="59">
        <f t="shared" si="166"/>
        <v>25892.904066009316</v>
      </c>
      <c r="AV83" s="59">
        <f t="shared" si="169"/>
        <v>24615.677534661703</v>
      </c>
      <c r="AW83" s="59">
        <f t="shared" si="172"/>
        <v>30348.131811855263</v>
      </c>
      <c r="AX83" s="59">
        <f t="shared" si="175"/>
        <v>32193.861363449621</v>
      </c>
      <c r="AY83" s="59">
        <f t="shared" si="178"/>
        <v>31996.826187508061</v>
      </c>
      <c r="AZ83" s="59">
        <f t="shared" si="181"/>
        <v>31601.61686189489</v>
      </c>
      <c r="BA83" s="59">
        <f t="shared" si="184"/>
        <v>31547.366794215843</v>
      </c>
      <c r="BB83" s="59">
        <f t="shared" si="188"/>
        <v>31694.235459834414</v>
      </c>
      <c r="BC83" s="59">
        <f t="shared" si="198"/>
        <v>32244.538028490402</v>
      </c>
      <c r="BD83" s="59">
        <f t="shared" si="210"/>
        <v>32427.535853529822</v>
      </c>
      <c r="BE83" s="59">
        <f t="shared" si="214"/>
        <v>32337.827217513575</v>
      </c>
      <c r="BF83" s="59">
        <f t="shared" si="216"/>
        <v>12083.237075638559</v>
      </c>
      <c r="BG83" s="59">
        <f t="shared" ref="BG83:BG114" si="218">$S$51/$X$4</f>
        <v>18671.525873120154</v>
      </c>
      <c r="BH83" s="59">
        <f t="shared" si="110"/>
        <v>22174.718197806935</v>
      </c>
      <c r="BI83" s="59">
        <f t="shared" si="113"/>
        <v>6267.0739227830982</v>
      </c>
      <c r="BJ83" s="59">
        <f t="shared" si="116"/>
        <v>5112.1396489029266</v>
      </c>
      <c r="BK83" s="59">
        <f t="shared" si="119"/>
        <v>3939.8456591329946</v>
      </c>
      <c r="BL83" s="59">
        <f t="shared" si="122"/>
        <v>4301.477883613954</v>
      </c>
      <c r="BM83" s="59">
        <f t="shared" si="125"/>
        <v>5838.1715171504284</v>
      </c>
      <c r="BN83" s="59">
        <f t="shared" si="128"/>
        <v>6721.9650077639126</v>
      </c>
      <c r="BO83" s="59">
        <f t="shared" si="131"/>
        <v>6222.5398309563725</v>
      </c>
      <c r="BP83" s="59">
        <f t="shared" si="134"/>
        <v>4760.9092398235271</v>
      </c>
      <c r="BQ83" s="59">
        <f t="shared" si="137"/>
        <v>4026.2060297320827</v>
      </c>
      <c r="BR83" s="59">
        <f t="shared" si="140"/>
        <v>4235.1374337202333</v>
      </c>
      <c r="BS83" s="59">
        <f t="shared" si="143"/>
        <v>5390.4471780088652</v>
      </c>
      <c r="BT83" s="59">
        <f t="shared" si="146"/>
        <v>6391.9100098402914</v>
      </c>
      <c r="BU83" s="59">
        <f t="shared" si="149"/>
        <v>4055.7789333138307</v>
      </c>
      <c r="BV83" s="59">
        <f t="shared" si="152"/>
        <v>3431.7872296968144</v>
      </c>
      <c r="BW83" s="59">
        <f t="shared" si="155"/>
        <v>2776.9411069589014</v>
      </c>
      <c r="BX83" s="59">
        <f t="shared" si="158"/>
        <v>2836.8083786256516</v>
      </c>
      <c r="BY83" s="59">
        <f t="shared" si="161"/>
        <v>2956.8646387405238</v>
      </c>
      <c r="BZ83" s="59">
        <f t="shared" si="164"/>
        <v>3849.5735720476232</v>
      </c>
      <c r="CA83" s="59">
        <f t="shared" si="167"/>
        <v>2321.0107294351251</v>
      </c>
      <c r="CB83" s="59">
        <f t="shared" si="170"/>
        <v>2122.416790954941</v>
      </c>
      <c r="CC83" s="59">
        <f t="shared" si="173"/>
        <v>1250.5739887968584</v>
      </c>
      <c r="CD83" s="59">
        <f t="shared" si="176"/>
        <v>992.64814015127365</v>
      </c>
      <c r="CE83" s="59">
        <f t="shared" si="179"/>
        <v>952.57617498965567</v>
      </c>
      <c r="CF83" s="59">
        <f t="shared" si="182"/>
        <v>1587.6269583160931</v>
      </c>
      <c r="CG83" s="59">
        <f t="shared" si="185"/>
        <v>1905.1523499793113</v>
      </c>
      <c r="CH83" s="59">
        <f t="shared" si="189"/>
        <v>0</v>
      </c>
      <c r="CI83" s="59">
        <f t="shared" si="199"/>
        <v>0</v>
      </c>
      <c r="CK83" s="59">
        <f t="shared" si="200"/>
        <v>806317.80874336732</v>
      </c>
      <c r="CL83" s="59">
        <f t="shared" si="211"/>
        <v>34404515.417000748</v>
      </c>
      <c r="CM83" s="59">
        <f t="shared" si="190"/>
        <v>62353621.632203303</v>
      </c>
      <c r="CN83" s="59">
        <f t="shared" si="201"/>
        <v>-17465845.740803953</v>
      </c>
      <c r="CO83" s="59">
        <f t="shared" si="202"/>
        <v>44887775.891399354</v>
      </c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>
        <f t="shared" si="171"/>
        <v>21224.167909549407</v>
      </c>
      <c r="EX83" s="110">
        <f t="shared" si="174"/>
        <v>12505.739887968584</v>
      </c>
      <c r="EY83" s="110">
        <f t="shared" si="177"/>
        <v>9926.4814015127358</v>
      </c>
      <c r="EZ83" s="110">
        <f t="shared" si="180"/>
        <v>9525.7617498965574</v>
      </c>
      <c r="FA83" s="110">
        <f t="shared" si="183"/>
        <v>15876.269583160931</v>
      </c>
      <c r="FB83" s="110">
        <f t="shared" si="186"/>
        <v>19051.523499793115</v>
      </c>
      <c r="FC83" s="110">
        <f t="shared" si="191"/>
        <v>0</v>
      </c>
      <c r="FD83" s="110">
        <f t="shared" si="203"/>
        <v>0</v>
      </c>
      <c r="FF83" s="59">
        <f t="shared" si="204"/>
        <v>88109.944031881314</v>
      </c>
      <c r="FG83" s="59">
        <f t="shared" si="192"/>
        <v>806317.80874336732</v>
      </c>
      <c r="FH83" s="59">
        <f t="shared" si="205"/>
        <v>718207.86471148604</v>
      </c>
      <c r="FI83" s="59">
        <f t="shared" si="206"/>
        <v>201888.23077039875</v>
      </c>
      <c r="FJ83" s="59">
        <f t="shared" si="212"/>
        <v>-17465845.740803953</v>
      </c>
      <c r="FL83" s="59">
        <f t="shared" si="35"/>
        <v>61945.130730131103</v>
      </c>
      <c r="FM83" s="59">
        <f t="shared" si="193"/>
        <v>75823.564375118367</v>
      </c>
      <c r="FN83" s="59">
        <f t="shared" si="36"/>
        <v>193915.19185084521</v>
      </c>
      <c r="FO83" s="110"/>
      <c r="FP83" s="110"/>
      <c r="FQ83" s="59">
        <f t="shared" si="207"/>
        <v>331683.88695609465</v>
      </c>
      <c r="FS83" s="52">
        <f t="shared" si="194"/>
        <v>6.8399999999999989E-2</v>
      </c>
      <c r="FT83" s="52">
        <f t="shared" si="195"/>
        <v>8.8670168312699943E-2</v>
      </c>
    </row>
    <row r="84" spans="1:176" s="97" customFormat="1" x14ac:dyDescent="0.3">
      <c r="A84" s="95" t="s">
        <v>22</v>
      </c>
      <c r="B84" s="96">
        <v>2027</v>
      </c>
      <c r="C84" s="45"/>
      <c r="D84" s="45"/>
      <c r="E84" s="45"/>
      <c r="F84" s="45"/>
      <c r="G84" s="45"/>
      <c r="H84" s="59"/>
      <c r="I84" s="59"/>
      <c r="J84" s="59"/>
      <c r="K84" s="59"/>
      <c r="L84" s="59"/>
      <c r="M84" s="59"/>
      <c r="N84" s="59"/>
      <c r="O84" s="59"/>
      <c r="S84" s="288">
        <f t="shared" si="196"/>
        <v>0</v>
      </c>
      <c r="T84" s="59">
        <f t="shared" si="208"/>
        <v>96758137.049204051</v>
      </c>
      <c r="V84" s="59">
        <f t="shared" si="187"/>
        <v>4702.65651772824</v>
      </c>
      <c r="W84" s="59">
        <f t="shared" si="197"/>
        <v>3358.4493408618273</v>
      </c>
      <c r="X84" s="59">
        <f t="shared" si="209"/>
        <v>6310.6676604674667</v>
      </c>
      <c r="Y84" s="59">
        <f t="shared" si="213"/>
        <v>2839.483747926422</v>
      </c>
      <c r="Z84" s="59">
        <f t="shared" si="215"/>
        <v>4235.2792134089477</v>
      </c>
      <c r="AA84" s="59">
        <f t="shared" si="217"/>
        <v>6401.4558513430784</v>
      </c>
      <c r="AB84" s="59">
        <f t="shared" ref="AB84:AB115" si="219">$S$20/$X$4</f>
        <v>10103.341702899826</v>
      </c>
      <c r="AC84" s="59">
        <f t="shared" si="112"/>
        <v>8666.6590706078805</v>
      </c>
      <c r="AD84" s="59">
        <f t="shared" si="115"/>
        <v>7415.4845078393109</v>
      </c>
      <c r="AE84" s="59">
        <f t="shared" si="118"/>
        <v>10294.070376640475</v>
      </c>
      <c r="AF84" s="59">
        <f t="shared" si="121"/>
        <v>7366.1886101481159</v>
      </c>
      <c r="AG84" s="59">
        <f t="shared" si="124"/>
        <v>6673.9995652981734</v>
      </c>
      <c r="AH84" s="59">
        <f t="shared" si="127"/>
        <v>5644.1847677938558</v>
      </c>
      <c r="AI84" s="59">
        <f t="shared" si="130"/>
        <v>10127.192686767487</v>
      </c>
      <c r="AJ84" s="59">
        <f t="shared" si="133"/>
        <v>14158.00525835599</v>
      </c>
      <c r="AK84" s="59">
        <f t="shared" si="136"/>
        <v>8968.5161669778372</v>
      </c>
      <c r="AL84" s="59">
        <f t="shared" si="139"/>
        <v>6430.3929952001508</v>
      </c>
      <c r="AM84" s="59">
        <f t="shared" si="142"/>
        <v>11558.75814115379</v>
      </c>
      <c r="AN84" s="59">
        <f t="shared" si="145"/>
        <v>11724.700199442228</v>
      </c>
      <c r="AO84" s="59">
        <f t="shared" si="148"/>
        <v>11609.520313989584</v>
      </c>
      <c r="AP84" s="59">
        <f t="shared" si="151"/>
        <v>43950.735475556787</v>
      </c>
      <c r="AQ84" s="59">
        <f t="shared" si="154"/>
        <v>24913.108188650378</v>
      </c>
      <c r="AR84" s="59">
        <f t="shared" si="157"/>
        <v>26892.926778586352</v>
      </c>
      <c r="AS84" s="59">
        <f t="shared" si="160"/>
        <v>28033.148525385288</v>
      </c>
      <c r="AT84" s="59">
        <f t="shared" si="163"/>
        <v>39861.29840137365</v>
      </c>
      <c r="AU84" s="59">
        <f t="shared" si="166"/>
        <v>25892.904066009316</v>
      </c>
      <c r="AV84" s="59">
        <f t="shared" si="169"/>
        <v>24615.677534661703</v>
      </c>
      <c r="AW84" s="59">
        <f t="shared" si="172"/>
        <v>30348.131811855263</v>
      </c>
      <c r="AX84" s="59">
        <f t="shared" si="175"/>
        <v>32193.861363449621</v>
      </c>
      <c r="AY84" s="59">
        <f t="shared" si="178"/>
        <v>31996.826187508061</v>
      </c>
      <c r="AZ84" s="59">
        <f t="shared" si="181"/>
        <v>31601.61686189489</v>
      </c>
      <c r="BA84" s="59">
        <f t="shared" si="184"/>
        <v>31547.366794215843</v>
      </c>
      <c r="BB84" s="59">
        <f t="shared" si="188"/>
        <v>31694.235459834414</v>
      </c>
      <c r="BC84" s="59">
        <f t="shared" si="198"/>
        <v>32244.538028490402</v>
      </c>
      <c r="BD84" s="59">
        <f t="shared" si="210"/>
        <v>32427.535853529822</v>
      </c>
      <c r="BE84" s="59">
        <f t="shared" si="214"/>
        <v>32337.827217513575</v>
      </c>
      <c r="BF84" s="59">
        <f t="shared" si="216"/>
        <v>12083.237075638559</v>
      </c>
      <c r="BG84" s="59">
        <f t="shared" si="218"/>
        <v>18671.525873120154</v>
      </c>
      <c r="BH84" s="59">
        <f t="shared" ref="BH84:BH115" si="220">$S$52/$X$4</f>
        <v>22174.718197806935</v>
      </c>
      <c r="BI84" s="59">
        <f t="shared" si="113"/>
        <v>6267.0739227830982</v>
      </c>
      <c r="BJ84" s="59">
        <f t="shared" si="116"/>
        <v>5112.1396489029266</v>
      </c>
      <c r="BK84" s="59">
        <f t="shared" si="119"/>
        <v>3939.8456591329946</v>
      </c>
      <c r="BL84" s="59">
        <f t="shared" si="122"/>
        <v>4301.477883613954</v>
      </c>
      <c r="BM84" s="59">
        <f t="shared" si="125"/>
        <v>5838.1715171504284</v>
      </c>
      <c r="BN84" s="59">
        <f t="shared" si="128"/>
        <v>6721.9650077639126</v>
      </c>
      <c r="BO84" s="59">
        <f t="shared" si="131"/>
        <v>6222.5398309563725</v>
      </c>
      <c r="BP84" s="59">
        <f t="shared" si="134"/>
        <v>4760.9092398235271</v>
      </c>
      <c r="BQ84" s="59">
        <f t="shared" si="137"/>
        <v>4026.2060297320827</v>
      </c>
      <c r="BR84" s="59">
        <f t="shared" si="140"/>
        <v>4235.1374337202333</v>
      </c>
      <c r="BS84" s="59">
        <f t="shared" si="143"/>
        <v>5390.4471780088652</v>
      </c>
      <c r="BT84" s="59">
        <f t="shared" si="146"/>
        <v>6391.9100098402914</v>
      </c>
      <c r="BU84" s="59">
        <f t="shared" si="149"/>
        <v>4055.7789333138307</v>
      </c>
      <c r="BV84" s="59">
        <f t="shared" si="152"/>
        <v>3431.7872296968144</v>
      </c>
      <c r="BW84" s="59">
        <f t="shared" si="155"/>
        <v>2776.9411069589014</v>
      </c>
      <c r="BX84" s="59">
        <f t="shared" si="158"/>
        <v>2836.8083786256516</v>
      </c>
      <c r="BY84" s="59">
        <f t="shared" si="161"/>
        <v>2956.8646387405238</v>
      </c>
      <c r="BZ84" s="59">
        <f t="shared" si="164"/>
        <v>3849.5735720476232</v>
      </c>
      <c r="CA84" s="59">
        <f t="shared" si="167"/>
        <v>2321.0107294351251</v>
      </c>
      <c r="CB84" s="59">
        <f t="shared" si="170"/>
        <v>2122.416790954941</v>
      </c>
      <c r="CC84" s="59">
        <f t="shared" si="173"/>
        <v>1250.5739887968584</v>
      </c>
      <c r="CD84" s="59">
        <f t="shared" si="176"/>
        <v>992.64814015127365</v>
      </c>
      <c r="CE84" s="59">
        <f t="shared" si="179"/>
        <v>952.57617498965567</v>
      </c>
      <c r="CF84" s="59">
        <f t="shared" si="182"/>
        <v>1587.6269583160931</v>
      </c>
      <c r="CG84" s="59">
        <f t="shared" si="185"/>
        <v>1905.1523499793113</v>
      </c>
      <c r="CH84" s="59">
        <f t="shared" si="189"/>
        <v>0</v>
      </c>
      <c r="CI84" s="59">
        <f t="shared" si="199"/>
        <v>0</v>
      </c>
      <c r="CK84" s="59">
        <f t="shared" si="200"/>
        <v>806317.80874336732</v>
      </c>
      <c r="CL84" s="59">
        <f t="shared" si="211"/>
        <v>35210833.225744113</v>
      </c>
      <c r="CM84" s="59">
        <f t="shared" si="190"/>
        <v>61547303.823459938</v>
      </c>
      <c r="CN84" s="59">
        <f t="shared" si="201"/>
        <v>-17257991.39643418</v>
      </c>
      <c r="CO84" s="59">
        <f t="shared" si="202"/>
        <v>44289312.427025758</v>
      </c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>
        <f t="shared" si="174"/>
        <v>12505.739887968584</v>
      </c>
      <c r="EY84" s="110">
        <f t="shared" si="177"/>
        <v>9926.4814015127358</v>
      </c>
      <c r="EZ84" s="110">
        <f t="shared" si="180"/>
        <v>9525.7617498965574</v>
      </c>
      <c r="FA84" s="110">
        <f t="shared" si="183"/>
        <v>15876.269583160931</v>
      </c>
      <c r="FB84" s="110">
        <f t="shared" si="186"/>
        <v>19051.523499793115</v>
      </c>
      <c r="FC84" s="110">
        <f t="shared" si="191"/>
        <v>0</v>
      </c>
      <c r="FD84" s="110">
        <f t="shared" si="203"/>
        <v>0</v>
      </c>
      <c r="FF84" s="59">
        <f t="shared" si="204"/>
        <v>66885.776122331925</v>
      </c>
      <c r="FG84" s="59">
        <f t="shared" si="192"/>
        <v>806317.80874336732</v>
      </c>
      <c r="FH84" s="59">
        <f t="shared" si="205"/>
        <v>739432.03262103535</v>
      </c>
      <c r="FI84" s="59">
        <f t="shared" si="206"/>
        <v>207854.34436977305</v>
      </c>
      <c r="FJ84" s="59">
        <f t="shared" si="212"/>
        <v>-17257991.39643418</v>
      </c>
      <c r="FL84" s="59">
        <f t="shared" ref="FL84:FL147" si="221">$CO84*(($CN$9)/12)</f>
        <v>61119.251149295545</v>
      </c>
      <c r="FM84" s="59">
        <f t="shared" si="193"/>
        <v>74812.651445797179</v>
      </c>
      <c r="FN84" s="59">
        <f t="shared" ref="FN84:FN147" si="222">$CO84*($CN$10/12)</f>
        <v>191329.82968475128</v>
      </c>
      <c r="FO84" s="110"/>
      <c r="FP84" s="110"/>
      <c r="FQ84" s="59">
        <f t="shared" si="207"/>
        <v>327261.732279844</v>
      </c>
      <c r="FS84" s="52">
        <f t="shared" si="194"/>
        <v>6.8400000000000002E-2</v>
      </c>
      <c r="FT84" s="52">
        <f t="shared" si="195"/>
        <v>8.8670168312699957E-2</v>
      </c>
    </row>
    <row r="85" spans="1:176" s="97" customFormat="1" x14ac:dyDescent="0.3">
      <c r="A85" s="95" t="s">
        <v>23</v>
      </c>
      <c r="B85" s="96">
        <v>2027</v>
      </c>
      <c r="C85" s="45"/>
      <c r="D85" s="45"/>
      <c r="E85" s="45"/>
      <c r="F85" s="45"/>
      <c r="G85" s="45"/>
      <c r="H85" s="59"/>
      <c r="I85" s="59"/>
      <c r="J85" s="59"/>
      <c r="K85" s="59"/>
      <c r="L85" s="59"/>
      <c r="M85" s="59"/>
      <c r="N85" s="59"/>
      <c r="O85" s="59"/>
      <c r="S85" s="288">
        <f t="shared" si="196"/>
        <v>0</v>
      </c>
      <c r="T85" s="59">
        <f t="shared" si="208"/>
        <v>96758137.049204051</v>
      </c>
      <c r="V85" s="59">
        <f t="shared" si="187"/>
        <v>4702.65651772824</v>
      </c>
      <c r="W85" s="59">
        <f t="shared" si="197"/>
        <v>3358.4493408618273</v>
      </c>
      <c r="X85" s="59">
        <f t="shared" si="209"/>
        <v>6310.6676604674667</v>
      </c>
      <c r="Y85" s="59">
        <f t="shared" si="213"/>
        <v>2839.483747926422</v>
      </c>
      <c r="Z85" s="59">
        <f t="shared" si="215"/>
        <v>4235.2792134089477</v>
      </c>
      <c r="AA85" s="59">
        <f t="shared" si="217"/>
        <v>6401.4558513430784</v>
      </c>
      <c r="AB85" s="59">
        <f t="shared" si="219"/>
        <v>10103.341702899826</v>
      </c>
      <c r="AC85" s="59">
        <f t="shared" ref="AC85:AC116" si="223">$S$21/$X$4</f>
        <v>8666.6590706078805</v>
      </c>
      <c r="AD85" s="59">
        <f t="shared" si="115"/>
        <v>7415.4845078393109</v>
      </c>
      <c r="AE85" s="59">
        <f t="shared" si="118"/>
        <v>10294.070376640475</v>
      </c>
      <c r="AF85" s="59">
        <f t="shared" si="121"/>
        <v>7366.1886101481159</v>
      </c>
      <c r="AG85" s="59">
        <f t="shared" si="124"/>
        <v>6673.9995652981734</v>
      </c>
      <c r="AH85" s="59">
        <f t="shared" si="127"/>
        <v>5644.1847677938558</v>
      </c>
      <c r="AI85" s="59">
        <f t="shared" si="130"/>
        <v>10127.192686767487</v>
      </c>
      <c r="AJ85" s="59">
        <f t="shared" si="133"/>
        <v>14158.00525835599</v>
      </c>
      <c r="AK85" s="59">
        <f t="shared" si="136"/>
        <v>8968.5161669778372</v>
      </c>
      <c r="AL85" s="59">
        <f t="shared" si="139"/>
        <v>6430.3929952001508</v>
      </c>
      <c r="AM85" s="59">
        <f t="shared" si="142"/>
        <v>11558.75814115379</v>
      </c>
      <c r="AN85" s="59">
        <f t="shared" si="145"/>
        <v>11724.700199442228</v>
      </c>
      <c r="AO85" s="59">
        <f t="shared" si="148"/>
        <v>11609.520313989584</v>
      </c>
      <c r="AP85" s="59">
        <f t="shared" si="151"/>
        <v>43950.735475556787</v>
      </c>
      <c r="AQ85" s="59">
        <f t="shared" si="154"/>
        <v>24913.108188650378</v>
      </c>
      <c r="AR85" s="59">
        <f t="shared" si="157"/>
        <v>26892.926778586352</v>
      </c>
      <c r="AS85" s="59">
        <f t="shared" si="160"/>
        <v>28033.148525385288</v>
      </c>
      <c r="AT85" s="59">
        <f t="shared" si="163"/>
        <v>39861.29840137365</v>
      </c>
      <c r="AU85" s="59">
        <f t="shared" si="166"/>
        <v>25892.904066009316</v>
      </c>
      <c r="AV85" s="59">
        <f t="shared" si="169"/>
        <v>24615.677534661703</v>
      </c>
      <c r="AW85" s="59">
        <f t="shared" si="172"/>
        <v>30348.131811855263</v>
      </c>
      <c r="AX85" s="59">
        <f t="shared" si="175"/>
        <v>32193.861363449621</v>
      </c>
      <c r="AY85" s="59">
        <f t="shared" si="178"/>
        <v>31996.826187508061</v>
      </c>
      <c r="AZ85" s="59">
        <f t="shared" si="181"/>
        <v>31601.61686189489</v>
      </c>
      <c r="BA85" s="59">
        <f t="shared" si="184"/>
        <v>31547.366794215843</v>
      </c>
      <c r="BB85" s="59">
        <f t="shared" si="188"/>
        <v>31694.235459834414</v>
      </c>
      <c r="BC85" s="59">
        <f t="shared" si="198"/>
        <v>32244.538028490402</v>
      </c>
      <c r="BD85" s="59">
        <f t="shared" si="210"/>
        <v>32427.535853529822</v>
      </c>
      <c r="BE85" s="59">
        <f t="shared" si="214"/>
        <v>32337.827217513575</v>
      </c>
      <c r="BF85" s="59">
        <f t="shared" si="216"/>
        <v>12083.237075638559</v>
      </c>
      <c r="BG85" s="59">
        <f t="shared" si="218"/>
        <v>18671.525873120154</v>
      </c>
      <c r="BH85" s="59">
        <f t="shared" si="220"/>
        <v>22174.718197806935</v>
      </c>
      <c r="BI85" s="59">
        <f t="shared" ref="BI85:BI116" si="224">$S$53/$X$4</f>
        <v>6267.0739227830982</v>
      </c>
      <c r="BJ85" s="59">
        <f t="shared" si="116"/>
        <v>5112.1396489029266</v>
      </c>
      <c r="BK85" s="59">
        <f t="shared" si="119"/>
        <v>3939.8456591329946</v>
      </c>
      <c r="BL85" s="59">
        <f t="shared" si="122"/>
        <v>4301.477883613954</v>
      </c>
      <c r="BM85" s="59">
        <f t="shared" si="125"/>
        <v>5838.1715171504284</v>
      </c>
      <c r="BN85" s="59">
        <f t="shared" si="128"/>
        <v>6721.9650077639126</v>
      </c>
      <c r="BO85" s="59">
        <f t="shared" si="131"/>
        <v>6222.5398309563725</v>
      </c>
      <c r="BP85" s="59">
        <f t="shared" si="134"/>
        <v>4760.9092398235271</v>
      </c>
      <c r="BQ85" s="59">
        <f t="shared" si="137"/>
        <v>4026.2060297320827</v>
      </c>
      <c r="BR85" s="59">
        <f t="shared" si="140"/>
        <v>4235.1374337202333</v>
      </c>
      <c r="BS85" s="59">
        <f t="shared" si="143"/>
        <v>5390.4471780088652</v>
      </c>
      <c r="BT85" s="59">
        <f t="shared" si="146"/>
        <v>6391.9100098402914</v>
      </c>
      <c r="BU85" s="59">
        <f t="shared" si="149"/>
        <v>4055.7789333138307</v>
      </c>
      <c r="BV85" s="59">
        <f t="shared" si="152"/>
        <v>3431.7872296968144</v>
      </c>
      <c r="BW85" s="59">
        <f t="shared" si="155"/>
        <v>2776.9411069589014</v>
      </c>
      <c r="BX85" s="59">
        <f t="shared" si="158"/>
        <v>2836.8083786256516</v>
      </c>
      <c r="BY85" s="59">
        <f t="shared" si="161"/>
        <v>2956.8646387405238</v>
      </c>
      <c r="BZ85" s="59">
        <f t="shared" si="164"/>
        <v>3849.5735720476232</v>
      </c>
      <c r="CA85" s="59">
        <f t="shared" si="167"/>
        <v>2321.0107294351251</v>
      </c>
      <c r="CB85" s="59">
        <f t="shared" si="170"/>
        <v>2122.416790954941</v>
      </c>
      <c r="CC85" s="59">
        <f t="shared" si="173"/>
        <v>1250.5739887968584</v>
      </c>
      <c r="CD85" s="59">
        <f t="shared" si="176"/>
        <v>992.64814015127365</v>
      </c>
      <c r="CE85" s="59">
        <f t="shared" si="179"/>
        <v>952.57617498965567</v>
      </c>
      <c r="CF85" s="59">
        <f t="shared" si="182"/>
        <v>1587.6269583160931</v>
      </c>
      <c r="CG85" s="59">
        <f t="shared" si="185"/>
        <v>1905.1523499793113</v>
      </c>
      <c r="CH85" s="59">
        <f t="shared" si="189"/>
        <v>0</v>
      </c>
      <c r="CI85" s="59">
        <f t="shared" si="199"/>
        <v>0</v>
      </c>
      <c r="CK85" s="59">
        <f t="shared" si="200"/>
        <v>806317.80874336732</v>
      </c>
      <c r="CL85" s="59">
        <f t="shared" si="211"/>
        <v>36017151.034487478</v>
      </c>
      <c r="CM85" s="59">
        <f t="shared" si="190"/>
        <v>60740986.014716573</v>
      </c>
      <c r="CN85" s="59">
        <f t="shared" si="201"/>
        <v>-17046621.688581899</v>
      </c>
      <c r="CO85" s="59">
        <f t="shared" si="202"/>
        <v>43694364.326134674</v>
      </c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>
        <f t="shared" si="177"/>
        <v>9926.4814015127358</v>
      </c>
      <c r="EZ85" s="110">
        <f t="shared" si="180"/>
        <v>9525.7617498965574</v>
      </c>
      <c r="FA85" s="110">
        <f t="shared" si="183"/>
        <v>15876.269583160931</v>
      </c>
      <c r="FB85" s="110">
        <f t="shared" si="186"/>
        <v>19051.523499793115</v>
      </c>
      <c r="FC85" s="110">
        <f t="shared" si="191"/>
        <v>0</v>
      </c>
      <c r="FD85" s="110">
        <f t="shared" si="203"/>
        <v>0</v>
      </c>
      <c r="FF85" s="59">
        <f t="shared" si="204"/>
        <v>54380.036234363331</v>
      </c>
      <c r="FG85" s="59">
        <f t="shared" si="192"/>
        <v>806317.80874336732</v>
      </c>
      <c r="FH85" s="59">
        <f t="shared" si="205"/>
        <v>751937.77250900399</v>
      </c>
      <c r="FI85" s="59">
        <f t="shared" si="206"/>
        <v>211369.70785228105</v>
      </c>
      <c r="FJ85" s="59">
        <f t="shared" si="212"/>
        <v>-17046621.688581899</v>
      </c>
      <c r="FL85" s="59">
        <f t="shared" si="221"/>
        <v>60298.222770065848</v>
      </c>
      <c r="FM85" s="59">
        <f t="shared" si="193"/>
        <v>73807.676600598556</v>
      </c>
      <c r="FN85" s="59">
        <f t="shared" si="222"/>
        <v>188759.65388890178</v>
      </c>
      <c r="FO85" s="110"/>
      <c r="FP85" s="110"/>
      <c r="FQ85" s="59">
        <f t="shared" si="207"/>
        <v>322865.55325956619</v>
      </c>
      <c r="FS85" s="52">
        <f t="shared" si="194"/>
        <v>6.8400000000000002E-2</v>
      </c>
      <c r="FT85" s="52">
        <f t="shared" si="195"/>
        <v>8.8670168312699957E-2</v>
      </c>
    </row>
    <row r="86" spans="1:176" s="97" customFormat="1" x14ac:dyDescent="0.3">
      <c r="A86" s="95" t="s">
        <v>24</v>
      </c>
      <c r="B86" s="96">
        <v>2027</v>
      </c>
      <c r="C86" s="45"/>
      <c r="D86" s="45"/>
      <c r="E86" s="45"/>
      <c r="F86" s="45"/>
      <c r="G86" s="45"/>
      <c r="H86" s="59"/>
      <c r="I86" s="59"/>
      <c r="J86" s="59"/>
      <c r="K86" s="59"/>
      <c r="L86" s="59"/>
      <c r="M86" s="59"/>
      <c r="N86" s="59"/>
      <c r="O86" s="59"/>
      <c r="S86" s="288">
        <f t="shared" si="196"/>
        <v>0</v>
      </c>
      <c r="T86" s="59">
        <f t="shared" si="208"/>
        <v>96758137.049204051</v>
      </c>
      <c r="V86" s="59">
        <f t="shared" si="187"/>
        <v>4702.65651772824</v>
      </c>
      <c r="W86" s="59">
        <f t="shared" si="197"/>
        <v>3358.4493408618273</v>
      </c>
      <c r="X86" s="59">
        <f t="shared" si="209"/>
        <v>6310.6676604674667</v>
      </c>
      <c r="Y86" s="59">
        <f t="shared" si="213"/>
        <v>2839.483747926422</v>
      </c>
      <c r="Z86" s="59">
        <f t="shared" si="215"/>
        <v>4235.2792134089477</v>
      </c>
      <c r="AA86" s="59">
        <f t="shared" si="217"/>
        <v>6401.4558513430784</v>
      </c>
      <c r="AB86" s="59">
        <f t="shared" si="219"/>
        <v>10103.341702899826</v>
      </c>
      <c r="AC86" s="59">
        <f t="shared" si="223"/>
        <v>8666.6590706078805</v>
      </c>
      <c r="AD86" s="59">
        <f t="shared" ref="AD86:AD117" si="225">$S$22/$X$4</f>
        <v>7415.4845078393109</v>
      </c>
      <c r="AE86" s="59">
        <f t="shared" si="118"/>
        <v>10294.070376640475</v>
      </c>
      <c r="AF86" s="59">
        <f t="shared" si="121"/>
        <v>7366.1886101481159</v>
      </c>
      <c r="AG86" s="59">
        <f t="shared" si="124"/>
        <v>6673.9995652981734</v>
      </c>
      <c r="AH86" s="59">
        <f t="shared" si="127"/>
        <v>5644.1847677938558</v>
      </c>
      <c r="AI86" s="59">
        <f t="shared" si="130"/>
        <v>10127.192686767487</v>
      </c>
      <c r="AJ86" s="59">
        <f t="shared" si="133"/>
        <v>14158.00525835599</v>
      </c>
      <c r="AK86" s="59">
        <f t="shared" si="136"/>
        <v>8968.5161669778372</v>
      </c>
      <c r="AL86" s="59">
        <f t="shared" si="139"/>
        <v>6430.3929952001508</v>
      </c>
      <c r="AM86" s="59">
        <f t="shared" si="142"/>
        <v>11558.75814115379</v>
      </c>
      <c r="AN86" s="59">
        <f t="shared" si="145"/>
        <v>11724.700199442228</v>
      </c>
      <c r="AO86" s="59">
        <f t="shared" si="148"/>
        <v>11609.520313989584</v>
      </c>
      <c r="AP86" s="59">
        <f t="shared" si="151"/>
        <v>43950.735475556787</v>
      </c>
      <c r="AQ86" s="59">
        <f t="shared" si="154"/>
        <v>24913.108188650378</v>
      </c>
      <c r="AR86" s="59">
        <f t="shared" si="157"/>
        <v>26892.926778586352</v>
      </c>
      <c r="AS86" s="59">
        <f t="shared" si="160"/>
        <v>28033.148525385288</v>
      </c>
      <c r="AT86" s="59">
        <f t="shared" si="163"/>
        <v>39861.29840137365</v>
      </c>
      <c r="AU86" s="59">
        <f t="shared" si="166"/>
        <v>25892.904066009316</v>
      </c>
      <c r="AV86" s="59">
        <f t="shared" si="169"/>
        <v>24615.677534661703</v>
      </c>
      <c r="AW86" s="59">
        <f t="shared" si="172"/>
        <v>30348.131811855263</v>
      </c>
      <c r="AX86" s="59">
        <f t="shared" si="175"/>
        <v>32193.861363449621</v>
      </c>
      <c r="AY86" s="59">
        <f t="shared" si="178"/>
        <v>31996.826187508061</v>
      </c>
      <c r="AZ86" s="59">
        <f t="shared" si="181"/>
        <v>31601.61686189489</v>
      </c>
      <c r="BA86" s="59">
        <f t="shared" si="184"/>
        <v>31547.366794215843</v>
      </c>
      <c r="BB86" s="59">
        <f t="shared" si="188"/>
        <v>31694.235459834414</v>
      </c>
      <c r="BC86" s="59">
        <f t="shared" si="198"/>
        <v>32244.538028490402</v>
      </c>
      <c r="BD86" s="59">
        <f t="shared" si="210"/>
        <v>32427.535853529822</v>
      </c>
      <c r="BE86" s="59">
        <f t="shared" si="214"/>
        <v>32337.827217513575</v>
      </c>
      <c r="BF86" s="59">
        <f t="shared" si="216"/>
        <v>12083.237075638559</v>
      </c>
      <c r="BG86" s="59">
        <f t="shared" si="218"/>
        <v>18671.525873120154</v>
      </c>
      <c r="BH86" s="59">
        <f t="shared" si="220"/>
        <v>22174.718197806935</v>
      </c>
      <c r="BI86" s="59">
        <f t="shared" si="224"/>
        <v>6267.0739227830982</v>
      </c>
      <c r="BJ86" s="59">
        <f t="shared" ref="BJ86:BJ117" si="226">$S$54/$X$4</f>
        <v>5112.1396489029266</v>
      </c>
      <c r="BK86" s="59">
        <f t="shared" si="119"/>
        <v>3939.8456591329946</v>
      </c>
      <c r="BL86" s="59">
        <f t="shared" si="122"/>
        <v>4301.477883613954</v>
      </c>
      <c r="BM86" s="59">
        <f t="shared" si="125"/>
        <v>5838.1715171504284</v>
      </c>
      <c r="BN86" s="59">
        <f t="shared" si="128"/>
        <v>6721.9650077639126</v>
      </c>
      <c r="BO86" s="59">
        <f t="shared" si="131"/>
        <v>6222.5398309563725</v>
      </c>
      <c r="BP86" s="59">
        <f t="shared" si="134"/>
        <v>4760.9092398235271</v>
      </c>
      <c r="BQ86" s="59">
        <f t="shared" si="137"/>
        <v>4026.2060297320827</v>
      </c>
      <c r="BR86" s="59">
        <f t="shared" si="140"/>
        <v>4235.1374337202333</v>
      </c>
      <c r="BS86" s="59">
        <f t="shared" si="143"/>
        <v>5390.4471780088652</v>
      </c>
      <c r="BT86" s="59">
        <f t="shared" si="146"/>
        <v>6391.9100098402914</v>
      </c>
      <c r="BU86" s="59">
        <f t="shared" si="149"/>
        <v>4055.7789333138307</v>
      </c>
      <c r="BV86" s="59">
        <f t="shared" si="152"/>
        <v>3431.7872296968144</v>
      </c>
      <c r="BW86" s="59">
        <f t="shared" si="155"/>
        <v>2776.9411069589014</v>
      </c>
      <c r="BX86" s="59">
        <f t="shared" si="158"/>
        <v>2836.8083786256516</v>
      </c>
      <c r="BY86" s="59">
        <f t="shared" si="161"/>
        <v>2956.8646387405238</v>
      </c>
      <c r="BZ86" s="59">
        <f t="shared" si="164"/>
        <v>3849.5735720476232</v>
      </c>
      <c r="CA86" s="59">
        <f t="shared" si="167"/>
        <v>2321.0107294351251</v>
      </c>
      <c r="CB86" s="59">
        <f t="shared" si="170"/>
        <v>2122.416790954941</v>
      </c>
      <c r="CC86" s="59">
        <f t="shared" si="173"/>
        <v>1250.5739887968584</v>
      </c>
      <c r="CD86" s="59">
        <f t="shared" si="176"/>
        <v>992.64814015127365</v>
      </c>
      <c r="CE86" s="59">
        <f t="shared" si="179"/>
        <v>952.57617498965567</v>
      </c>
      <c r="CF86" s="59">
        <f t="shared" si="182"/>
        <v>1587.6269583160931</v>
      </c>
      <c r="CG86" s="59">
        <f t="shared" si="185"/>
        <v>1905.1523499793113</v>
      </c>
      <c r="CH86" s="59">
        <f t="shared" si="189"/>
        <v>0</v>
      </c>
      <c r="CI86" s="59">
        <f t="shared" si="199"/>
        <v>0</v>
      </c>
      <c r="CK86" s="59">
        <f t="shared" si="200"/>
        <v>806317.80874336732</v>
      </c>
      <c r="CL86" s="59">
        <f t="shared" si="211"/>
        <v>36823468.843230844</v>
      </c>
      <c r="CM86" s="59">
        <f t="shared" si="190"/>
        <v>59934668.205973208</v>
      </c>
      <c r="CN86" s="59">
        <f t="shared" si="201"/>
        <v>-16832461.646807652</v>
      </c>
      <c r="CO86" s="59">
        <f t="shared" si="202"/>
        <v>43102206.559165552</v>
      </c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>
        <f t="shared" si="180"/>
        <v>9525.7617498965574</v>
      </c>
      <c r="FA86" s="110">
        <f t="shared" si="183"/>
        <v>15876.269583160931</v>
      </c>
      <c r="FB86" s="110">
        <f t="shared" si="186"/>
        <v>19051.523499793115</v>
      </c>
      <c r="FC86" s="110">
        <f t="shared" si="191"/>
        <v>0</v>
      </c>
      <c r="FD86" s="110">
        <f t="shared" si="203"/>
        <v>0</v>
      </c>
      <c r="FF86" s="59">
        <f t="shared" si="204"/>
        <v>44453.554832850597</v>
      </c>
      <c r="FG86" s="59">
        <f t="shared" si="192"/>
        <v>806317.80874336732</v>
      </c>
      <c r="FH86" s="59">
        <f t="shared" si="205"/>
        <v>761864.25391051674</v>
      </c>
      <c r="FI86" s="59">
        <f t="shared" si="206"/>
        <v>214160.04177424626</v>
      </c>
      <c r="FJ86" s="59">
        <f t="shared" si="212"/>
        <v>-16832461.646807652</v>
      </c>
      <c r="FL86" s="59">
        <f t="shared" si="221"/>
        <v>59481.045051648456</v>
      </c>
      <c r="FM86" s="59">
        <f t="shared" si="193"/>
        <v>72807.415133587157</v>
      </c>
      <c r="FN86" s="59">
        <f t="shared" si="222"/>
        <v>186201.5323355952</v>
      </c>
      <c r="FO86" s="110"/>
      <c r="FP86" s="110"/>
      <c r="FQ86" s="59">
        <f t="shared" si="207"/>
        <v>318489.99252083083</v>
      </c>
      <c r="FS86" s="52">
        <f t="shared" si="194"/>
        <v>6.8400000000000002E-2</v>
      </c>
      <c r="FT86" s="52">
        <f t="shared" si="195"/>
        <v>8.8670168312699957E-2</v>
      </c>
    </row>
    <row r="87" spans="1:176" s="97" customFormat="1" x14ac:dyDescent="0.3">
      <c r="A87" s="95" t="s">
        <v>25</v>
      </c>
      <c r="B87" s="96">
        <v>2027</v>
      </c>
      <c r="C87" s="45"/>
      <c r="D87" s="45"/>
      <c r="E87" s="45"/>
      <c r="F87" s="45"/>
      <c r="G87" s="45"/>
      <c r="H87" s="59"/>
      <c r="I87" s="59"/>
      <c r="J87" s="59"/>
      <c r="K87" s="59"/>
      <c r="L87" s="59"/>
      <c r="M87" s="59"/>
      <c r="N87" s="59"/>
      <c r="O87" s="59"/>
      <c r="S87" s="288">
        <f t="shared" si="196"/>
        <v>0</v>
      </c>
      <c r="T87" s="59">
        <f t="shared" si="208"/>
        <v>96758137.049204051</v>
      </c>
      <c r="V87" s="59">
        <f t="shared" si="187"/>
        <v>4702.65651772824</v>
      </c>
      <c r="W87" s="59">
        <f t="shared" si="197"/>
        <v>3358.4493408618273</v>
      </c>
      <c r="X87" s="59">
        <f t="shared" si="209"/>
        <v>6310.6676604674667</v>
      </c>
      <c r="Y87" s="59">
        <f t="shared" si="213"/>
        <v>2839.483747926422</v>
      </c>
      <c r="Z87" s="59">
        <f t="shared" si="215"/>
        <v>4235.2792134089477</v>
      </c>
      <c r="AA87" s="59">
        <f t="shared" si="217"/>
        <v>6401.4558513430784</v>
      </c>
      <c r="AB87" s="59">
        <f t="shared" si="219"/>
        <v>10103.341702899826</v>
      </c>
      <c r="AC87" s="59">
        <f t="shared" si="223"/>
        <v>8666.6590706078805</v>
      </c>
      <c r="AD87" s="59">
        <f t="shared" si="225"/>
        <v>7415.4845078393109</v>
      </c>
      <c r="AE87" s="59">
        <f t="shared" ref="AE87:AE118" si="227">$S$23/$X$4</f>
        <v>10294.070376640475</v>
      </c>
      <c r="AF87" s="59">
        <f t="shared" si="121"/>
        <v>7366.1886101481159</v>
      </c>
      <c r="AG87" s="59">
        <f t="shared" si="124"/>
        <v>6673.9995652981734</v>
      </c>
      <c r="AH87" s="59">
        <f t="shared" si="127"/>
        <v>5644.1847677938558</v>
      </c>
      <c r="AI87" s="59">
        <f t="shared" si="130"/>
        <v>10127.192686767487</v>
      </c>
      <c r="AJ87" s="59">
        <f t="shared" si="133"/>
        <v>14158.00525835599</v>
      </c>
      <c r="AK87" s="59">
        <f t="shared" si="136"/>
        <v>8968.5161669778372</v>
      </c>
      <c r="AL87" s="59">
        <f t="shared" si="139"/>
        <v>6430.3929952001508</v>
      </c>
      <c r="AM87" s="59">
        <f t="shared" si="142"/>
        <v>11558.75814115379</v>
      </c>
      <c r="AN87" s="59">
        <f t="shared" si="145"/>
        <v>11724.700199442228</v>
      </c>
      <c r="AO87" s="59">
        <f t="shared" si="148"/>
        <v>11609.520313989584</v>
      </c>
      <c r="AP87" s="59">
        <f t="shared" si="151"/>
        <v>43950.735475556787</v>
      </c>
      <c r="AQ87" s="59">
        <f t="shared" si="154"/>
        <v>24913.108188650378</v>
      </c>
      <c r="AR87" s="59">
        <f t="shared" si="157"/>
        <v>26892.926778586352</v>
      </c>
      <c r="AS87" s="59">
        <f t="shared" si="160"/>
        <v>28033.148525385288</v>
      </c>
      <c r="AT87" s="59">
        <f t="shared" si="163"/>
        <v>39861.29840137365</v>
      </c>
      <c r="AU87" s="59">
        <f t="shared" si="166"/>
        <v>25892.904066009316</v>
      </c>
      <c r="AV87" s="59">
        <f t="shared" si="169"/>
        <v>24615.677534661703</v>
      </c>
      <c r="AW87" s="59">
        <f t="shared" si="172"/>
        <v>30348.131811855263</v>
      </c>
      <c r="AX87" s="59">
        <f t="shared" si="175"/>
        <v>32193.861363449621</v>
      </c>
      <c r="AY87" s="59">
        <f t="shared" si="178"/>
        <v>31996.826187508061</v>
      </c>
      <c r="AZ87" s="59">
        <f t="shared" si="181"/>
        <v>31601.61686189489</v>
      </c>
      <c r="BA87" s="59">
        <f t="shared" si="184"/>
        <v>31547.366794215843</v>
      </c>
      <c r="BB87" s="59">
        <f t="shared" si="188"/>
        <v>31694.235459834414</v>
      </c>
      <c r="BC87" s="59">
        <f t="shared" si="198"/>
        <v>32244.538028490402</v>
      </c>
      <c r="BD87" s="59">
        <f t="shared" si="210"/>
        <v>32427.535853529822</v>
      </c>
      <c r="BE87" s="59">
        <f t="shared" si="214"/>
        <v>32337.827217513575</v>
      </c>
      <c r="BF87" s="59">
        <f t="shared" si="216"/>
        <v>12083.237075638559</v>
      </c>
      <c r="BG87" s="59">
        <f t="shared" si="218"/>
        <v>18671.525873120154</v>
      </c>
      <c r="BH87" s="59">
        <f t="shared" si="220"/>
        <v>22174.718197806935</v>
      </c>
      <c r="BI87" s="59">
        <f t="shared" si="224"/>
        <v>6267.0739227830982</v>
      </c>
      <c r="BJ87" s="59">
        <f t="shared" si="226"/>
        <v>5112.1396489029266</v>
      </c>
      <c r="BK87" s="59">
        <f t="shared" ref="BK87:BK118" si="228">$S$55/$X$4</f>
        <v>3939.8456591329946</v>
      </c>
      <c r="BL87" s="59">
        <f t="shared" si="122"/>
        <v>4301.477883613954</v>
      </c>
      <c r="BM87" s="59">
        <f t="shared" si="125"/>
        <v>5838.1715171504284</v>
      </c>
      <c r="BN87" s="59">
        <f t="shared" si="128"/>
        <v>6721.9650077639126</v>
      </c>
      <c r="BO87" s="59">
        <f t="shared" si="131"/>
        <v>6222.5398309563725</v>
      </c>
      <c r="BP87" s="59">
        <f t="shared" si="134"/>
        <v>4760.9092398235271</v>
      </c>
      <c r="BQ87" s="59">
        <f t="shared" si="137"/>
        <v>4026.2060297320827</v>
      </c>
      <c r="BR87" s="59">
        <f t="shared" si="140"/>
        <v>4235.1374337202333</v>
      </c>
      <c r="BS87" s="59">
        <f t="shared" si="143"/>
        <v>5390.4471780088652</v>
      </c>
      <c r="BT87" s="59">
        <f t="shared" si="146"/>
        <v>6391.9100098402914</v>
      </c>
      <c r="BU87" s="59">
        <f t="shared" si="149"/>
        <v>4055.7789333138307</v>
      </c>
      <c r="BV87" s="59">
        <f t="shared" si="152"/>
        <v>3431.7872296968144</v>
      </c>
      <c r="BW87" s="59">
        <f t="shared" si="155"/>
        <v>2776.9411069589014</v>
      </c>
      <c r="BX87" s="59">
        <f t="shared" si="158"/>
        <v>2836.8083786256516</v>
      </c>
      <c r="BY87" s="59">
        <f t="shared" si="161"/>
        <v>2956.8646387405238</v>
      </c>
      <c r="BZ87" s="59">
        <f t="shared" si="164"/>
        <v>3849.5735720476232</v>
      </c>
      <c r="CA87" s="59">
        <f t="shared" si="167"/>
        <v>2321.0107294351251</v>
      </c>
      <c r="CB87" s="59">
        <f t="shared" si="170"/>
        <v>2122.416790954941</v>
      </c>
      <c r="CC87" s="59">
        <f t="shared" si="173"/>
        <v>1250.5739887968584</v>
      </c>
      <c r="CD87" s="59">
        <f t="shared" si="176"/>
        <v>992.64814015127365</v>
      </c>
      <c r="CE87" s="59">
        <f t="shared" si="179"/>
        <v>952.57617498965567</v>
      </c>
      <c r="CF87" s="59">
        <f t="shared" si="182"/>
        <v>1587.6269583160931</v>
      </c>
      <c r="CG87" s="59">
        <f t="shared" si="185"/>
        <v>1905.1523499793113</v>
      </c>
      <c r="CH87" s="59">
        <f t="shared" si="189"/>
        <v>0</v>
      </c>
      <c r="CI87" s="59">
        <f t="shared" si="199"/>
        <v>0</v>
      </c>
      <c r="CK87" s="59">
        <f t="shared" si="200"/>
        <v>806317.80874336732</v>
      </c>
      <c r="CL87" s="59">
        <f t="shared" si="211"/>
        <v>37629786.651974209</v>
      </c>
      <c r="CM87" s="59">
        <f t="shared" si="190"/>
        <v>59128350.397229843</v>
      </c>
      <c r="CN87" s="59">
        <f t="shared" si="201"/>
        <v>-16615623.91340551</v>
      </c>
      <c r="CO87" s="59">
        <f t="shared" si="202"/>
        <v>42512726.483824335</v>
      </c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>
        <f t="shared" si="183"/>
        <v>15876.269583160931</v>
      </c>
      <c r="FB87" s="110">
        <f t="shared" si="186"/>
        <v>19051.523499793115</v>
      </c>
      <c r="FC87" s="110">
        <f t="shared" si="191"/>
        <v>0</v>
      </c>
      <c r="FD87" s="110">
        <f t="shared" si="203"/>
        <v>0</v>
      </c>
      <c r="FF87" s="59">
        <f t="shared" si="204"/>
        <v>34927.793082954042</v>
      </c>
      <c r="FG87" s="59">
        <f t="shared" si="192"/>
        <v>806317.80874336732</v>
      </c>
      <c r="FH87" s="59">
        <f t="shared" si="205"/>
        <v>771390.01566041331</v>
      </c>
      <c r="FI87" s="59">
        <f t="shared" si="206"/>
        <v>216837.73340214218</v>
      </c>
      <c r="FJ87" s="59">
        <f t="shared" si="212"/>
        <v>-16615623.91340551</v>
      </c>
      <c r="FL87" s="59">
        <f t="shared" si="221"/>
        <v>58667.562547677582</v>
      </c>
      <c r="FM87" s="59">
        <f t="shared" si="193"/>
        <v>71811.676771574697</v>
      </c>
      <c r="FN87" s="59">
        <f t="shared" si="222"/>
        <v>183654.97841012114</v>
      </c>
      <c r="FO87" s="110"/>
      <c r="FP87" s="110"/>
      <c r="FQ87" s="59">
        <f t="shared" si="207"/>
        <v>314134.21772937343</v>
      </c>
      <c r="FS87" s="52">
        <f t="shared" si="194"/>
        <v>6.8400000000000002E-2</v>
      </c>
      <c r="FT87" s="52">
        <f t="shared" si="195"/>
        <v>8.8670168312699957E-2</v>
      </c>
    </row>
    <row r="88" spans="1:176" s="97" customFormat="1" x14ac:dyDescent="0.3">
      <c r="A88" s="95" t="s">
        <v>26</v>
      </c>
      <c r="B88" s="96">
        <v>2027</v>
      </c>
      <c r="C88" s="45"/>
      <c r="D88" s="45"/>
      <c r="E88" s="45"/>
      <c r="F88" s="45"/>
      <c r="G88" s="45"/>
      <c r="H88" s="59"/>
      <c r="I88" s="59"/>
      <c r="J88" s="59"/>
      <c r="K88" s="59"/>
      <c r="L88" s="59"/>
      <c r="M88" s="59"/>
      <c r="N88" s="59"/>
      <c r="O88" s="59"/>
      <c r="S88" s="288">
        <f t="shared" si="196"/>
        <v>0</v>
      </c>
      <c r="T88" s="59">
        <f t="shared" si="208"/>
        <v>96758137.049204051</v>
      </c>
      <c r="V88" s="59">
        <f t="shared" si="187"/>
        <v>4702.65651772824</v>
      </c>
      <c r="W88" s="59">
        <f t="shared" si="197"/>
        <v>3358.4493408618273</v>
      </c>
      <c r="X88" s="59">
        <f t="shared" si="209"/>
        <v>6310.6676604674667</v>
      </c>
      <c r="Y88" s="59">
        <f t="shared" si="213"/>
        <v>2839.483747926422</v>
      </c>
      <c r="Z88" s="59">
        <f t="shared" si="215"/>
        <v>4235.2792134089477</v>
      </c>
      <c r="AA88" s="59">
        <f t="shared" si="217"/>
        <v>6401.4558513430784</v>
      </c>
      <c r="AB88" s="59">
        <f t="shared" si="219"/>
        <v>10103.341702899826</v>
      </c>
      <c r="AC88" s="59">
        <f t="shared" si="223"/>
        <v>8666.6590706078805</v>
      </c>
      <c r="AD88" s="59">
        <f t="shared" si="225"/>
        <v>7415.4845078393109</v>
      </c>
      <c r="AE88" s="59">
        <f t="shared" si="227"/>
        <v>10294.070376640475</v>
      </c>
      <c r="AF88" s="59">
        <f t="shared" ref="AF88:AF119" si="229">$S$24/$X$4</f>
        <v>7366.1886101481159</v>
      </c>
      <c r="AG88" s="59">
        <f t="shared" si="124"/>
        <v>6673.9995652981734</v>
      </c>
      <c r="AH88" s="59">
        <f t="shared" si="127"/>
        <v>5644.1847677938558</v>
      </c>
      <c r="AI88" s="59">
        <f t="shared" si="130"/>
        <v>10127.192686767487</v>
      </c>
      <c r="AJ88" s="59">
        <f t="shared" si="133"/>
        <v>14158.00525835599</v>
      </c>
      <c r="AK88" s="59">
        <f t="shared" si="136"/>
        <v>8968.5161669778372</v>
      </c>
      <c r="AL88" s="59">
        <f t="shared" si="139"/>
        <v>6430.3929952001508</v>
      </c>
      <c r="AM88" s="59">
        <f t="shared" si="142"/>
        <v>11558.75814115379</v>
      </c>
      <c r="AN88" s="59">
        <f t="shared" si="145"/>
        <v>11724.700199442228</v>
      </c>
      <c r="AO88" s="59">
        <f t="shared" si="148"/>
        <v>11609.520313989584</v>
      </c>
      <c r="AP88" s="59">
        <f t="shared" si="151"/>
        <v>43950.735475556787</v>
      </c>
      <c r="AQ88" s="59">
        <f t="shared" si="154"/>
        <v>24913.108188650378</v>
      </c>
      <c r="AR88" s="59">
        <f t="shared" si="157"/>
        <v>26892.926778586352</v>
      </c>
      <c r="AS88" s="59">
        <f t="shared" si="160"/>
        <v>28033.148525385288</v>
      </c>
      <c r="AT88" s="59">
        <f t="shared" si="163"/>
        <v>39861.29840137365</v>
      </c>
      <c r="AU88" s="59">
        <f t="shared" si="166"/>
        <v>25892.904066009316</v>
      </c>
      <c r="AV88" s="59">
        <f t="shared" si="169"/>
        <v>24615.677534661703</v>
      </c>
      <c r="AW88" s="59">
        <f t="shared" si="172"/>
        <v>30348.131811855263</v>
      </c>
      <c r="AX88" s="59">
        <f t="shared" si="175"/>
        <v>32193.861363449621</v>
      </c>
      <c r="AY88" s="59">
        <f t="shared" si="178"/>
        <v>31996.826187508061</v>
      </c>
      <c r="AZ88" s="59">
        <f t="shared" si="181"/>
        <v>31601.61686189489</v>
      </c>
      <c r="BA88" s="59">
        <f t="shared" si="184"/>
        <v>31547.366794215843</v>
      </c>
      <c r="BB88" s="59">
        <f t="shared" si="188"/>
        <v>31694.235459834414</v>
      </c>
      <c r="BC88" s="59">
        <f t="shared" si="198"/>
        <v>32244.538028490402</v>
      </c>
      <c r="BD88" s="59">
        <f t="shared" si="210"/>
        <v>32427.535853529822</v>
      </c>
      <c r="BE88" s="59">
        <f t="shared" si="214"/>
        <v>32337.827217513575</v>
      </c>
      <c r="BF88" s="59">
        <f t="shared" si="216"/>
        <v>12083.237075638559</v>
      </c>
      <c r="BG88" s="59">
        <f t="shared" si="218"/>
        <v>18671.525873120154</v>
      </c>
      <c r="BH88" s="59">
        <f t="shared" si="220"/>
        <v>22174.718197806935</v>
      </c>
      <c r="BI88" s="59">
        <f t="shared" si="224"/>
        <v>6267.0739227830982</v>
      </c>
      <c r="BJ88" s="59">
        <f t="shared" si="226"/>
        <v>5112.1396489029266</v>
      </c>
      <c r="BK88" s="59">
        <f t="shared" si="228"/>
        <v>3939.8456591329946</v>
      </c>
      <c r="BL88" s="59">
        <f t="shared" ref="BL88:BL119" si="230">$S$56/$X$4</f>
        <v>4301.477883613954</v>
      </c>
      <c r="BM88" s="59">
        <f t="shared" si="125"/>
        <v>5838.1715171504284</v>
      </c>
      <c r="BN88" s="59">
        <f t="shared" si="128"/>
        <v>6721.9650077639126</v>
      </c>
      <c r="BO88" s="59">
        <f t="shared" si="131"/>
        <v>6222.5398309563725</v>
      </c>
      <c r="BP88" s="59">
        <f t="shared" si="134"/>
        <v>4760.9092398235271</v>
      </c>
      <c r="BQ88" s="59">
        <f t="shared" si="137"/>
        <v>4026.2060297320827</v>
      </c>
      <c r="BR88" s="59">
        <f t="shared" si="140"/>
        <v>4235.1374337202333</v>
      </c>
      <c r="BS88" s="59">
        <f t="shared" si="143"/>
        <v>5390.4471780088652</v>
      </c>
      <c r="BT88" s="59">
        <f t="shared" si="146"/>
        <v>6391.9100098402914</v>
      </c>
      <c r="BU88" s="59">
        <f t="shared" si="149"/>
        <v>4055.7789333138307</v>
      </c>
      <c r="BV88" s="59">
        <f t="shared" si="152"/>
        <v>3431.7872296968144</v>
      </c>
      <c r="BW88" s="59">
        <f t="shared" si="155"/>
        <v>2776.9411069589014</v>
      </c>
      <c r="BX88" s="59">
        <f t="shared" si="158"/>
        <v>2836.8083786256516</v>
      </c>
      <c r="BY88" s="59">
        <f t="shared" si="161"/>
        <v>2956.8646387405238</v>
      </c>
      <c r="BZ88" s="59">
        <f t="shared" si="164"/>
        <v>3849.5735720476232</v>
      </c>
      <c r="CA88" s="59">
        <f t="shared" si="167"/>
        <v>2321.0107294351251</v>
      </c>
      <c r="CB88" s="59">
        <f t="shared" si="170"/>
        <v>2122.416790954941</v>
      </c>
      <c r="CC88" s="59">
        <f t="shared" si="173"/>
        <v>1250.5739887968584</v>
      </c>
      <c r="CD88" s="59">
        <f t="shared" si="176"/>
        <v>992.64814015127365</v>
      </c>
      <c r="CE88" s="59">
        <f t="shared" si="179"/>
        <v>952.57617498965567</v>
      </c>
      <c r="CF88" s="59">
        <f t="shared" si="182"/>
        <v>1587.6269583160931</v>
      </c>
      <c r="CG88" s="59">
        <f t="shared" si="185"/>
        <v>1905.1523499793113</v>
      </c>
      <c r="CH88" s="59">
        <f t="shared" si="189"/>
        <v>0</v>
      </c>
      <c r="CI88" s="59">
        <f t="shared" si="199"/>
        <v>0</v>
      </c>
      <c r="CK88" s="59">
        <f t="shared" si="200"/>
        <v>806317.80874336732</v>
      </c>
      <c r="CL88" s="59">
        <f t="shared" si="211"/>
        <v>38436104.460717574</v>
      </c>
      <c r="CM88" s="59">
        <f t="shared" si="190"/>
        <v>58322032.588486478</v>
      </c>
      <c r="CN88" s="59">
        <f t="shared" si="201"/>
        <v>-16394323.36062354</v>
      </c>
      <c r="CO88" s="59">
        <f t="shared" si="202"/>
        <v>41927709.227862939</v>
      </c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>
        <f t="shared" si="186"/>
        <v>19051.523499793115</v>
      </c>
      <c r="FC88" s="110">
        <f t="shared" si="191"/>
        <v>0</v>
      </c>
      <c r="FD88" s="110">
        <f t="shared" si="203"/>
        <v>0</v>
      </c>
      <c r="FF88" s="59">
        <f t="shared" si="204"/>
        <v>19051.523499793115</v>
      </c>
      <c r="FG88" s="59">
        <f t="shared" si="192"/>
        <v>806317.80874336732</v>
      </c>
      <c r="FH88" s="59">
        <f t="shared" si="205"/>
        <v>787266.28524357418</v>
      </c>
      <c r="FI88" s="59">
        <f t="shared" si="206"/>
        <v>221300.55278196873</v>
      </c>
      <c r="FJ88" s="59">
        <f t="shared" si="212"/>
        <v>-16394323.36062354</v>
      </c>
      <c r="FL88" s="59">
        <f t="shared" si="221"/>
        <v>57860.238734450853</v>
      </c>
      <c r="FM88" s="59">
        <f t="shared" si="193"/>
        <v>70823.476917893757</v>
      </c>
      <c r="FN88" s="59">
        <f t="shared" si="222"/>
        <v>181127.70386436791</v>
      </c>
      <c r="FO88" s="110"/>
      <c r="FP88" s="110"/>
      <c r="FQ88" s="59">
        <f t="shared" si="207"/>
        <v>309811.41951671254</v>
      </c>
      <c r="FS88" s="52">
        <f t="shared" si="194"/>
        <v>6.8400000000000002E-2</v>
      </c>
      <c r="FT88" s="52">
        <f t="shared" si="195"/>
        <v>8.8670168312699971E-2</v>
      </c>
    </row>
    <row r="89" spans="1:176" s="97" customFormat="1" x14ac:dyDescent="0.3">
      <c r="A89" s="95" t="s">
        <v>27</v>
      </c>
      <c r="B89" s="96">
        <v>2027</v>
      </c>
      <c r="C89" s="45"/>
      <c r="D89" s="45"/>
      <c r="E89" s="45"/>
      <c r="F89" s="45"/>
      <c r="G89" s="45"/>
      <c r="H89" s="59"/>
      <c r="I89" s="59"/>
      <c r="J89" s="59"/>
      <c r="K89" s="59"/>
      <c r="L89" s="59"/>
      <c r="M89" s="59"/>
      <c r="N89" s="59"/>
      <c r="O89" s="59"/>
      <c r="S89" s="288">
        <f t="shared" si="196"/>
        <v>0</v>
      </c>
      <c r="T89" s="59">
        <f t="shared" si="208"/>
        <v>96758137.049204051</v>
      </c>
      <c r="V89" s="59">
        <f t="shared" si="187"/>
        <v>4702.65651772824</v>
      </c>
      <c r="W89" s="59">
        <f t="shared" si="197"/>
        <v>3358.4493408618273</v>
      </c>
      <c r="X89" s="59">
        <f t="shared" si="209"/>
        <v>6310.6676604674667</v>
      </c>
      <c r="Y89" s="59">
        <f t="shared" si="213"/>
        <v>2839.483747926422</v>
      </c>
      <c r="Z89" s="59">
        <f t="shared" si="215"/>
        <v>4235.2792134089477</v>
      </c>
      <c r="AA89" s="59">
        <f t="shared" si="217"/>
        <v>6401.4558513430784</v>
      </c>
      <c r="AB89" s="59">
        <f t="shared" si="219"/>
        <v>10103.341702899826</v>
      </c>
      <c r="AC89" s="59">
        <f t="shared" si="223"/>
        <v>8666.6590706078805</v>
      </c>
      <c r="AD89" s="59">
        <f t="shared" si="225"/>
        <v>7415.4845078393109</v>
      </c>
      <c r="AE89" s="59">
        <f t="shared" si="227"/>
        <v>10294.070376640475</v>
      </c>
      <c r="AF89" s="59">
        <f t="shared" si="229"/>
        <v>7366.1886101481159</v>
      </c>
      <c r="AG89" s="59">
        <f t="shared" ref="AG89:AG120" si="231">$S$25/$X$4</f>
        <v>6673.9995652981734</v>
      </c>
      <c r="AH89" s="59">
        <f t="shared" si="127"/>
        <v>5644.1847677938558</v>
      </c>
      <c r="AI89" s="59">
        <f t="shared" si="130"/>
        <v>10127.192686767487</v>
      </c>
      <c r="AJ89" s="59">
        <f t="shared" si="133"/>
        <v>14158.00525835599</v>
      </c>
      <c r="AK89" s="59">
        <f t="shared" si="136"/>
        <v>8968.5161669778372</v>
      </c>
      <c r="AL89" s="59">
        <f t="shared" si="139"/>
        <v>6430.3929952001508</v>
      </c>
      <c r="AM89" s="59">
        <f t="shared" si="142"/>
        <v>11558.75814115379</v>
      </c>
      <c r="AN89" s="59">
        <f t="shared" si="145"/>
        <v>11724.700199442228</v>
      </c>
      <c r="AO89" s="59">
        <f t="shared" si="148"/>
        <v>11609.520313989584</v>
      </c>
      <c r="AP89" s="59">
        <f t="shared" si="151"/>
        <v>43950.735475556787</v>
      </c>
      <c r="AQ89" s="59">
        <f t="shared" si="154"/>
        <v>24913.108188650378</v>
      </c>
      <c r="AR89" s="59">
        <f t="shared" si="157"/>
        <v>26892.926778586352</v>
      </c>
      <c r="AS89" s="59">
        <f t="shared" si="160"/>
        <v>28033.148525385288</v>
      </c>
      <c r="AT89" s="59">
        <f t="shared" si="163"/>
        <v>39861.29840137365</v>
      </c>
      <c r="AU89" s="59">
        <f t="shared" si="166"/>
        <v>25892.904066009316</v>
      </c>
      <c r="AV89" s="59">
        <f t="shared" si="169"/>
        <v>24615.677534661703</v>
      </c>
      <c r="AW89" s="59">
        <f t="shared" si="172"/>
        <v>30348.131811855263</v>
      </c>
      <c r="AX89" s="59">
        <f t="shared" si="175"/>
        <v>32193.861363449621</v>
      </c>
      <c r="AY89" s="59">
        <f t="shared" si="178"/>
        <v>31996.826187508061</v>
      </c>
      <c r="AZ89" s="59">
        <f t="shared" si="181"/>
        <v>31601.61686189489</v>
      </c>
      <c r="BA89" s="59">
        <f t="shared" si="184"/>
        <v>31547.366794215843</v>
      </c>
      <c r="BB89" s="59">
        <f t="shared" si="188"/>
        <v>31694.235459834414</v>
      </c>
      <c r="BC89" s="59">
        <f t="shared" si="198"/>
        <v>32244.538028490402</v>
      </c>
      <c r="BD89" s="59">
        <f t="shared" si="210"/>
        <v>32427.535853529822</v>
      </c>
      <c r="BE89" s="59">
        <f t="shared" si="214"/>
        <v>32337.827217513575</v>
      </c>
      <c r="BF89" s="59">
        <f t="shared" si="216"/>
        <v>12083.237075638559</v>
      </c>
      <c r="BG89" s="59">
        <f t="shared" si="218"/>
        <v>18671.525873120154</v>
      </c>
      <c r="BH89" s="59">
        <f t="shared" si="220"/>
        <v>22174.718197806935</v>
      </c>
      <c r="BI89" s="59">
        <f t="shared" si="224"/>
        <v>6267.0739227830982</v>
      </c>
      <c r="BJ89" s="59">
        <f t="shared" si="226"/>
        <v>5112.1396489029266</v>
      </c>
      <c r="BK89" s="59">
        <f t="shared" si="228"/>
        <v>3939.8456591329946</v>
      </c>
      <c r="BL89" s="59">
        <f t="shared" si="230"/>
        <v>4301.477883613954</v>
      </c>
      <c r="BM89" s="59">
        <f t="shared" ref="BM89:BM120" si="232">$S$57/$X$4</f>
        <v>5838.1715171504284</v>
      </c>
      <c r="BN89" s="59">
        <f t="shared" si="128"/>
        <v>6721.9650077639126</v>
      </c>
      <c r="BO89" s="59">
        <f t="shared" si="131"/>
        <v>6222.5398309563725</v>
      </c>
      <c r="BP89" s="59">
        <f t="shared" si="134"/>
        <v>4760.9092398235271</v>
      </c>
      <c r="BQ89" s="59">
        <f t="shared" si="137"/>
        <v>4026.2060297320827</v>
      </c>
      <c r="BR89" s="59">
        <f t="shared" si="140"/>
        <v>4235.1374337202333</v>
      </c>
      <c r="BS89" s="59">
        <f t="shared" si="143"/>
        <v>5390.4471780088652</v>
      </c>
      <c r="BT89" s="59">
        <f t="shared" si="146"/>
        <v>6391.9100098402914</v>
      </c>
      <c r="BU89" s="59">
        <f t="shared" si="149"/>
        <v>4055.7789333138307</v>
      </c>
      <c r="BV89" s="59">
        <f t="shared" si="152"/>
        <v>3431.7872296968144</v>
      </c>
      <c r="BW89" s="59">
        <f t="shared" si="155"/>
        <v>2776.9411069589014</v>
      </c>
      <c r="BX89" s="59">
        <f t="shared" si="158"/>
        <v>2836.8083786256516</v>
      </c>
      <c r="BY89" s="59">
        <f t="shared" si="161"/>
        <v>2956.8646387405238</v>
      </c>
      <c r="BZ89" s="59">
        <f t="shared" si="164"/>
        <v>3849.5735720476232</v>
      </c>
      <c r="CA89" s="59">
        <f t="shared" si="167"/>
        <v>2321.0107294351251</v>
      </c>
      <c r="CB89" s="59">
        <f t="shared" si="170"/>
        <v>2122.416790954941</v>
      </c>
      <c r="CC89" s="59">
        <f t="shared" si="173"/>
        <v>1250.5739887968584</v>
      </c>
      <c r="CD89" s="59">
        <f t="shared" si="176"/>
        <v>992.64814015127365</v>
      </c>
      <c r="CE89" s="59">
        <f t="shared" si="179"/>
        <v>952.57617498965567</v>
      </c>
      <c r="CF89" s="59">
        <f t="shared" si="182"/>
        <v>1587.6269583160931</v>
      </c>
      <c r="CG89" s="59">
        <f t="shared" si="185"/>
        <v>1905.1523499793113</v>
      </c>
      <c r="CH89" s="59">
        <f t="shared" si="189"/>
        <v>0</v>
      </c>
      <c r="CI89" s="59">
        <f t="shared" si="199"/>
        <v>0</v>
      </c>
      <c r="CK89" s="59">
        <f t="shared" si="200"/>
        <v>806317.80874336732</v>
      </c>
      <c r="CL89" s="59">
        <f t="shared" si="211"/>
        <v>39242422.269460939</v>
      </c>
      <c r="CM89" s="59">
        <f t="shared" si="190"/>
        <v>57515714.779743113</v>
      </c>
      <c r="CN89" s="59">
        <f t="shared" si="201"/>
        <v>-16167667.42458578</v>
      </c>
      <c r="CO89" s="59">
        <f t="shared" si="202"/>
        <v>41348047.355157331</v>
      </c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>
        <f t="shared" si="191"/>
        <v>0</v>
      </c>
      <c r="FD89" s="110">
        <f t="shared" si="203"/>
        <v>0</v>
      </c>
      <c r="FF89" s="59">
        <f t="shared" si="204"/>
        <v>0</v>
      </c>
      <c r="FG89" s="59">
        <f t="shared" si="192"/>
        <v>806317.80874336732</v>
      </c>
      <c r="FH89" s="59">
        <f t="shared" si="205"/>
        <v>806317.80874336732</v>
      </c>
      <c r="FI89" s="59">
        <f t="shared" si="206"/>
        <v>226655.93603776058</v>
      </c>
      <c r="FJ89" s="59">
        <f t="shared" si="212"/>
        <v>-16167667.42458578</v>
      </c>
      <c r="FL89" s="59">
        <f t="shared" si="221"/>
        <v>57060.305350117116</v>
      </c>
      <c r="FM89" s="59">
        <f t="shared" si="193"/>
        <v>69844.323274210634</v>
      </c>
      <c r="FN89" s="59">
        <f t="shared" si="222"/>
        <v>178623.56457427968</v>
      </c>
      <c r="FO89" s="110"/>
      <c r="FP89" s="110"/>
      <c r="FQ89" s="59">
        <f t="shared" si="207"/>
        <v>305528.19319860742</v>
      </c>
      <c r="FS89" s="52">
        <f t="shared" si="194"/>
        <v>6.8400000000000002E-2</v>
      </c>
      <c r="FT89" s="52">
        <f t="shared" si="195"/>
        <v>8.8670168312699957E-2</v>
      </c>
    </row>
    <row r="90" spans="1:176" s="97" customFormat="1" x14ac:dyDescent="0.3">
      <c r="A90" s="95" t="s">
        <v>28</v>
      </c>
      <c r="B90" s="96">
        <v>2027</v>
      </c>
      <c r="C90" s="45"/>
      <c r="D90" s="45"/>
      <c r="E90" s="45"/>
      <c r="F90" s="45"/>
      <c r="G90" s="45"/>
      <c r="H90" s="59"/>
      <c r="I90" s="59"/>
      <c r="J90" s="59"/>
      <c r="K90" s="59"/>
      <c r="L90" s="59"/>
      <c r="M90" s="59"/>
      <c r="N90" s="59"/>
      <c r="O90" s="59"/>
      <c r="S90" s="288">
        <f t="shared" si="196"/>
        <v>0</v>
      </c>
      <c r="T90" s="59">
        <f t="shared" si="208"/>
        <v>96758137.049204051</v>
      </c>
      <c r="V90" s="59">
        <f t="shared" si="187"/>
        <v>4702.65651772824</v>
      </c>
      <c r="W90" s="59">
        <f t="shared" si="197"/>
        <v>3358.4493408618273</v>
      </c>
      <c r="X90" s="59">
        <f t="shared" si="209"/>
        <v>6310.6676604674667</v>
      </c>
      <c r="Y90" s="59">
        <f t="shared" si="213"/>
        <v>2839.483747926422</v>
      </c>
      <c r="Z90" s="59">
        <f t="shared" si="215"/>
        <v>4235.2792134089477</v>
      </c>
      <c r="AA90" s="59">
        <f t="shared" si="217"/>
        <v>6401.4558513430784</v>
      </c>
      <c r="AB90" s="59">
        <f t="shared" si="219"/>
        <v>10103.341702899826</v>
      </c>
      <c r="AC90" s="59">
        <f t="shared" si="223"/>
        <v>8666.6590706078805</v>
      </c>
      <c r="AD90" s="59">
        <f t="shared" si="225"/>
        <v>7415.4845078393109</v>
      </c>
      <c r="AE90" s="59">
        <f t="shared" si="227"/>
        <v>10294.070376640475</v>
      </c>
      <c r="AF90" s="59">
        <f t="shared" si="229"/>
        <v>7366.1886101481159</v>
      </c>
      <c r="AG90" s="59">
        <f t="shared" si="231"/>
        <v>6673.9995652981734</v>
      </c>
      <c r="AH90" s="59">
        <f t="shared" ref="AH90:AH121" si="233">$S$26/$X$4</f>
        <v>5644.1847677938558</v>
      </c>
      <c r="AI90" s="59">
        <f t="shared" si="130"/>
        <v>10127.192686767487</v>
      </c>
      <c r="AJ90" s="59">
        <f t="shared" si="133"/>
        <v>14158.00525835599</v>
      </c>
      <c r="AK90" s="59">
        <f t="shared" si="136"/>
        <v>8968.5161669778372</v>
      </c>
      <c r="AL90" s="59">
        <f t="shared" si="139"/>
        <v>6430.3929952001508</v>
      </c>
      <c r="AM90" s="59">
        <f t="shared" si="142"/>
        <v>11558.75814115379</v>
      </c>
      <c r="AN90" s="59">
        <f t="shared" si="145"/>
        <v>11724.700199442228</v>
      </c>
      <c r="AO90" s="59">
        <f t="shared" si="148"/>
        <v>11609.520313989584</v>
      </c>
      <c r="AP90" s="59">
        <f t="shared" si="151"/>
        <v>43950.735475556787</v>
      </c>
      <c r="AQ90" s="59">
        <f t="shared" si="154"/>
        <v>24913.108188650378</v>
      </c>
      <c r="AR90" s="59">
        <f t="shared" si="157"/>
        <v>26892.926778586352</v>
      </c>
      <c r="AS90" s="59">
        <f t="shared" si="160"/>
        <v>28033.148525385288</v>
      </c>
      <c r="AT90" s="59">
        <f t="shared" si="163"/>
        <v>39861.29840137365</v>
      </c>
      <c r="AU90" s="59">
        <f t="shared" si="166"/>
        <v>25892.904066009316</v>
      </c>
      <c r="AV90" s="59">
        <f t="shared" si="169"/>
        <v>24615.677534661703</v>
      </c>
      <c r="AW90" s="59">
        <f t="shared" si="172"/>
        <v>30348.131811855263</v>
      </c>
      <c r="AX90" s="59">
        <f t="shared" si="175"/>
        <v>32193.861363449621</v>
      </c>
      <c r="AY90" s="59">
        <f t="shared" si="178"/>
        <v>31996.826187508061</v>
      </c>
      <c r="AZ90" s="59">
        <f t="shared" si="181"/>
        <v>31601.61686189489</v>
      </c>
      <c r="BA90" s="59">
        <f t="shared" si="184"/>
        <v>31547.366794215843</v>
      </c>
      <c r="BB90" s="59">
        <f t="shared" si="188"/>
        <v>31694.235459834414</v>
      </c>
      <c r="BC90" s="59">
        <f t="shared" si="198"/>
        <v>32244.538028490402</v>
      </c>
      <c r="BD90" s="59">
        <f t="shared" si="210"/>
        <v>32427.535853529822</v>
      </c>
      <c r="BE90" s="59">
        <f t="shared" si="214"/>
        <v>32337.827217513575</v>
      </c>
      <c r="BF90" s="59">
        <f t="shared" si="216"/>
        <v>12083.237075638559</v>
      </c>
      <c r="BG90" s="59">
        <f t="shared" si="218"/>
        <v>18671.525873120154</v>
      </c>
      <c r="BH90" s="59">
        <f t="shared" si="220"/>
        <v>22174.718197806935</v>
      </c>
      <c r="BI90" s="59">
        <f t="shared" si="224"/>
        <v>6267.0739227830982</v>
      </c>
      <c r="BJ90" s="59">
        <f t="shared" si="226"/>
        <v>5112.1396489029266</v>
      </c>
      <c r="BK90" s="59">
        <f t="shared" si="228"/>
        <v>3939.8456591329946</v>
      </c>
      <c r="BL90" s="59">
        <f t="shared" si="230"/>
        <v>4301.477883613954</v>
      </c>
      <c r="BM90" s="59">
        <f t="shared" si="232"/>
        <v>5838.1715171504284</v>
      </c>
      <c r="BN90" s="59">
        <f t="shared" ref="BN90:BN121" si="234">$S$58/$X$4</f>
        <v>6721.9650077639126</v>
      </c>
      <c r="BO90" s="59">
        <f t="shared" si="131"/>
        <v>6222.5398309563725</v>
      </c>
      <c r="BP90" s="59">
        <f t="shared" si="134"/>
        <v>4760.9092398235271</v>
      </c>
      <c r="BQ90" s="59">
        <f t="shared" si="137"/>
        <v>4026.2060297320827</v>
      </c>
      <c r="BR90" s="59">
        <f t="shared" si="140"/>
        <v>4235.1374337202333</v>
      </c>
      <c r="BS90" s="59">
        <f t="shared" si="143"/>
        <v>5390.4471780088652</v>
      </c>
      <c r="BT90" s="59">
        <f t="shared" si="146"/>
        <v>6391.9100098402914</v>
      </c>
      <c r="BU90" s="59">
        <f t="shared" si="149"/>
        <v>4055.7789333138307</v>
      </c>
      <c r="BV90" s="59">
        <f t="shared" si="152"/>
        <v>3431.7872296968144</v>
      </c>
      <c r="BW90" s="59">
        <f t="shared" si="155"/>
        <v>2776.9411069589014</v>
      </c>
      <c r="BX90" s="59">
        <f t="shared" si="158"/>
        <v>2836.8083786256516</v>
      </c>
      <c r="BY90" s="59">
        <f t="shared" si="161"/>
        <v>2956.8646387405238</v>
      </c>
      <c r="BZ90" s="59">
        <f t="shared" si="164"/>
        <v>3849.5735720476232</v>
      </c>
      <c r="CA90" s="59">
        <f t="shared" si="167"/>
        <v>2321.0107294351251</v>
      </c>
      <c r="CB90" s="59">
        <f t="shared" si="170"/>
        <v>2122.416790954941</v>
      </c>
      <c r="CC90" s="59">
        <f t="shared" si="173"/>
        <v>1250.5739887968584</v>
      </c>
      <c r="CD90" s="59">
        <f t="shared" si="176"/>
        <v>992.64814015127365</v>
      </c>
      <c r="CE90" s="59">
        <f t="shared" si="179"/>
        <v>952.57617498965567</v>
      </c>
      <c r="CF90" s="59">
        <f t="shared" si="182"/>
        <v>1587.6269583160931</v>
      </c>
      <c r="CG90" s="59">
        <f t="shared" si="185"/>
        <v>1905.1523499793113</v>
      </c>
      <c r="CH90" s="59">
        <f t="shared" si="189"/>
        <v>0</v>
      </c>
      <c r="CI90" s="59">
        <f t="shared" si="199"/>
        <v>0</v>
      </c>
      <c r="CK90" s="59">
        <f t="shared" si="200"/>
        <v>806317.80874336732</v>
      </c>
      <c r="CL90" s="59">
        <f t="shared" si="211"/>
        <v>40048740.078204304</v>
      </c>
      <c r="CM90" s="59">
        <f t="shared" si="190"/>
        <v>56709396.970999748</v>
      </c>
      <c r="CN90" s="59">
        <f t="shared" si="201"/>
        <v>-15941011.48854802</v>
      </c>
      <c r="CO90" s="59">
        <f t="shared" si="202"/>
        <v>40768385.482451729</v>
      </c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>
        <f t="shared" si="203"/>
        <v>0</v>
      </c>
      <c r="FF90" s="59">
        <f t="shared" si="204"/>
        <v>0</v>
      </c>
      <c r="FG90" s="59">
        <f t="shared" si="192"/>
        <v>806317.80874336732</v>
      </c>
      <c r="FH90" s="59">
        <f t="shared" si="205"/>
        <v>806317.80874336732</v>
      </c>
      <c r="FI90" s="59">
        <f t="shared" si="206"/>
        <v>226655.93603776058</v>
      </c>
      <c r="FJ90" s="59">
        <f t="shared" si="212"/>
        <v>-15941011.48854802</v>
      </c>
      <c r="FL90" s="59">
        <f t="shared" si="221"/>
        <v>56260.371965783386</v>
      </c>
      <c r="FM90" s="59">
        <f t="shared" si="193"/>
        <v>68865.169630527511</v>
      </c>
      <c r="FN90" s="59">
        <f t="shared" si="222"/>
        <v>176119.42528419147</v>
      </c>
      <c r="FO90" s="110"/>
      <c r="FP90" s="110"/>
      <c r="FQ90" s="59">
        <f t="shared" si="207"/>
        <v>301244.96688050235</v>
      </c>
      <c r="FS90" s="52">
        <f t="shared" si="194"/>
        <v>6.8400000000000002E-2</v>
      </c>
      <c r="FT90" s="52">
        <f t="shared" si="195"/>
        <v>8.8670168312699957E-2</v>
      </c>
    </row>
    <row r="91" spans="1:176" s="97" customFormat="1" x14ac:dyDescent="0.3">
      <c r="A91" s="95" t="s">
        <v>29</v>
      </c>
      <c r="B91" s="96">
        <v>2027</v>
      </c>
      <c r="C91" s="45"/>
      <c r="D91" s="45"/>
      <c r="E91" s="45"/>
      <c r="F91" s="45"/>
      <c r="G91" s="45"/>
      <c r="H91" s="59"/>
      <c r="I91" s="59"/>
      <c r="J91" s="59"/>
      <c r="K91" s="59"/>
      <c r="L91" s="59"/>
      <c r="M91" s="59"/>
      <c r="N91" s="59"/>
      <c r="O91" s="59"/>
      <c r="S91" s="288">
        <f t="shared" si="196"/>
        <v>0</v>
      </c>
      <c r="T91" s="59">
        <f t="shared" si="208"/>
        <v>96758137.049204051</v>
      </c>
      <c r="V91" s="59">
        <f t="shared" si="187"/>
        <v>4702.65651772824</v>
      </c>
      <c r="W91" s="59">
        <f t="shared" si="197"/>
        <v>3358.4493408618273</v>
      </c>
      <c r="X91" s="59">
        <f t="shared" si="209"/>
        <v>6310.6676604674667</v>
      </c>
      <c r="Y91" s="59">
        <f t="shared" si="213"/>
        <v>2839.483747926422</v>
      </c>
      <c r="Z91" s="59">
        <f t="shared" si="215"/>
        <v>4235.2792134089477</v>
      </c>
      <c r="AA91" s="59">
        <f t="shared" si="217"/>
        <v>6401.4558513430784</v>
      </c>
      <c r="AB91" s="59">
        <f t="shared" si="219"/>
        <v>10103.341702899826</v>
      </c>
      <c r="AC91" s="59">
        <f t="shared" si="223"/>
        <v>8666.6590706078805</v>
      </c>
      <c r="AD91" s="59">
        <f t="shared" si="225"/>
        <v>7415.4845078393109</v>
      </c>
      <c r="AE91" s="59">
        <f t="shared" si="227"/>
        <v>10294.070376640475</v>
      </c>
      <c r="AF91" s="59">
        <f t="shared" si="229"/>
        <v>7366.1886101481159</v>
      </c>
      <c r="AG91" s="59">
        <f t="shared" si="231"/>
        <v>6673.9995652981734</v>
      </c>
      <c r="AH91" s="59">
        <f t="shared" si="233"/>
        <v>5644.1847677938558</v>
      </c>
      <c r="AI91" s="59">
        <f t="shared" ref="AI91:AI122" si="235">$S$27/$X$4</f>
        <v>10127.192686767487</v>
      </c>
      <c r="AJ91" s="59">
        <f t="shared" si="133"/>
        <v>14158.00525835599</v>
      </c>
      <c r="AK91" s="59">
        <f t="shared" si="136"/>
        <v>8968.5161669778372</v>
      </c>
      <c r="AL91" s="59">
        <f t="shared" si="139"/>
        <v>6430.3929952001508</v>
      </c>
      <c r="AM91" s="59">
        <f t="shared" si="142"/>
        <v>11558.75814115379</v>
      </c>
      <c r="AN91" s="59">
        <f t="shared" si="145"/>
        <v>11724.700199442228</v>
      </c>
      <c r="AO91" s="59">
        <f t="shared" si="148"/>
        <v>11609.520313989584</v>
      </c>
      <c r="AP91" s="59">
        <f t="shared" si="151"/>
        <v>43950.735475556787</v>
      </c>
      <c r="AQ91" s="59">
        <f t="shared" si="154"/>
        <v>24913.108188650378</v>
      </c>
      <c r="AR91" s="59">
        <f t="shared" si="157"/>
        <v>26892.926778586352</v>
      </c>
      <c r="AS91" s="59">
        <f t="shared" si="160"/>
        <v>28033.148525385288</v>
      </c>
      <c r="AT91" s="59">
        <f t="shared" si="163"/>
        <v>39861.29840137365</v>
      </c>
      <c r="AU91" s="59">
        <f t="shared" si="166"/>
        <v>25892.904066009316</v>
      </c>
      <c r="AV91" s="59">
        <f t="shared" si="169"/>
        <v>24615.677534661703</v>
      </c>
      <c r="AW91" s="59">
        <f t="shared" si="172"/>
        <v>30348.131811855263</v>
      </c>
      <c r="AX91" s="59">
        <f t="shared" si="175"/>
        <v>32193.861363449621</v>
      </c>
      <c r="AY91" s="59">
        <f t="shared" si="178"/>
        <v>31996.826187508061</v>
      </c>
      <c r="AZ91" s="59">
        <f t="shared" si="181"/>
        <v>31601.61686189489</v>
      </c>
      <c r="BA91" s="59">
        <f t="shared" si="184"/>
        <v>31547.366794215843</v>
      </c>
      <c r="BB91" s="59">
        <f t="shared" si="188"/>
        <v>31694.235459834414</v>
      </c>
      <c r="BC91" s="59">
        <f t="shared" si="198"/>
        <v>32244.538028490402</v>
      </c>
      <c r="BD91" s="59">
        <f t="shared" si="210"/>
        <v>32427.535853529822</v>
      </c>
      <c r="BE91" s="59">
        <f t="shared" si="214"/>
        <v>32337.827217513575</v>
      </c>
      <c r="BF91" s="59">
        <f t="shared" si="216"/>
        <v>12083.237075638559</v>
      </c>
      <c r="BG91" s="59">
        <f t="shared" si="218"/>
        <v>18671.525873120154</v>
      </c>
      <c r="BH91" s="59">
        <f t="shared" si="220"/>
        <v>22174.718197806935</v>
      </c>
      <c r="BI91" s="59">
        <f t="shared" si="224"/>
        <v>6267.0739227830982</v>
      </c>
      <c r="BJ91" s="59">
        <f t="shared" si="226"/>
        <v>5112.1396489029266</v>
      </c>
      <c r="BK91" s="59">
        <f t="shared" si="228"/>
        <v>3939.8456591329946</v>
      </c>
      <c r="BL91" s="59">
        <f t="shared" si="230"/>
        <v>4301.477883613954</v>
      </c>
      <c r="BM91" s="59">
        <f t="shared" si="232"/>
        <v>5838.1715171504284</v>
      </c>
      <c r="BN91" s="59">
        <f t="shared" si="234"/>
        <v>6721.9650077639126</v>
      </c>
      <c r="BO91" s="59">
        <f t="shared" ref="BO91:BO122" si="236">$S$59/$X$4</f>
        <v>6222.5398309563725</v>
      </c>
      <c r="BP91" s="59">
        <f t="shared" si="134"/>
        <v>4760.9092398235271</v>
      </c>
      <c r="BQ91" s="59">
        <f t="shared" si="137"/>
        <v>4026.2060297320827</v>
      </c>
      <c r="BR91" s="59">
        <f t="shared" si="140"/>
        <v>4235.1374337202333</v>
      </c>
      <c r="BS91" s="59">
        <f t="shared" si="143"/>
        <v>5390.4471780088652</v>
      </c>
      <c r="BT91" s="59">
        <f t="shared" si="146"/>
        <v>6391.9100098402914</v>
      </c>
      <c r="BU91" s="59">
        <f t="shared" si="149"/>
        <v>4055.7789333138307</v>
      </c>
      <c r="BV91" s="59">
        <f t="shared" si="152"/>
        <v>3431.7872296968144</v>
      </c>
      <c r="BW91" s="59">
        <f t="shared" si="155"/>
        <v>2776.9411069589014</v>
      </c>
      <c r="BX91" s="59">
        <f t="shared" si="158"/>
        <v>2836.8083786256516</v>
      </c>
      <c r="BY91" s="59">
        <f t="shared" si="161"/>
        <v>2956.8646387405238</v>
      </c>
      <c r="BZ91" s="59">
        <f t="shared" si="164"/>
        <v>3849.5735720476232</v>
      </c>
      <c r="CA91" s="59">
        <f t="shared" si="167"/>
        <v>2321.0107294351251</v>
      </c>
      <c r="CB91" s="59">
        <f t="shared" si="170"/>
        <v>2122.416790954941</v>
      </c>
      <c r="CC91" s="59">
        <f t="shared" si="173"/>
        <v>1250.5739887968584</v>
      </c>
      <c r="CD91" s="59">
        <f t="shared" si="176"/>
        <v>992.64814015127365</v>
      </c>
      <c r="CE91" s="59">
        <f t="shared" si="179"/>
        <v>952.57617498965567</v>
      </c>
      <c r="CF91" s="59">
        <f t="shared" si="182"/>
        <v>1587.6269583160931</v>
      </c>
      <c r="CG91" s="59">
        <f t="shared" si="185"/>
        <v>1905.1523499793113</v>
      </c>
      <c r="CH91" s="59">
        <f t="shared" si="189"/>
        <v>0</v>
      </c>
      <c r="CI91" s="59">
        <f t="shared" si="199"/>
        <v>0</v>
      </c>
      <c r="CK91" s="59">
        <f t="shared" si="200"/>
        <v>806317.80874336732</v>
      </c>
      <c r="CL91" s="59">
        <f t="shared" si="211"/>
        <v>40855057.886947669</v>
      </c>
      <c r="CM91" s="59">
        <f t="shared" si="190"/>
        <v>55903079.162256382</v>
      </c>
      <c r="CN91" s="59">
        <f t="shared" si="201"/>
        <v>-15714355.55251026</v>
      </c>
      <c r="CO91" s="59">
        <f t="shared" si="202"/>
        <v>40188723.609746121</v>
      </c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F91" s="59">
        <f t="shared" si="204"/>
        <v>0</v>
      </c>
      <c r="FG91" s="59">
        <f t="shared" si="192"/>
        <v>806317.80874336732</v>
      </c>
      <c r="FH91" s="59">
        <f t="shared" si="205"/>
        <v>806317.80874336732</v>
      </c>
      <c r="FI91" s="59">
        <f t="shared" si="206"/>
        <v>226655.93603776058</v>
      </c>
      <c r="FJ91" s="59">
        <f t="shared" si="212"/>
        <v>-15714355.55251026</v>
      </c>
      <c r="FL91" s="59">
        <f t="shared" si="221"/>
        <v>55460.438581449642</v>
      </c>
      <c r="FM91" s="59">
        <f t="shared" si="193"/>
        <v>67886.015986844388</v>
      </c>
      <c r="FN91" s="59">
        <f t="shared" si="222"/>
        <v>173615.28599410324</v>
      </c>
      <c r="FO91" s="110"/>
      <c r="FP91" s="110"/>
      <c r="FQ91" s="59">
        <f t="shared" si="207"/>
        <v>296961.74056239729</v>
      </c>
      <c r="FS91" s="52">
        <f t="shared" si="194"/>
        <v>6.8400000000000002E-2</v>
      </c>
      <c r="FT91" s="52">
        <f t="shared" si="195"/>
        <v>8.8670168312699957E-2</v>
      </c>
    </row>
    <row r="92" spans="1:176" s="97" customFormat="1" x14ac:dyDescent="0.3">
      <c r="A92" s="95" t="s">
        <v>18</v>
      </c>
      <c r="B92" s="96">
        <v>2028</v>
      </c>
      <c r="C92" s="45"/>
      <c r="D92" s="45"/>
      <c r="E92" s="45"/>
      <c r="F92" s="45"/>
      <c r="G92" s="45"/>
      <c r="H92" s="59"/>
      <c r="I92" s="59"/>
      <c r="J92" s="59"/>
      <c r="K92" s="59"/>
      <c r="L92" s="59"/>
      <c r="M92" s="59"/>
      <c r="N92" s="59"/>
      <c r="O92" s="59"/>
      <c r="S92" s="288">
        <f t="shared" si="196"/>
        <v>0</v>
      </c>
      <c r="T92" s="59">
        <f t="shared" si="208"/>
        <v>96758137.049204051</v>
      </c>
      <c r="V92" s="59">
        <f t="shared" si="187"/>
        <v>4702.65651772824</v>
      </c>
      <c r="W92" s="59">
        <f t="shared" si="197"/>
        <v>3358.4493408618273</v>
      </c>
      <c r="X92" s="59">
        <f t="shared" si="209"/>
        <v>6310.6676604674667</v>
      </c>
      <c r="Y92" s="59">
        <f t="shared" si="213"/>
        <v>2839.483747926422</v>
      </c>
      <c r="Z92" s="59">
        <f t="shared" si="215"/>
        <v>4235.2792134089477</v>
      </c>
      <c r="AA92" s="59">
        <f t="shared" si="217"/>
        <v>6401.4558513430784</v>
      </c>
      <c r="AB92" s="59">
        <f t="shared" si="219"/>
        <v>10103.341702899826</v>
      </c>
      <c r="AC92" s="59">
        <f t="shared" si="223"/>
        <v>8666.6590706078805</v>
      </c>
      <c r="AD92" s="59">
        <f t="shared" si="225"/>
        <v>7415.4845078393109</v>
      </c>
      <c r="AE92" s="59">
        <f t="shared" si="227"/>
        <v>10294.070376640475</v>
      </c>
      <c r="AF92" s="59">
        <f t="shared" si="229"/>
        <v>7366.1886101481159</v>
      </c>
      <c r="AG92" s="59">
        <f t="shared" si="231"/>
        <v>6673.9995652981734</v>
      </c>
      <c r="AH92" s="59">
        <f t="shared" si="233"/>
        <v>5644.1847677938558</v>
      </c>
      <c r="AI92" s="59">
        <f t="shared" si="235"/>
        <v>10127.192686767487</v>
      </c>
      <c r="AJ92" s="59">
        <f t="shared" ref="AJ92:AJ123" si="237">$S$28/$X$4</f>
        <v>14158.00525835599</v>
      </c>
      <c r="AK92" s="59">
        <f t="shared" si="136"/>
        <v>8968.5161669778372</v>
      </c>
      <c r="AL92" s="59">
        <f t="shared" si="139"/>
        <v>6430.3929952001508</v>
      </c>
      <c r="AM92" s="59">
        <f t="shared" si="142"/>
        <v>11558.75814115379</v>
      </c>
      <c r="AN92" s="59">
        <f t="shared" si="145"/>
        <v>11724.700199442228</v>
      </c>
      <c r="AO92" s="59">
        <f t="shared" si="148"/>
        <v>11609.520313989584</v>
      </c>
      <c r="AP92" s="59">
        <f t="shared" si="151"/>
        <v>43950.735475556787</v>
      </c>
      <c r="AQ92" s="59">
        <f t="shared" si="154"/>
        <v>24913.108188650378</v>
      </c>
      <c r="AR92" s="59">
        <f t="shared" si="157"/>
        <v>26892.926778586352</v>
      </c>
      <c r="AS92" s="59">
        <f t="shared" si="160"/>
        <v>28033.148525385288</v>
      </c>
      <c r="AT92" s="59">
        <f t="shared" si="163"/>
        <v>39861.29840137365</v>
      </c>
      <c r="AU92" s="59">
        <f t="shared" si="166"/>
        <v>25892.904066009316</v>
      </c>
      <c r="AV92" s="59">
        <f t="shared" si="169"/>
        <v>24615.677534661703</v>
      </c>
      <c r="AW92" s="59">
        <f t="shared" si="172"/>
        <v>30348.131811855263</v>
      </c>
      <c r="AX92" s="59">
        <f t="shared" si="175"/>
        <v>32193.861363449621</v>
      </c>
      <c r="AY92" s="59">
        <f t="shared" si="178"/>
        <v>31996.826187508061</v>
      </c>
      <c r="AZ92" s="59">
        <f t="shared" si="181"/>
        <v>31601.61686189489</v>
      </c>
      <c r="BA92" s="59">
        <f t="shared" si="184"/>
        <v>31547.366794215843</v>
      </c>
      <c r="BB92" s="59">
        <f t="shared" si="188"/>
        <v>31694.235459834414</v>
      </c>
      <c r="BC92" s="59">
        <f t="shared" si="198"/>
        <v>32244.538028490402</v>
      </c>
      <c r="BD92" s="59">
        <f t="shared" si="210"/>
        <v>32427.535853529822</v>
      </c>
      <c r="BE92" s="59">
        <f t="shared" si="214"/>
        <v>32337.827217513575</v>
      </c>
      <c r="BF92" s="59">
        <f t="shared" si="216"/>
        <v>12083.237075638559</v>
      </c>
      <c r="BG92" s="59">
        <f t="shared" si="218"/>
        <v>18671.525873120154</v>
      </c>
      <c r="BH92" s="59">
        <f t="shared" si="220"/>
        <v>22174.718197806935</v>
      </c>
      <c r="BI92" s="59">
        <f t="shared" si="224"/>
        <v>6267.0739227830982</v>
      </c>
      <c r="BJ92" s="59">
        <f t="shared" si="226"/>
        <v>5112.1396489029266</v>
      </c>
      <c r="BK92" s="59">
        <f t="shared" si="228"/>
        <v>3939.8456591329946</v>
      </c>
      <c r="BL92" s="59">
        <f t="shared" si="230"/>
        <v>4301.477883613954</v>
      </c>
      <c r="BM92" s="59">
        <f t="shared" si="232"/>
        <v>5838.1715171504284</v>
      </c>
      <c r="BN92" s="59">
        <f t="shared" si="234"/>
        <v>6721.9650077639126</v>
      </c>
      <c r="BO92" s="59">
        <f t="shared" si="236"/>
        <v>6222.5398309563725</v>
      </c>
      <c r="BP92" s="59">
        <f t="shared" ref="BP92:BP123" si="238">$S$60/$X$4</f>
        <v>4760.9092398235271</v>
      </c>
      <c r="BQ92" s="59">
        <f t="shared" si="137"/>
        <v>4026.2060297320827</v>
      </c>
      <c r="BR92" s="59">
        <f t="shared" si="140"/>
        <v>4235.1374337202333</v>
      </c>
      <c r="BS92" s="59">
        <f t="shared" si="143"/>
        <v>5390.4471780088652</v>
      </c>
      <c r="BT92" s="59">
        <f t="shared" si="146"/>
        <v>6391.9100098402914</v>
      </c>
      <c r="BU92" s="59">
        <f t="shared" si="149"/>
        <v>4055.7789333138307</v>
      </c>
      <c r="BV92" s="59">
        <f t="shared" si="152"/>
        <v>3431.7872296968144</v>
      </c>
      <c r="BW92" s="59">
        <f t="shared" si="155"/>
        <v>2776.9411069589014</v>
      </c>
      <c r="BX92" s="59">
        <f t="shared" si="158"/>
        <v>2836.8083786256516</v>
      </c>
      <c r="BY92" s="59">
        <f t="shared" si="161"/>
        <v>2956.8646387405238</v>
      </c>
      <c r="BZ92" s="59">
        <f t="shared" si="164"/>
        <v>3849.5735720476232</v>
      </c>
      <c r="CA92" s="59">
        <f t="shared" si="167"/>
        <v>2321.0107294351251</v>
      </c>
      <c r="CB92" s="59">
        <f t="shared" si="170"/>
        <v>2122.416790954941</v>
      </c>
      <c r="CC92" s="59">
        <f t="shared" si="173"/>
        <v>1250.5739887968584</v>
      </c>
      <c r="CD92" s="59">
        <f t="shared" si="176"/>
        <v>992.64814015127365</v>
      </c>
      <c r="CE92" s="59">
        <f t="shared" si="179"/>
        <v>952.57617498965567</v>
      </c>
      <c r="CF92" s="59">
        <f t="shared" si="182"/>
        <v>1587.6269583160931</v>
      </c>
      <c r="CG92" s="59">
        <f t="shared" si="185"/>
        <v>1905.1523499793113</v>
      </c>
      <c r="CH92" s="59">
        <f t="shared" si="189"/>
        <v>0</v>
      </c>
      <c r="CI92" s="59">
        <f t="shared" si="199"/>
        <v>0</v>
      </c>
      <c r="CK92" s="59">
        <f t="shared" si="200"/>
        <v>806317.80874336732</v>
      </c>
      <c r="CL92" s="59">
        <f t="shared" si="211"/>
        <v>41661375.695691034</v>
      </c>
      <c r="CM92" s="59">
        <f t="shared" si="190"/>
        <v>55096761.353513017</v>
      </c>
      <c r="CN92" s="59">
        <f t="shared" si="201"/>
        <v>-15487699.616472499</v>
      </c>
      <c r="CO92" s="59">
        <f t="shared" si="202"/>
        <v>39609061.73704052</v>
      </c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F92" s="59">
        <f t="shared" si="204"/>
        <v>0</v>
      </c>
      <c r="FG92" s="59">
        <f t="shared" si="192"/>
        <v>806317.80874336732</v>
      </c>
      <c r="FH92" s="59">
        <f t="shared" si="205"/>
        <v>806317.80874336732</v>
      </c>
      <c r="FI92" s="59">
        <f t="shared" si="206"/>
        <v>226655.93603776058</v>
      </c>
      <c r="FJ92" s="59">
        <f t="shared" si="212"/>
        <v>-15487699.616472499</v>
      </c>
      <c r="FL92" s="59">
        <f t="shared" si="221"/>
        <v>54660.505197115912</v>
      </c>
      <c r="FM92" s="59">
        <f t="shared" si="193"/>
        <v>66906.862343161265</v>
      </c>
      <c r="FN92" s="59">
        <f t="shared" si="222"/>
        <v>171111.14670401506</v>
      </c>
      <c r="FO92" s="110"/>
      <c r="FP92" s="110"/>
      <c r="FQ92" s="59">
        <f t="shared" si="207"/>
        <v>292678.51424429222</v>
      </c>
      <c r="FS92" s="52">
        <f t="shared" si="194"/>
        <v>6.8400000000000002E-2</v>
      </c>
      <c r="FT92" s="52">
        <f t="shared" si="195"/>
        <v>8.8670168312699957E-2</v>
      </c>
    </row>
    <row r="93" spans="1:176" s="97" customFormat="1" x14ac:dyDescent="0.3">
      <c r="A93" s="95" t="s">
        <v>19</v>
      </c>
      <c r="B93" s="96">
        <v>2028</v>
      </c>
      <c r="C93" s="45"/>
      <c r="D93" s="45"/>
      <c r="E93" s="45"/>
      <c r="F93" s="45"/>
      <c r="G93" s="45"/>
      <c r="H93" s="59"/>
      <c r="I93" s="59"/>
      <c r="J93" s="59"/>
      <c r="K93" s="59"/>
      <c r="L93" s="59"/>
      <c r="M93" s="59"/>
      <c r="N93" s="59"/>
      <c r="O93" s="59"/>
      <c r="S93" s="288">
        <f t="shared" si="196"/>
        <v>0</v>
      </c>
      <c r="T93" s="59">
        <f t="shared" si="208"/>
        <v>96758137.049204051</v>
      </c>
      <c r="V93" s="59">
        <f t="shared" si="187"/>
        <v>4702.65651772824</v>
      </c>
      <c r="W93" s="59">
        <f t="shared" si="197"/>
        <v>3358.4493408618273</v>
      </c>
      <c r="X93" s="59">
        <f t="shared" si="209"/>
        <v>6310.6676604674667</v>
      </c>
      <c r="Y93" s="59">
        <f t="shared" si="213"/>
        <v>2839.483747926422</v>
      </c>
      <c r="Z93" s="59">
        <f t="shared" si="215"/>
        <v>4235.2792134089477</v>
      </c>
      <c r="AA93" s="59">
        <f t="shared" si="217"/>
        <v>6401.4558513430784</v>
      </c>
      <c r="AB93" s="59">
        <f t="shared" si="219"/>
        <v>10103.341702899826</v>
      </c>
      <c r="AC93" s="59">
        <f t="shared" si="223"/>
        <v>8666.6590706078805</v>
      </c>
      <c r="AD93" s="59">
        <f t="shared" si="225"/>
        <v>7415.4845078393109</v>
      </c>
      <c r="AE93" s="59">
        <f t="shared" si="227"/>
        <v>10294.070376640475</v>
      </c>
      <c r="AF93" s="59">
        <f t="shared" si="229"/>
        <v>7366.1886101481159</v>
      </c>
      <c r="AG93" s="59">
        <f t="shared" si="231"/>
        <v>6673.9995652981734</v>
      </c>
      <c r="AH93" s="59">
        <f t="shared" si="233"/>
        <v>5644.1847677938558</v>
      </c>
      <c r="AI93" s="59">
        <f t="shared" si="235"/>
        <v>10127.192686767487</v>
      </c>
      <c r="AJ93" s="59">
        <f t="shared" si="237"/>
        <v>14158.00525835599</v>
      </c>
      <c r="AK93" s="59">
        <f t="shared" ref="AK93:AK124" si="239">$S$29/$X$4</f>
        <v>8968.5161669778372</v>
      </c>
      <c r="AL93" s="59">
        <f t="shared" si="139"/>
        <v>6430.3929952001508</v>
      </c>
      <c r="AM93" s="59">
        <f t="shared" si="142"/>
        <v>11558.75814115379</v>
      </c>
      <c r="AN93" s="59">
        <f t="shared" si="145"/>
        <v>11724.700199442228</v>
      </c>
      <c r="AO93" s="59">
        <f t="shared" si="148"/>
        <v>11609.520313989584</v>
      </c>
      <c r="AP93" s="59">
        <f t="shared" si="151"/>
        <v>43950.735475556787</v>
      </c>
      <c r="AQ93" s="59">
        <f t="shared" si="154"/>
        <v>24913.108188650378</v>
      </c>
      <c r="AR93" s="59">
        <f t="shared" si="157"/>
        <v>26892.926778586352</v>
      </c>
      <c r="AS93" s="59">
        <f t="shared" si="160"/>
        <v>28033.148525385288</v>
      </c>
      <c r="AT93" s="59">
        <f t="shared" si="163"/>
        <v>39861.29840137365</v>
      </c>
      <c r="AU93" s="59">
        <f t="shared" si="166"/>
        <v>25892.904066009316</v>
      </c>
      <c r="AV93" s="59">
        <f t="shared" si="169"/>
        <v>24615.677534661703</v>
      </c>
      <c r="AW93" s="59">
        <f t="shared" si="172"/>
        <v>30348.131811855263</v>
      </c>
      <c r="AX93" s="59">
        <f t="shared" si="175"/>
        <v>32193.861363449621</v>
      </c>
      <c r="AY93" s="59">
        <f t="shared" si="178"/>
        <v>31996.826187508061</v>
      </c>
      <c r="AZ93" s="59">
        <f t="shared" si="181"/>
        <v>31601.61686189489</v>
      </c>
      <c r="BA93" s="59">
        <f t="shared" si="184"/>
        <v>31547.366794215843</v>
      </c>
      <c r="BB93" s="59">
        <f t="shared" si="188"/>
        <v>31694.235459834414</v>
      </c>
      <c r="BC93" s="59">
        <f t="shared" si="198"/>
        <v>32244.538028490402</v>
      </c>
      <c r="BD93" s="59">
        <f t="shared" si="210"/>
        <v>32427.535853529822</v>
      </c>
      <c r="BE93" s="59">
        <f t="shared" si="214"/>
        <v>32337.827217513575</v>
      </c>
      <c r="BF93" s="59">
        <f t="shared" si="216"/>
        <v>12083.237075638559</v>
      </c>
      <c r="BG93" s="59">
        <f t="shared" si="218"/>
        <v>18671.525873120154</v>
      </c>
      <c r="BH93" s="59">
        <f t="shared" si="220"/>
        <v>22174.718197806935</v>
      </c>
      <c r="BI93" s="59">
        <f t="shared" si="224"/>
        <v>6267.0739227830982</v>
      </c>
      <c r="BJ93" s="59">
        <f t="shared" si="226"/>
        <v>5112.1396489029266</v>
      </c>
      <c r="BK93" s="59">
        <f t="shared" si="228"/>
        <v>3939.8456591329946</v>
      </c>
      <c r="BL93" s="59">
        <f t="shared" si="230"/>
        <v>4301.477883613954</v>
      </c>
      <c r="BM93" s="59">
        <f t="shared" si="232"/>
        <v>5838.1715171504284</v>
      </c>
      <c r="BN93" s="59">
        <f t="shared" si="234"/>
        <v>6721.9650077639126</v>
      </c>
      <c r="BO93" s="59">
        <f t="shared" si="236"/>
        <v>6222.5398309563725</v>
      </c>
      <c r="BP93" s="59">
        <f t="shared" si="238"/>
        <v>4760.9092398235271</v>
      </c>
      <c r="BQ93" s="59">
        <f t="shared" ref="BQ93:BQ124" si="240">$S$61/$X$4</f>
        <v>4026.2060297320827</v>
      </c>
      <c r="BR93" s="59">
        <f t="shared" si="140"/>
        <v>4235.1374337202333</v>
      </c>
      <c r="BS93" s="59">
        <f t="shared" si="143"/>
        <v>5390.4471780088652</v>
      </c>
      <c r="BT93" s="59">
        <f t="shared" si="146"/>
        <v>6391.9100098402914</v>
      </c>
      <c r="BU93" s="59">
        <f t="shared" si="149"/>
        <v>4055.7789333138307</v>
      </c>
      <c r="BV93" s="59">
        <f t="shared" si="152"/>
        <v>3431.7872296968144</v>
      </c>
      <c r="BW93" s="59">
        <f t="shared" si="155"/>
        <v>2776.9411069589014</v>
      </c>
      <c r="BX93" s="59">
        <f t="shared" si="158"/>
        <v>2836.8083786256516</v>
      </c>
      <c r="BY93" s="59">
        <f t="shared" si="161"/>
        <v>2956.8646387405238</v>
      </c>
      <c r="BZ93" s="59">
        <f t="shared" si="164"/>
        <v>3849.5735720476232</v>
      </c>
      <c r="CA93" s="59">
        <f t="shared" si="167"/>
        <v>2321.0107294351251</v>
      </c>
      <c r="CB93" s="59">
        <f t="shared" si="170"/>
        <v>2122.416790954941</v>
      </c>
      <c r="CC93" s="59">
        <f t="shared" si="173"/>
        <v>1250.5739887968584</v>
      </c>
      <c r="CD93" s="59">
        <f t="shared" si="176"/>
        <v>992.64814015127365</v>
      </c>
      <c r="CE93" s="59">
        <f t="shared" si="179"/>
        <v>952.57617498965567</v>
      </c>
      <c r="CF93" s="59">
        <f t="shared" si="182"/>
        <v>1587.6269583160931</v>
      </c>
      <c r="CG93" s="59">
        <f t="shared" si="185"/>
        <v>1905.1523499793113</v>
      </c>
      <c r="CH93" s="59">
        <f t="shared" si="189"/>
        <v>0</v>
      </c>
      <c r="CI93" s="59">
        <f t="shared" si="199"/>
        <v>0</v>
      </c>
      <c r="CK93" s="59">
        <f t="shared" si="200"/>
        <v>806317.80874336732</v>
      </c>
      <c r="CL93" s="59">
        <f t="shared" si="211"/>
        <v>42467693.504434399</v>
      </c>
      <c r="CM93" s="59">
        <f t="shared" si="190"/>
        <v>54290443.544769652</v>
      </c>
      <c r="CN93" s="59">
        <f t="shared" si="201"/>
        <v>-15261043.680434739</v>
      </c>
      <c r="CO93" s="59">
        <f t="shared" si="202"/>
        <v>39029399.864334911</v>
      </c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F93" s="59">
        <f t="shared" si="204"/>
        <v>0</v>
      </c>
      <c r="FG93" s="59">
        <f t="shared" si="192"/>
        <v>806317.80874336732</v>
      </c>
      <c r="FH93" s="59">
        <f t="shared" si="205"/>
        <v>806317.80874336732</v>
      </c>
      <c r="FI93" s="59">
        <f t="shared" si="206"/>
        <v>226655.93603776058</v>
      </c>
      <c r="FJ93" s="59">
        <f t="shared" si="212"/>
        <v>-15261043.680434739</v>
      </c>
      <c r="FL93" s="59">
        <f t="shared" si="221"/>
        <v>53860.571812782175</v>
      </c>
      <c r="FM93" s="59">
        <f t="shared" si="193"/>
        <v>65927.708699478142</v>
      </c>
      <c r="FN93" s="59">
        <f t="shared" si="222"/>
        <v>168607.00741392683</v>
      </c>
      <c r="FO93" s="110"/>
      <c r="FP93" s="110"/>
      <c r="FQ93" s="59">
        <f t="shared" si="207"/>
        <v>288395.28792618716</v>
      </c>
      <c r="FS93" s="52">
        <f t="shared" si="194"/>
        <v>6.8400000000000002E-2</v>
      </c>
      <c r="FT93" s="52">
        <f t="shared" si="195"/>
        <v>8.8670168312699971E-2</v>
      </c>
    </row>
    <row r="94" spans="1:176" s="97" customFormat="1" x14ac:dyDescent="0.3">
      <c r="A94" s="95" t="s">
        <v>20</v>
      </c>
      <c r="B94" s="96">
        <v>2028</v>
      </c>
      <c r="C94" s="45"/>
      <c r="D94" s="45"/>
      <c r="E94" s="45"/>
      <c r="F94" s="45"/>
      <c r="G94" s="45"/>
      <c r="H94" s="59"/>
      <c r="I94" s="59"/>
      <c r="J94" s="59"/>
      <c r="K94" s="59"/>
      <c r="L94" s="59"/>
      <c r="M94" s="59"/>
      <c r="N94" s="59"/>
      <c r="O94" s="59"/>
      <c r="S94" s="288">
        <f t="shared" si="196"/>
        <v>0</v>
      </c>
      <c r="T94" s="59">
        <f t="shared" si="208"/>
        <v>96758137.049204051</v>
      </c>
      <c r="V94" s="59">
        <f t="shared" si="187"/>
        <v>4702.65651772824</v>
      </c>
      <c r="W94" s="59">
        <f t="shared" si="197"/>
        <v>3358.4493408618273</v>
      </c>
      <c r="X94" s="59">
        <f t="shared" si="209"/>
        <v>6310.6676604674667</v>
      </c>
      <c r="Y94" s="59">
        <f t="shared" si="213"/>
        <v>2839.483747926422</v>
      </c>
      <c r="Z94" s="59">
        <f t="shared" si="215"/>
        <v>4235.2792134089477</v>
      </c>
      <c r="AA94" s="59">
        <f t="shared" si="217"/>
        <v>6401.4558513430784</v>
      </c>
      <c r="AB94" s="59">
        <f t="shared" si="219"/>
        <v>10103.341702899826</v>
      </c>
      <c r="AC94" s="59">
        <f t="shared" si="223"/>
        <v>8666.6590706078805</v>
      </c>
      <c r="AD94" s="59">
        <f t="shared" si="225"/>
        <v>7415.4845078393109</v>
      </c>
      <c r="AE94" s="59">
        <f t="shared" si="227"/>
        <v>10294.070376640475</v>
      </c>
      <c r="AF94" s="59">
        <f t="shared" si="229"/>
        <v>7366.1886101481159</v>
      </c>
      <c r="AG94" s="59">
        <f t="shared" si="231"/>
        <v>6673.9995652981734</v>
      </c>
      <c r="AH94" s="59">
        <f t="shared" si="233"/>
        <v>5644.1847677938558</v>
      </c>
      <c r="AI94" s="59">
        <f t="shared" si="235"/>
        <v>10127.192686767487</v>
      </c>
      <c r="AJ94" s="59">
        <f t="shared" si="237"/>
        <v>14158.00525835599</v>
      </c>
      <c r="AK94" s="59">
        <f t="shared" si="239"/>
        <v>8968.5161669778372</v>
      </c>
      <c r="AL94" s="59">
        <f t="shared" ref="AL94:AL125" si="241">$S$30/$X$4</f>
        <v>6430.3929952001508</v>
      </c>
      <c r="AM94" s="59">
        <f t="shared" si="142"/>
        <v>11558.75814115379</v>
      </c>
      <c r="AN94" s="59">
        <f t="shared" si="145"/>
        <v>11724.700199442228</v>
      </c>
      <c r="AO94" s="59">
        <f t="shared" si="148"/>
        <v>11609.520313989584</v>
      </c>
      <c r="AP94" s="59">
        <f t="shared" si="151"/>
        <v>43950.735475556787</v>
      </c>
      <c r="AQ94" s="59">
        <f t="shared" si="154"/>
        <v>24913.108188650378</v>
      </c>
      <c r="AR94" s="59">
        <f t="shared" si="157"/>
        <v>26892.926778586352</v>
      </c>
      <c r="AS94" s="59">
        <f t="shared" si="160"/>
        <v>28033.148525385288</v>
      </c>
      <c r="AT94" s="59">
        <f t="shared" si="163"/>
        <v>39861.29840137365</v>
      </c>
      <c r="AU94" s="59">
        <f t="shared" si="166"/>
        <v>25892.904066009316</v>
      </c>
      <c r="AV94" s="59">
        <f t="shared" si="169"/>
        <v>24615.677534661703</v>
      </c>
      <c r="AW94" s="59">
        <f t="shared" si="172"/>
        <v>30348.131811855263</v>
      </c>
      <c r="AX94" s="59">
        <f t="shared" si="175"/>
        <v>32193.861363449621</v>
      </c>
      <c r="AY94" s="59">
        <f t="shared" si="178"/>
        <v>31996.826187508061</v>
      </c>
      <c r="AZ94" s="59">
        <f t="shared" si="181"/>
        <v>31601.61686189489</v>
      </c>
      <c r="BA94" s="59">
        <f t="shared" si="184"/>
        <v>31547.366794215843</v>
      </c>
      <c r="BB94" s="59">
        <f t="shared" si="188"/>
        <v>31694.235459834414</v>
      </c>
      <c r="BC94" s="59">
        <f t="shared" si="198"/>
        <v>32244.538028490402</v>
      </c>
      <c r="BD94" s="59">
        <f t="shared" si="210"/>
        <v>32427.535853529822</v>
      </c>
      <c r="BE94" s="59">
        <f t="shared" si="214"/>
        <v>32337.827217513575</v>
      </c>
      <c r="BF94" s="59">
        <f t="shared" si="216"/>
        <v>12083.237075638559</v>
      </c>
      <c r="BG94" s="59">
        <f t="shared" si="218"/>
        <v>18671.525873120154</v>
      </c>
      <c r="BH94" s="59">
        <f t="shared" si="220"/>
        <v>22174.718197806935</v>
      </c>
      <c r="BI94" s="59">
        <f t="shared" si="224"/>
        <v>6267.0739227830982</v>
      </c>
      <c r="BJ94" s="59">
        <f t="shared" si="226"/>
        <v>5112.1396489029266</v>
      </c>
      <c r="BK94" s="59">
        <f t="shared" si="228"/>
        <v>3939.8456591329946</v>
      </c>
      <c r="BL94" s="59">
        <f t="shared" si="230"/>
        <v>4301.477883613954</v>
      </c>
      <c r="BM94" s="59">
        <f t="shared" si="232"/>
        <v>5838.1715171504284</v>
      </c>
      <c r="BN94" s="59">
        <f t="shared" si="234"/>
        <v>6721.9650077639126</v>
      </c>
      <c r="BO94" s="59">
        <f t="shared" si="236"/>
        <v>6222.5398309563725</v>
      </c>
      <c r="BP94" s="59">
        <f t="shared" si="238"/>
        <v>4760.9092398235271</v>
      </c>
      <c r="BQ94" s="59">
        <f t="shared" si="240"/>
        <v>4026.2060297320827</v>
      </c>
      <c r="BR94" s="59">
        <f t="shared" ref="BR94:BR125" si="242">$S$62/$X$4</f>
        <v>4235.1374337202333</v>
      </c>
      <c r="BS94" s="59">
        <f t="shared" si="143"/>
        <v>5390.4471780088652</v>
      </c>
      <c r="BT94" s="59">
        <f t="shared" si="146"/>
        <v>6391.9100098402914</v>
      </c>
      <c r="BU94" s="59">
        <f t="shared" si="149"/>
        <v>4055.7789333138307</v>
      </c>
      <c r="BV94" s="59">
        <f t="shared" si="152"/>
        <v>3431.7872296968144</v>
      </c>
      <c r="BW94" s="59">
        <f t="shared" si="155"/>
        <v>2776.9411069589014</v>
      </c>
      <c r="BX94" s="59">
        <f t="shared" si="158"/>
        <v>2836.8083786256516</v>
      </c>
      <c r="BY94" s="59">
        <f t="shared" si="161"/>
        <v>2956.8646387405238</v>
      </c>
      <c r="BZ94" s="59">
        <f t="shared" si="164"/>
        <v>3849.5735720476232</v>
      </c>
      <c r="CA94" s="59">
        <f t="shared" si="167"/>
        <v>2321.0107294351251</v>
      </c>
      <c r="CB94" s="59">
        <f t="shared" si="170"/>
        <v>2122.416790954941</v>
      </c>
      <c r="CC94" s="59">
        <f t="shared" si="173"/>
        <v>1250.5739887968584</v>
      </c>
      <c r="CD94" s="59">
        <f t="shared" si="176"/>
        <v>992.64814015127365</v>
      </c>
      <c r="CE94" s="59">
        <f t="shared" si="179"/>
        <v>952.57617498965567</v>
      </c>
      <c r="CF94" s="59">
        <f t="shared" si="182"/>
        <v>1587.6269583160931</v>
      </c>
      <c r="CG94" s="59">
        <f t="shared" si="185"/>
        <v>1905.1523499793113</v>
      </c>
      <c r="CH94" s="59">
        <f t="shared" si="189"/>
        <v>0</v>
      </c>
      <c r="CI94" s="59">
        <f t="shared" si="199"/>
        <v>0</v>
      </c>
      <c r="CK94" s="59">
        <f t="shared" si="200"/>
        <v>806317.80874336732</v>
      </c>
      <c r="CL94" s="59">
        <f t="shared" si="211"/>
        <v>43274011.313177764</v>
      </c>
      <c r="CM94" s="59">
        <f t="shared" si="190"/>
        <v>53484125.736026287</v>
      </c>
      <c r="CN94" s="59">
        <f t="shared" si="201"/>
        <v>-15034387.744396979</v>
      </c>
      <c r="CO94" s="59">
        <f t="shared" si="202"/>
        <v>38449737.99162931</v>
      </c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F94" s="59">
        <f t="shared" si="204"/>
        <v>0</v>
      </c>
      <c r="FG94" s="59">
        <f t="shared" si="192"/>
        <v>806317.80874336732</v>
      </c>
      <c r="FH94" s="59">
        <f t="shared" si="205"/>
        <v>806317.80874336732</v>
      </c>
      <c r="FI94" s="59">
        <f t="shared" si="206"/>
        <v>226655.93603776058</v>
      </c>
      <c r="FJ94" s="59">
        <f t="shared" si="212"/>
        <v>-15034387.744396979</v>
      </c>
      <c r="FL94" s="59">
        <f t="shared" si="221"/>
        <v>53060.638428448445</v>
      </c>
      <c r="FM94" s="59">
        <f t="shared" si="193"/>
        <v>64948.555055795019</v>
      </c>
      <c r="FN94" s="59">
        <f t="shared" si="222"/>
        <v>166102.86812383862</v>
      </c>
      <c r="FO94" s="110"/>
      <c r="FP94" s="110"/>
      <c r="FQ94" s="59">
        <f t="shared" si="207"/>
        <v>284112.06160808209</v>
      </c>
      <c r="FS94" s="52">
        <f t="shared" si="194"/>
        <v>6.8399999999999989E-2</v>
      </c>
      <c r="FT94" s="52">
        <f t="shared" si="195"/>
        <v>8.8670168312699957E-2</v>
      </c>
    </row>
    <row r="95" spans="1:176" s="97" customFormat="1" x14ac:dyDescent="0.3">
      <c r="A95" s="95" t="s">
        <v>21</v>
      </c>
      <c r="B95" s="96">
        <v>2028</v>
      </c>
      <c r="C95" s="45"/>
      <c r="D95" s="45"/>
      <c r="E95" s="45"/>
      <c r="F95" s="45"/>
      <c r="G95" s="45"/>
      <c r="H95" s="59"/>
      <c r="I95" s="59"/>
      <c r="J95" s="59"/>
      <c r="K95" s="59"/>
      <c r="L95" s="59"/>
      <c r="M95" s="59"/>
      <c r="N95" s="59"/>
      <c r="O95" s="59"/>
      <c r="S95" s="288">
        <f t="shared" si="196"/>
        <v>0</v>
      </c>
      <c r="T95" s="59">
        <f t="shared" si="208"/>
        <v>96758137.049204051</v>
      </c>
      <c r="V95" s="59">
        <f t="shared" si="187"/>
        <v>4702.65651772824</v>
      </c>
      <c r="W95" s="59">
        <f t="shared" si="197"/>
        <v>3358.4493408618273</v>
      </c>
      <c r="X95" s="59">
        <f t="shared" si="209"/>
        <v>6310.6676604674667</v>
      </c>
      <c r="Y95" s="59">
        <f t="shared" si="213"/>
        <v>2839.483747926422</v>
      </c>
      <c r="Z95" s="59">
        <f t="shared" si="215"/>
        <v>4235.2792134089477</v>
      </c>
      <c r="AA95" s="59">
        <f t="shared" si="217"/>
        <v>6401.4558513430784</v>
      </c>
      <c r="AB95" s="59">
        <f t="shared" si="219"/>
        <v>10103.341702899826</v>
      </c>
      <c r="AC95" s="59">
        <f t="shared" si="223"/>
        <v>8666.6590706078805</v>
      </c>
      <c r="AD95" s="59">
        <f t="shared" si="225"/>
        <v>7415.4845078393109</v>
      </c>
      <c r="AE95" s="59">
        <f t="shared" si="227"/>
        <v>10294.070376640475</v>
      </c>
      <c r="AF95" s="59">
        <f t="shared" si="229"/>
        <v>7366.1886101481159</v>
      </c>
      <c r="AG95" s="59">
        <f t="shared" si="231"/>
        <v>6673.9995652981734</v>
      </c>
      <c r="AH95" s="59">
        <f t="shared" si="233"/>
        <v>5644.1847677938558</v>
      </c>
      <c r="AI95" s="59">
        <f t="shared" si="235"/>
        <v>10127.192686767487</v>
      </c>
      <c r="AJ95" s="59">
        <f t="shared" si="237"/>
        <v>14158.00525835599</v>
      </c>
      <c r="AK95" s="59">
        <f t="shared" si="239"/>
        <v>8968.5161669778372</v>
      </c>
      <c r="AL95" s="59">
        <f t="shared" si="241"/>
        <v>6430.3929952001508</v>
      </c>
      <c r="AM95" s="59">
        <f t="shared" ref="AM95:AM126" si="243">$S$31/$X$4</f>
        <v>11558.75814115379</v>
      </c>
      <c r="AN95" s="59">
        <f t="shared" si="145"/>
        <v>11724.700199442228</v>
      </c>
      <c r="AO95" s="59">
        <f t="shared" si="148"/>
        <v>11609.520313989584</v>
      </c>
      <c r="AP95" s="59">
        <f t="shared" si="151"/>
        <v>43950.735475556787</v>
      </c>
      <c r="AQ95" s="59">
        <f t="shared" si="154"/>
        <v>24913.108188650378</v>
      </c>
      <c r="AR95" s="59">
        <f t="shared" si="157"/>
        <v>26892.926778586352</v>
      </c>
      <c r="AS95" s="59">
        <f t="shared" si="160"/>
        <v>28033.148525385288</v>
      </c>
      <c r="AT95" s="59">
        <f t="shared" si="163"/>
        <v>39861.29840137365</v>
      </c>
      <c r="AU95" s="59">
        <f t="shared" si="166"/>
        <v>25892.904066009316</v>
      </c>
      <c r="AV95" s="59">
        <f t="shared" si="169"/>
        <v>24615.677534661703</v>
      </c>
      <c r="AW95" s="59">
        <f t="shared" si="172"/>
        <v>30348.131811855263</v>
      </c>
      <c r="AX95" s="59">
        <f t="shared" si="175"/>
        <v>32193.861363449621</v>
      </c>
      <c r="AY95" s="59">
        <f t="shared" si="178"/>
        <v>31996.826187508061</v>
      </c>
      <c r="AZ95" s="59">
        <f t="shared" si="181"/>
        <v>31601.61686189489</v>
      </c>
      <c r="BA95" s="59">
        <f t="shared" si="184"/>
        <v>31547.366794215843</v>
      </c>
      <c r="BB95" s="59">
        <f t="shared" si="188"/>
        <v>31694.235459834414</v>
      </c>
      <c r="BC95" s="59">
        <f t="shared" si="198"/>
        <v>32244.538028490402</v>
      </c>
      <c r="BD95" s="59">
        <f t="shared" si="210"/>
        <v>32427.535853529822</v>
      </c>
      <c r="BE95" s="59">
        <f t="shared" si="214"/>
        <v>32337.827217513575</v>
      </c>
      <c r="BF95" s="59">
        <f t="shared" si="216"/>
        <v>12083.237075638559</v>
      </c>
      <c r="BG95" s="59">
        <f t="shared" si="218"/>
        <v>18671.525873120154</v>
      </c>
      <c r="BH95" s="59">
        <f t="shared" si="220"/>
        <v>22174.718197806935</v>
      </c>
      <c r="BI95" s="59">
        <f t="shared" si="224"/>
        <v>6267.0739227830982</v>
      </c>
      <c r="BJ95" s="59">
        <f t="shared" si="226"/>
        <v>5112.1396489029266</v>
      </c>
      <c r="BK95" s="59">
        <f t="shared" si="228"/>
        <v>3939.8456591329946</v>
      </c>
      <c r="BL95" s="59">
        <f t="shared" si="230"/>
        <v>4301.477883613954</v>
      </c>
      <c r="BM95" s="59">
        <f t="shared" si="232"/>
        <v>5838.1715171504284</v>
      </c>
      <c r="BN95" s="59">
        <f t="shared" si="234"/>
        <v>6721.9650077639126</v>
      </c>
      <c r="BO95" s="59">
        <f t="shared" si="236"/>
        <v>6222.5398309563725</v>
      </c>
      <c r="BP95" s="59">
        <f t="shared" si="238"/>
        <v>4760.9092398235271</v>
      </c>
      <c r="BQ95" s="59">
        <f t="shared" si="240"/>
        <v>4026.2060297320827</v>
      </c>
      <c r="BR95" s="59">
        <f t="shared" si="242"/>
        <v>4235.1374337202333</v>
      </c>
      <c r="BS95" s="59">
        <f t="shared" ref="BS95:BS126" si="244">$S$63/$X$4</f>
        <v>5390.4471780088652</v>
      </c>
      <c r="BT95" s="59">
        <f t="shared" si="146"/>
        <v>6391.9100098402914</v>
      </c>
      <c r="BU95" s="59">
        <f t="shared" si="149"/>
        <v>4055.7789333138307</v>
      </c>
      <c r="BV95" s="59">
        <f t="shared" si="152"/>
        <v>3431.7872296968144</v>
      </c>
      <c r="BW95" s="59">
        <f t="shared" si="155"/>
        <v>2776.9411069589014</v>
      </c>
      <c r="BX95" s="59">
        <f t="shared" si="158"/>
        <v>2836.8083786256516</v>
      </c>
      <c r="BY95" s="59">
        <f t="shared" si="161"/>
        <v>2956.8646387405238</v>
      </c>
      <c r="BZ95" s="59">
        <f t="shared" si="164"/>
        <v>3849.5735720476232</v>
      </c>
      <c r="CA95" s="59">
        <f t="shared" si="167"/>
        <v>2321.0107294351251</v>
      </c>
      <c r="CB95" s="59">
        <f t="shared" si="170"/>
        <v>2122.416790954941</v>
      </c>
      <c r="CC95" s="59">
        <f t="shared" si="173"/>
        <v>1250.5739887968584</v>
      </c>
      <c r="CD95" s="59">
        <f t="shared" si="176"/>
        <v>992.64814015127365</v>
      </c>
      <c r="CE95" s="59">
        <f t="shared" si="179"/>
        <v>952.57617498965567</v>
      </c>
      <c r="CF95" s="59">
        <f t="shared" si="182"/>
        <v>1587.6269583160931</v>
      </c>
      <c r="CG95" s="59">
        <f t="shared" si="185"/>
        <v>1905.1523499793113</v>
      </c>
      <c r="CH95" s="59">
        <f t="shared" si="189"/>
        <v>0</v>
      </c>
      <c r="CI95" s="59">
        <f t="shared" si="199"/>
        <v>0</v>
      </c>
      <c r="CK95" s="59">
        <f t="shared" si="200"/>
        <v>806317.80874336732</v>
      </c>
      <c r="CL95" s="59">
        <f t="shared" si="211"/>
        <v>44080329.12192113</v>
      </c>
      <c r="CM95" s="59">
        <f t="shared" si="190"/>
        <v>52677807.927282922</v>
      </c>
      <c r="CN95" s="59">
        <f t="shared" si="201"/>
        <v>-14807731.808359219</v>
      </c>
      <c r="CO95" s="59">
        <f t="shared" si="202"/>
        <v>37870076.118923701</v>
      </c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F95" s="59">
        <f t="shared" si="204"/>
        <v>0</v>
      </c>
      <c r="FG95" s="59">
        <f t="shared" si="192"/>
        <v>806317.80874336732</v>
      </c>
      <c r="FH95" s="59">
        <f t="shared" si="205"/>
        <v>806317.80874336732</v>
      </c>
      <c r="FI95" s="59">
        <f t="shared" si="206"/>
        <v>226655.93603776058</v>
      </c>
      <c r="FJ95" s="59">
        <f t="shared" si="212"/>
        <v>-14807731.808359219</v>
      </c>
      <c r="FL95" s="59">
        <f t="shared" si="221"/>
        <v>52260.705044114708</v>
      </c>
      <c r="FM95" s="59">
        <f t="shared" si="193"/>
        <v>63969.401412111889</v>
      </c>
      <c r="FN95" s="59">
        <f t="shared" si="222"/>
        <v>163598.72883375039</v>
      </c>
      <c r="FO95" s="110"/>
      <c r="FP95" s="110"/>
      <c r="FQ95" s="59">
        <f t="shared" si="207"/>
        <v>279828.83528997697</v>
      </c>
      <c r="FS95" s="52">
        <f t="shared" si="194"/>
        <v>6.8399999999999989E-2</v>
      </c>
      <c r="FT95" s="52">
        <f t="shared" si="195"/>
        <v>8.8670168312699943E-2</v>
      </c>
    </row>
    <row r="96" spans="1:176" s="97" customFormat="1" x14ac:dyDescent="0.3">
      <c r="A96" s="95" t="s">
        <v>22</v>
      </c>
      <c r="B96" s="96">
        <v>2028</v>
      </c>
      <c r="C96" s="45"/>
      <c r="D96" s="45"/>
      <c r="E96" s="45"/>
      <c r="F96" s="45"/>
      <c r="G96" s="45"/>
      <c r="H96" s="59"/>
      <c r="I96" s="59"/>
      <c r="J96" s="59"/>
      <c r="K96" s="59"/>
      <c r="L96" s="59"/>
      <c r="M96" s="59"/>
      <c r="N96" s="59"/>
      <c r="O96" s="59"/>
      <c r="S96" s="288">
        <f t="shared" si="196"/>
        <v>0</v>
      </c>
      <c r="T96" s="59">
        <f t="shared" si="208"/>
        <v>96758137.049204051</v>
      </c>
      <c r="V96" s="59">
        <f t="shared" si="187"/>
        <v>4702.65651772824</v>
      </c>
      <c r="W96" s="59">
        <f t="shared" si="197"/>
        <v>3358.4493408618273</v>
      </c>
      <c r="X96" s="59">
        <f t="shared" si="209"/>
        <v>6310.6676604674667</v>
      </c>
      <c r="Y96" s="59">
        <f t="shared" si="213"/>
        <v>2839.483747926422</v>
      </c>
      <c r="Z96" s="59">
        <f t="shared" si="215"/>
        <v>4235.2792134089477</v>
      </c>
      <c r="AA96" s="59">
        <f t="shared" si="217"/>
        <v>6401.4558513430784</v>
      </c>
      <c r="AB96" s="59">
        <f t="shared" si="219"/>
        <v>10103.341702899826</v>
      </c>
      <c r="AC96" s="59">
        <f t="shared" si="223"/>
        <v>8666.6590706078805</v>
      </c>
      <c r="AD96" s="59">
        <f t="shared" si="225"/>
        <v>7415.4845078393109</v>
      </c>
      <c r="AE96" s="59">
        <f t="shared" si="227"/>
        <v>10294.070376640475</v>
      </c>
      <c r="AF96" s="59">
        <f t="shared" si="229"/>
        <v>7366.1886101481159</v>
      </c>
      <c r="AG96" s="59">
        <f t="shared" si="231"/>
        <v>6673.9995652981734</v>
      </c>
      <c r="AH96" s="59">
        <f t="shared" si="233"/>
        <v>5644.1847677938558</v>
      </c>
      <c r="AI96" s="59">
        <f t="shared" si="235"/>
        <v>10127.192686767487</v>
      </c>
      <c r="AJ96" s="59">
        <f t="shared" si="237"/>
        <v>14158.00525835599</v>
      </c>
      <c r="AK96" s="59">
        <f t="shared" si="239"/>
        <v>8968.5161669778372</v>
      </c>
      <c r="AL96" s="59">
        <f t="shared" si="241"/>
        <v>6430.3929952001508</v>
      </c>
      <c r="AM96" s="59">
        <f t="shared" si="243"/>
        <v>11558.75814115379</v>
      </c>
      <c r="AN96" s="59">
        <f t="shared" ref="AN96:AN127" si="245">$S$32/$X$4</f>
        <v>11724.700199442228</v>
      </c>
      <c r="AO96" s="59">
        <f t="shared" si="148"/>
        <v>11609.520313989584</v>
      </c>
      <c r="AP96" s="59">
        <f t="shared" si="151"/>
        <v>43950.735475556787</v>
      </c>
      <c r="AQ96" s="59">
        <f t="shared" si="154"/>
        <v>24913.108188650378</v>
      </c>
      <c r="AR96" s="59">
        <f t="shared" si="157"/>
        <v>26892.926778586352</v>
      </c>
      <c r="AS96" s="59">
        <f t="shared" si="160"/>
        <v>28033.148525385288</v>
      </c>
      <c r="AT96" s="59">
        <f t="shared" si="163"/>
        <v>39861.29840137365</v>
      </c>
      <c r="AU96" s="59">
        <f t="shared" si="166"/>
        <v>25892.904066009316</v>
      </c>
      <c r="AV96" s="59">
        <f t="shared" si="169"/>
        <v>24615.677534661703</v>
      </c>
      <c r="AW96" s="59">
        <f t="shared" si="172"/>
        <v>30348.131811855263</v>
      </c>
      <c r="AX96" s="59">
        <f t="shared" si="175"/>
        <v>32193.861363449621</v>
      </c>
      <c r="AY96" s="59">
        <f t="shared" si="178"/>
        <v>31996.826187508061</v>
      </c>
      <c r="AZ96" s="59">
        <f t="shared" si="181"/>
        <v>31601.61686189489</v>
      </c>
      <c r="BA96" s="59">
        <f t="shared" si="184"/>
        <v>31547.366794215843</v>
      </c>
      <c r="BB96" s="59">
        <f t="shared" si="188"/>
        <v>31694.235459834414</v>
      </c>
      <c r="BC96" s="59">
        <f t="shared" si="198"/>
        <v>32244.538028490402</v>
      </c>
      <c r="BD96" s="59">
        <f t="shared" si="210"/>
        <v>32427.535853529822</v>
      </c>
      <c r="BE96" s="59">
        <f t="shared" si="214"/>
        <v>32337.827217513575</v>
      </c>
      <c r="BF96" s="59">
        <f t="shared" si="216"/>
        <v>12083.237075638559</v>
      </c>
      <c r="BG96" s="59">
        <f t="shared" si="218"/>
        <v>18671.525873120154</v>
      </c>
      <c r="BH96" s="59">
        <f t="shared" si="220"/>
        <v>22174.718197806935</v>
      </c>
      <c r="BI96" s="59">
        <f t="shared" si="224"/>
        <v>6267.0739227830982</v>
      </c>
      <c r="BJ96" s="59">
        <f t="shared" si="226"/>
        <v>5112.1396489029266</v>
      </c>
      <c r="BK96" s="59">
        <f t="shared" si="228"/>
        <v>3939.8456591329946</v>
      </c>
      <c r="BL96" s="59">
        <f t="shared" si="230"/>
        <v>4301.477883613954</v>
      </c>
      <c r="BM96" s="59">
        <f t="shared" si="232"/>
        <v>5838.1715171504284</v>
      </c>
      <c r="BN96" s="59">
        <f t="shared" si="234"/>
        <v>6721.9650077639126</v>
      </c>
      <c r="BO96" s="59">
        <f t="shared" si="236"/>
        <v>6222.5398309563725</v>
      </c>
      <c r="BP96" s="59">
        <f t="shared" si="238"/>
        <v>4760.9092398235271</v>
      </c>
      <c r="BQ96" s="59">
        <f t="shared" si="240"/>
        <v>4026.2060297320827</v>
      </c>
      <c r="BR96" s="59">
        <f t="shared" si="242"/>
        <v>4235.1374337202333</v>
      </c>
      <c r="BS96" s="59">
        <f t="shared" si="244"/>
        <v>5390.4471780088652</v>
      </c>
      <c r="BT96" s="59">
        <f t="shared" ref="BT96:BT127" si="246">$S$64/$X$4</f>
        <v>6391.9100098402914</v>
      </c>
      <c r="BU96" s="59">
        <f t="shared" si="149"/>
        <v>4055.7789333138307</v>
      </c>
      <c r="BV96" s="59">
        <f t="shared" si="152"/>
        <v>3431.7872296968144</v>
      </c>
      <c r="BW96" s="59">
        <f t="shared" si="155"/>
        <v>2776.9411069589014</v>
      </c>
      <c r="BX96" s="59">
        <f t="shared" si="158"/>
        <v>2836.8083786256516</v>
      </c>
      <c r="BY96" s="59">
        <f t="shared" si="161"/>
        <v>2956.8646387405238</v>
      </c>
      <c r="BZ96" s="59">
        <f t="shared" si="164"/>
        <v>3849.5735720476232</v>
      </c>
      <c r="CA96" s="59">
        <f t="shared" si="167"/>
        <v>2321.0107294351251</v>
      </c>
      <c r="CB96" s="59">
        <f t="shared" si="170"/>
        <v>2122.416790954941</v>
      </c>
      <c r="CC96" s="59">
        <f t="shared" si="173"/>
        <v>1250.5739887968584</v>
      </c>
      <c r="CD96" s="59">
        <f t="shared" si="176"/>
        <v>992.64814015127365</v>
      </c>
      <c r="CE96" s="59">
        <f t="shared" si="179"/>
        <v>952.57617498965567</v>
      </c>
      <c r="CF96" s="59">
        <f t="shared" si="182"/>
        <v>1587.6269583160931</v>
      </c>
      <c r="CG96" s="59">
        <f t="shared" si="185"/>
        <v>1905.1523499793113</v>
      </c>
      <c r="CH96" s="59">
        <f t="shared" si="189"/>
        <v>0</v>
      </c>
      <c r="CI96" s="59">
        <f t="shared" si="199"/>
        <v>0</v>
      </c>
      <c r="CK96" s="59">
        <f t="shared" si="200"/>
        <v>806317.80874336732</v>
      </c>
      <c r="CL96" s="59">
        <f t="shared" si="211"/>
        <v>44886646.930664495</v>
      </c>
      <c r="CM96" s="59">
        <f t="shared" si="190"/>
        <v>51871490.118539557</v>
      </c>
      <c r="CN96" s="59">
        <f t="shared" si="201"/>
        <v>-14581075.872321459</v>
      </c>
      <c r="CO96" s="59">
        <f t="shared" si="202"/>
        <v>37290414.2462181</v>
      </c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F96" s="59">
        <f t="shared" si="204"/>
        <v>0</v>
      </c>
      <c r="FG96" s="59">
        <f t="shared" si="192"/>
        <v>806317.80874336732</v>
      </c>
      <c r="FH96" s="59">
        <f t="shared" si="205"/>
        <v>806317.80874336732</v>
      </c>
      <c r="FI96" s="59">
        <f t="shared" si="206"/>
        <v>226655.93603776058</v>
      </c>
      <c r="FJ96" s="59">
        <f t="shared" si="212"/>
        <v>-14581075.872321459</v>
      </c>
      <c r="FL96" s="59">
        <f t="shared" si="221"/>
        <v>51460.771659780978</v>
      </c>
      <c r="FM96" s="59">
        <f t="shared" si="193"/>
        <v>62990.247768428773</v>
      </c>
      <c r="FN96" s="59">
        <f t="shared" si="222"/>
        <v>161094.58954366221</v>
      </c>
      <c r="FO96" s="110"/>
      <c r="FP96" s="110"/>
      <c r="FQ96" s="59">
        <f t="shared" si="207"/>
        <v>275545.60897187196</v>
      </c>
      <c r="FS96" s="52">
        <f t="shared" si="194"/>
        <v>6.8400000000000016E-2</v>
      </c>
      <c r="FT96" s="52">
        <f t="shared" si="195"/>
        <v>8.8670168312699957E-2</v>
      </c>
    </row>
    <row r="97" spans="1:176" s="97" customFormat="1" x14ac:dyDescent="0.3">
      <c r="A97" s="95" t="s">
        <v>23</v>
      </c>
      <c r="B97" s="96">
        <v>2028</v>
      </c>
      <c r="C97" s="45"/>
      <c r="D97" s="45"/>
      <c r="E97" s="45"/>
      <c r="F97" s="45"/>
      <c r="G97" s="45"/>
      <c r="H97" s="59"/>
      <c r="I97" s="59"/>
      <c r="J97" s="59"/>
      <c r="K97" s="59"/>
      <c r="L97" s="59"/>
      <c r="M97" s="59"/>
      <c r="N97" s="59"/>
      <c r="O97" s="59"/>
      <c r="S97" s="288">
        <f t="shared" si="196"/>
        <v>0</v>
      </c>
      <c r="T97" s="59">
        <f t="shared" si="208"/>
        <v>96758137.049204051</v>
      </c>
      <c r="V97" s="59">
        <f t="shared" si="187"/>
        <v>4702.65651772824</v>
      </c>
      <c r="W97" s="59">
        <f t="shared" si="197"/>
        <v>3358.4493408618273</v>
      </c>
      <c r="X97" s="59">
        <f t="shared" si="209"/>
        <v>6310.6676604674667</v>
      </c>
      <c r="Y97" s="59">
        <f t="shared" si="213"/>
        <v>2839.483747926422</v>
      </c>
      <c r="Z97" s="59">
        <f t="shared" si="215"/>
        <v>4235.2792134089477</v>
      </c>
      <c r="AA97" s="59">
        <f t="shared" si="217"/>
        <v>6401.4558513430784</v>
      </c>
      <c r="AB97" s="59">
        <f t="shared" si="219"/>
        <v>10103.341702899826</v>
      </c>
      <c r="AC97" s="59">
        <f t="shared" si="223"/>
        <v>8666.6590706078805</v>
      </c>
      <c r="AD97" s="59">
        <f t="shared" si="225"/>
        <v>7415.4845078393109</v>
      </c>
      <c r="AE97" s="59">
        <f t="shared" si="227"/>
        <v>10294.070376640475</v>
      </c>
      <c r="AF97" s="59">
        <f t="shared" si="229"/>
        <v>7366.1886101481159</v>
      </c>
      <c r="AG97" s="59">
        <f t="shared" si="231"/>
        <v>6673.9995652981734</v>
      </c>
      <c r="AH97" s="59">
        <f t="shared" si="233"/>
        <v>5644.1847677938558</v>
      </c>
      <c r="AI97" s="59">
        <f t="shared" si="235"/>
        <v>10127.192686767487</v>
      </c>
      <c r="AJ97" s="59">
        <f t="shared" si="237"/>
        <v>14158.00525835599</v>
      </c>
      <c r="AK97" s="59">
        <f t="shared" si="239"/>
        <v>8968.5161669778372</v>
      </c>
      <c r="AL97" s="59">
        <f t="shared" si="241"/>
        <v>6430.3929952001508</v>
      </c>
      <c r="AM97" s="59">
        <f t="shared" si="243"/>
        <v>11558.75814115379</v>
      </c>
      <c r="AN97" s="59">
        <f t="shared" si="245"/>
        <v>11724.700199442228</v>
      </c>
      <c r="AO97" s="59">
        <f t="shared" ref="AO97:AO128" si="247">$S$33/$X$4</f>
        <v>11609.520313989584</v>
      </c>
      <c r="AP97" s="59">
        <f t="shared" si="151"/>
        <v>43950.735475556787</v>
      </c>
      <c r="AQ97" s="59">
        <f t="shared" si="154"/>
        <v>24913.108188650378</v>
      </c>
      <c r="AR97" s="59">
        <f t="shared" si="157"/>
        <v>26892.926778586352</v>
      </c>
      <c r="AS97" s="59">
        <f t="shared" si="160"/>
        <v>28033.148525385288</v>
      </c>
      <c r="AT97" s="59">
        <f t="shared" si="163"/>
        <v>39861.29840137365</v>
      </c>
      <c r="AU97" s="59">
        <f t="shared" si="166"/>
        <v>25892.904066009316</v>
      </c>
      <c r="AV97" s="59">
        <f t="shared" si="169"/>
        <v>24615.677534661703</v>
      </c>
      <c r="AW97" s="59">
        <f t="shared" si="172"/>
        <v>30348.131811855263</v>
      </c>
      <c r="AX97" s="59">
        <f t="shared" si="175"/>
        <v>32193.861363449621</v>
      </c>
      <c r="AY97" s="59">
        <f t="shared" si="178"/>
        <v>31996.826187508061</v>
      </c>
      <c r="AZ97" s="59">
        <f t="shared" si="181"/>
        <v>31601.61686189489</v>
      </c>
      <c r="BA97" s="59">
        <f t="shared" si="184"/>
        <v>31547.366794215843</v>
      </c>
      <c r="BB97" s="59">
        <f t="shared" si="188"/>
        <v>31694.235459834414</v>
      </c>
      <c r="BC97" s="59">
        <f t="shared" si="198"/>
        <v>32244.538028490402</v>
      </c>
      <c r="BD97" s="59">
        <f t="shared" si="210"/>
        <v>32427.535853529822</v>
      </c>
      <c r="BE97" s="59">
        <f t="shared" si="214"/>
        <v>32337.827217513575</v>
      </c>
      <c r="BF97" s="59">
        <f t="shared" si="216"/>
        <v>12083.237075638559</v>
      </c>
      <c r="BG97" s="59">
        <f t="shared" si="218"/>
        <v>18671.525873120154</v>
      </c>
      <c r="BH97" s="59">
        <f t="shared" si="220"/>
        <v>22174.718197806935</v>
      </c>
      <c r="BI97" s="59">
        <f t="shared" si="224"/>
        <v>6267.0739227830982</v>
      </c>
      <c r="BJ97" s="59">
        <f t="shared" si="226"/>
        <v>5112.1396489029266</v>
      </c>
      <c r="BK97" s="59">
        <f t="shared" si="228"/>
        <v>3939.8456591329946</v>
      </c>
      <c r="BL97" s="59">
        <f t="shared" si="230"/>
        <v>4301.477883613954</v>
      </c>
      <c r="BM97" s="59">
        <f t="shared" si="232"/>
        <v>5838.1715171504284</v>
      </c>
      <c r="BN97" s="59">
        <f t="shared" si="234"/>
        <v>6721.9650077639126</v>
      </c>
      <c r="BO97" s="59">
        <f t="shared" si="236"/>
        <v>6222.5398309563725</v>
      </c>
      <c r="BP97" s="59">
        <f t="shared" si="238"/>
        <v>4760.9092398235271</v>
      </c>
      <c r="BQ97" s="59">
        <f t="shared" si="240"/>
        <v>4026.2060297320827</v>
      </c>
      <c r="BR97" s="59">
        <f t="shared" si="242"/>
        <v>4235.1374337202333</v>
      </c>
      <c r="BS97" s="59">
        <f t="shared" si="244"/>
        <v>5390.4471780088652</v>
      </c>
      <c r="BT97" s="59">
        <f t="shared" si="246"/>
        <v>6391.9100098402914</v>
      </c>
      <c r="BU97" s="59">
        <f t="shared" ref="BU97:BU128" si="248">$S$65/$X$4</f>
        <v>4055.7789333138307</v>
      </c>
      <c r="BV97" s="59">
        <f t="shared" si="152"/>
        <v>3431.7872296968144</v>
      </c>
      <c r="BW97" s="59">
        <f t="shared" si="155"/>
        <v>2776.9411069589014</v>
      </c>
      <c r="BX97" s="59">
        <f t="shared" si="158"/>
        <v>2836.8083786256516</v>
      </c>
      <c r="BY97" s="59">
        <f t="shared" si="161"/>
        <v>2956.8646387405238</v>
      </c>
      <c r="BZ97" s="59">
        <f t="shared" si="164"/>
        <v>3849.5735720476232</v>
      </c>
      <c r="CA97" s="59">
        <f t="shared" si="167"/>
        <v>2321.0107294351251</v>
      </c>
      <c r="CB97" s="59">
        <f t="shared" si="170"/>
        <v>2122.416790954941</v>
      </c>
      <c r="CC97" s="59">
        <f t="shared" si="173"/>
        <v>1250.5739887968584</v>
      </c>
      <c r="CD97" s="59">
        <f t="shared" si="176"/>
        <v>992.64814015127365</v>
      </c>
      <c r="CE97" s="59">
        <f t="shared" si="179"/>
        <v>952.57617498965567</v>
      </c>
      <c r="CF97" s="59">
        <f t="shared" si="182"/>
        <v>1587.6269583160931</v>
      </c>
      <c r="CG97" s="59">
        <f t="shared" si="185"/>
        <v>1905.1523499793113</v>
      </c>
      <c r="CH97" s="59">
        <f t="shared" si="189"/>
        <v>0</v>
      </c>
      <c r="CI97" s="59">
        <f t="shared" si="199"/>
        <v>0</v>
      </c>
      <c r="CK97" s="59">
        <f t="shared" si="200"/>
        <v>806317.80874336732</v>
      </c>
      <c r="CL97" s="59">
        <f t="shared" si="211"/>
        <v>45692964.73940786</v>
      </c>
      <c r="CM97" s="59">
        <f t="shared" si="190"/>
        <v>51065172.309796192</v>
      </c>
      <c r="CN97" s="59">
        <f t="shared" si="201"/>
        <v>-14354419.936283698</v>
      </c>
      <c r="CO97" s="59">
        <f t="shared" si="202"/>
        <v>36710752.373512492</v>
      </c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F97" s="59">
        <f t="shared" si="204"/>
        <v>0</v>
      </c>
      <c r="FG97" s="59">
        <f t="shared" si="192"/>
        <v>806317.80874336732</v>
      </c>
      <c r="FH97" s="59">
        <f t="shared" si="205"/>
        <v>806317.80874336732</v>
      </c>
      <c r="FI97" s="59">
        <f t="shared" si="206"/>
        <v>226655.93603776058</v>
      </c>
      <c r="FJ97" s="59">
        <f t="shared" si="212"/>
        <v>-14354419.936283698</v>
      </c>
      <c r="FL97" s="59">
        <f t="shared" si="221"/>
        <v>50660.838275447233</v>
      </c>
      <c r="FM97" s="59">
        <f t="shared" si="193"/>
        <v>62011.09412474565</v>
      </c>
      <c r="FN97" s="59">
        <f t="shared" si="222"/>
        <v>158590.45025357397</v>
      </c>
      <c r="FO97" s="110"/>
      <c r="FP97" s="110"/>
      <c r="FQ97" s="59">
        <f t="shared" si="207"/>
        <v>271262.38265376689</v>
      </c>
      <c r="FS97" s="52">
        <f t="shared" si="194"/>
        <v>6.8400000000000002E-2</v>
      </c>
      <c r="FT97" s="52">
        <f t="shared" si="195"/>
        <v>8.8670168312699971E-2</v>
      </c>
    </row>
    <row r="98" spans="1:176" s="97" customFormat="1" x14ac:dyDescent="0.3">
      <c r="A98" s="95" t="s">
        <v>24</v>
      </c>
      <c r="B98" s="96">
        <v>2028</v>
      </c>
      <c r="C98" s="45"/>
      <c r="D98" s="45"/>
      <c r="E98" s="45"/>
      <c r="F98" s="45"/>
      <c r="G98" s="45"/>
      <c r="H98" s="59"/>
      <c r="I98" s="59"/>
      <c r="J98" s="59"/>
      <c r="K98" s="59"/>
      <c r="L98" s="59"/>
      <c r="M98" s="59"/>
      <c r="N98" s="59"/>
      <c r="O98" s="59"/>
      <c r="S98" s="288">
        <f t="shared" si="196"/>
        <v>0</v>
      </c>
      <c r="T98" s="59">
        <f t="shared" si="208"/>
        <v>96758137.049204051</v>
      </c>
      <c r="V98" s="59">
        <f t="shared" si="187"/>
        <v>4702.65651772824</v>
      </c>
      <c r="W98" s="59">
        <f t="shared" si="197"/>
        <v>3358.4493408618273</v>
      </c>
      <c r="X98" s="59">
        <f t="shared" si="209"/>
        <v>6310.6676604674667</v>
      </c>
      <c r="Y98" s="59">
        <f t="shared" si="213"/>
        <v>2839.483747926422</v>
      </c>
      <c r="Z98" s="59">
        <f t="shared" si="215"/>
        <v>4235.2792134089477</v>
      </c>
      <c r="AA98" s="59">
        <f t="shared" si="217"/>
        <v>6401.4558513430784</v>
      </c>
      <c r="AB98" s="59">
        <f t="shared" si="219"/>
        <v>10103.341702899826</v>
      </c>
      <c r="AC98" s="59">
        <f t="shared" si="223"/>
        <v>8666.6590706078805</v>
      </c>
      <c r="AD98" s="59">
        <f t="shared" si="225"/>
        <v>7415.4845078393109</v>
      </c>
      <c r="AE98" s="59">
        <f t="shared" si="227"/>
        <v>10294.070376640475</v>
      </c>
      <c r="AF98" s="59">
        <f t="shared" si="229"/>
        <v>7366.1886101481159</v>
      </c>
      <c r="AG98" s="59">
        <f t="shared" si="231"/>
        <v>6673.9995652981734</v>
      </c>
      <c r="AH98" s="59">
        <f t="shared" si="233"/>
        <v>5644.1847677938558</v>
      </c>
      <c r="AI98" s="59">
        <f t="shared" si="235"/>
        <v>10127.192686767487</v>
      </c>
      <c r="AJ98" s="59">
        <f t="shared" si="237"/>
        <v>14158.00525835599</v>
      </c>
      <c r="AK98" s="59">
        <f t="shared" si="239"/>
        <v>8968.5161669778372</v>
      </c>
      <c r="AL98" s="59">
        <f t="shared" si="241"/>
        <v>6430.3929952001508</v>
      </c>
      <c r="AM98" s="59">
        <f t="shared" si="243"/>
        <v>11558.75814115379</v>
      </c>
      <c r="AN98" s="59">
        <f t="shared" si="245"/>
        <v>11724.700199442228</v>
      </c>
      <c r="AO98" s="59">
        <f t="shared" si="247"/>
        <v>11609.520313989584</v>
      </c>
      <c r="AP98" s="59">
        <f t="shared" ref="AP98:AP129" si="249">$S$34/$X$4</f>
        <v>43950.735475556787</v>
      </c>
      <c r="AQ98" s="59">
        <f t="shared" si="154"/>
        <v>24913.108188650378</v>
      </c>
      <c r="AR98" s="59">
        <f t="shared" si="157"/>
        <v>26892.926778586352</v>
      </c>
      <c r="AS98" s="59">
        <f t="shared" si="160"/>
        <v>28033.148525385288</v>
      </c>
      <c r="AT98" s="59">
        <f t="shared" si="163"/>
        <v>39861.29840137365</v>
      </c>
      <c r="AU98" s="59">
        <f t="shared" si="166"/>
        <v>25892.904066009316</v>
      </c>
      <c r="AV98" s="59">
        <f t="shared" si="169"/>
        <v>24615.677534661703</v>
      </c>
      <c r="AW98" s="59">
        <f t="shared" si="172"/>
        <v>30348.131811855263</v>
      </c>
      <c r="AX98" s="59">
        <f t="shared" si="175"/>
        <v>32193.861363449621</v>
      </c>
      <c r="AY98" s="59">
        <f t="shared" si="178"/>
        <v>31996.826187508061</v>
      </c>
      <c r="AZ98" s="59">
        <f t="shared" si="181"/>
        <v>31601.61686189489</v>
      </c>
      <c r="BA98" s="59">
        <f t="shared" si="184"/>
        <v>31547.366794215843</v>
      </c>
      <c r="BB98" s="59">
        <f t="shared" si="188"/>
        <v>31694.235459834414</v>
      </c>
      <c r="BC98" s="59">
        <f t="shared" si="198"/>
        <v>32244.538028490402</v>
      </c>
      <c r="BD98" s="59">
        <f t="shared" si="210"/>
        <v>32427.535853529822</v>
      </c>
      <c r="BE98" s="59">
        <f t="shared" si="214"/>
        <v>32337.827217513575</v>
      </c>
      <c r="BF98" s="59">
        <f t="shared" si="216"/>
        <v>12083.237075638559</v>
      </c>
      <c r="BG98" s="59">
        <f t="shared" si="218"/>
        <v>18671.525873120154</v>
      </c>
      <c r="BH98" s="59">
        <f t="shared" si="220"/>
        <v>22174.718197806935</v>
      </c>
      <c r="BI98" s="59">
        <f t="shared" si="224"/>
        <v>6267.0739227830982</v>
      </c>
      <c r="BJ98" s="59">
        <f t="shared" si="226"/>
        <v>5112.1396489029266</v>
      </c>
      <c r="BK98" s="59">
        <f t="shared" si="228"/>
        <v>3939.8456591329946</v>
      </c>
      <c r="BL98" s="59">
        <f t="shared" si="230"/>
        <v>4301.477883613954</v>
      </c>
      <c r="BM98" s="59">
        <f t="shared" si="232"/>
        <v>5838.1715171504284</v>
      </c>
      <c r="BN98" s="59">
        <f t="shared" si="234"/>
        <v>6721.9650077639126</v>
      </c>
      <c r="BO98" s="59">
        <f t="shared" si="236"/>
        <v>6222.5398309563725</v>
      </c>
      <c r="BP98" s="59">
        <f t="shared" si="238"/>
        <v>4760.9092398235271</v>
      </c>
      <c r="BQ98" s="59">
        <f t="shared" si="240"/>
        <v>4026.2060297320827</v>
      </c>
      <c r="BR98" s="59">
        <f t="shared" si="242"/>
        <v>4235.1374337202333</v>
      </c>
      <c r="BS98" s="59">
        <f t="shared" si="244"/>
        <v>5390.4471780088652</v>
      </c>
      <c r="BT98" s="59">
        <f t="shared" si="246"/>
        <v>6391.9100098402914</v>
      </c>
      <c r="BU98" s="59">
        <f t="shared" si="248"/>
        <v>4055.7789333138307</v>
      </c>
      <c r="BV98" s="59">
        <f t="shared" ref="BV98:BV129" si="250">$S$66/$X$4</f>
        <v>3431.7872296968144</v>
      </c>
      <c r="BW98" s="59">
        <f t="shared" si="155"/>
        <v>2776.9411069589014</v>
      </c>
      <c r="BX98" s="59">
        <f t="shared" si="158"/>
        <v>2836.8083786256516</v>
      </c>
      <c r="BY98" s="59">
        <f t="shared" si="161"/>
        <v>2956.8646387405238</v>
      </c>
      <c r="BZ98" s="59">
        <f t="shared" si="164"/>
        <v>3849.5735720476232</v>
      </c>
      <c r="CA98" s="59">
        <f t="shared" si="167"/>
        <v>2321.0107294351251</v>
      </c>
      <c r="CB98" s="59">
        <f t="shared" si="170"/>
        <v>2122.416790954941</v>
      </c>
      <c r="CC98" s="59">
        <f t="shared" si="173"/>
        <v>1250.5739887968584</v>
      </c>
      <c r="CD98" s="59">
        <f t="shared" si="176"/>
        <v>992.64814015127365</v>
      </c>
      <c r="CE98" s="59">
        <f t="shared" si="179"/>
        <v>952.57617498965567</v>
      </c>
      <c r="CF98" s="59">
        <f t="shared" si="182"/>
        <v>1587.6269583160931</v>
      </c>
      <c r="CG98" s="59">
        <f t="shared" si="185"/>
        <v>1905.1523499793113</v>
      </c>
      <c r="CH98" s="59">
        <f t="shared" si="189"/>
        <v>0</v>
      </c>
      <c r="CI98" s="59">
        <f t="shared" si="199"/>
        <v>0</v>
      </c>
      <c r="CK98" s="59">
        <f t="shared" si="200"/>
        <v>806317.80874336732</v>
      </c>
      <c r="CL98" s="59">
        <f t="shared" si="211"/>
        <v>46499282.548151225</v>
      </c>
      <c r="CM98" s="59">
        <f t="shared" si="190"/>
        <v>50258854.501052827</v>
      </c>
      <c r="CN98" s="59">
        <f t="shared" si="201"/>
        <v>-14127764.000245938</v>
      </c>
      <c r="CO98" s="59">
        <f t="shared" si="202"/>
        <v>36131090.50080689</v>
      </c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F98" s="59">
        <f t="shared" si="204"/>
        <v>0</v>
      </c>
      <c r="FG98" s="59">
        <f t="shared" si="192"/>
        <v>806317.80874336732</v>
      </c>
      <c r="FH98" s="59">
        <f t="shared" si="205"/>
        <v>806317.80874336732</v>
      </c>
      <c r="FI98" s="59">
        <f t="shared" si="206"/>
        <v>226655.93603776058</v>
      </c>
      <c r="FJ98" s="59">
        <f t="shared" si="212"/>
        <v>-14127764.000245938</v>
      </c>
      <c r="FL98" s="59">
        <f t="shared" si="221"/>
        <v>49860.904891113503</v>
      </c>
      <c r="FM98" s="59">
        <f t="shared" si="193"/>
        <v>61031.940481062535</v>
      </c>
      <c r="FN98" s="59">
        <f t="shared" si="222"/>
        <v>156086.31096348577</v>
      </c>
      <c r="FO98" s="110"/>
      <c r="FP98" s="110"/>
      <c r="FQ98" s="59">
        <f t="shared" si="207"/>
        <v>266979.15633566177</v>
      </c>
      <c r="FS98" s="52">
        <f t="shared" si="194"/>
        <v>6.8399999999999989E-2</v>
      </c>
      <c r="FT98" s="52">
        <f t="shared" si="195"/>
        <v>8.8670168312699943E-2</v>
      </c>
    </row>
    <row r="99" spans="1:176" s="97" customFormat="1" x14ac:dyDescent="0.3">
      <c r="A99" s="95" t="s">
        <v>25</v>
      </c>
      <c r="B99" s="96">
        <v>2028</v>
      </c>
      <c r="C99" s="45"/>
      <c r="D99" s="45"/>
      <c r="E99" s="45"/>
      <c r="F99" s="45"/>
      <c r="G99" s="45"/>
      <c r="H99" s="59"/>
      <c r="I99" s="59"/>
      <c r="J99" s="59"/>
      <c r="K99" s="59"/>
      <c r="L99" s="59"/>
      <c r="M99" s="59"/>
      <c r="N99" s="59"/>
      <c r="O99" s="59"/>
      <c r="S99" s="288">
        <f t="shared" si="196"/>
        <v>0</v>
      </c>
      <c r="T99" s="59">
        <f t="shared" si="208"/>
        <v>96758137.049204051</v>
      </c>
      <c r="V99" s="59">
        <f t="shared" si="187"/>
        <v>4702.65651772824</v>
      </c>
      <c r="W99" s="59">
        <f t="shared" si="197"/>
        <v>3358.4493408618273</v>
      </c>
      <c r="X99" s="59">
        <f t="shared" si="209"/>
        <v>6310.6676604674667</v>
      </c>
      <c r="Y99" s="59">
        <f t="shared" si="213"/>
        <v>2839.483747926422</v>
      </c>
      <c r="Z99" s="59">
        <f t="shared" si="215"/>
        <v>4235.2792134089477</v>
      </c>
      <c r="AA99" s="59">
        <f t="shared" si="217"/>
        <v>6401.4558513430784</v>
      </c>
      <c r="AB99" s="59">
        <f t="shared" si="219"/>
        <v>10103.341702899826</v>
      </c>
      <c r="AC99" s="59">
        <f t="shared" si="223"/>
        <v>8666.6590706078805</v>
      </c>
      <c r="AD99" s="59">
        <f t="shared" si="225"/>
        <v>7415.4845078393109</v>
      </c>
      <c r="AE99" s="59">
        <f t="shared" si="227"/>
        <v>10294.070376640475</v>
      </c>
      <c r="AF99" s="59">
        <f t="shared" si="229"/>
        <v>7366.1886101481159</v>
      </c>
      <c r="AG99" s="59">
        <f t="shared" si="231"/>
        <v>6673.9995652981734</v>
      </c>
      <c r="AH99" s="59">
        <f t="shared" si="233"/>
        <v>5644.1847677938558</v>
      </c>
      <c r="AI99" s="59">
        <f t="shared" si="235"/>
        <v>10127.192686767487</v>
      </c>
      <c r="AJ99" s="59">
        <f t="shared" si="237"/>
        <v>14158.00525835599</v>
      </c>
      <c r="AK99" s="59">
        <f t="shared" si="239"/>
        <v>8968.5161669778372</v>
      </c>
      <c r="AL99" s="59">
        <f t="shared" si="241"/>
        <v>6430.3929952001508</v>
      </c>
      <c r="AM99" s="59">
        <f t="shared" si="243"/>
        <v>11558.75814115379</v>
      </c>
      <c r="AN99" s="59">
        <f t="shared" si="245"/>
        <v>11724.700199442228</v>
      </c>
      <c r="AO99" s="59">
        <f t="shared" si="247"/>
        <v>11609.520313989584</v>
      </c>
      <c r="AP99" s="59">
        <f t="shared" si="249"/>
        <v>43950.735475556787</v>
      </c>
      <c r="AQ99" s="59">
        <f t="shared" ref="AQ99:AQ130" si="251">$S$35/$X$4</f>
        <v>24913.108188650378</v>
      </c>
      <c r="AR99" s="59">
        <f t="shared" si="157"/>
        <v>26892.926778586352</v>
      </c>
      <c r="AS99" s="59">
        <f t="shared" si="160"/>
        <v>28033.148525385288</v>
      </c>
      <c r="AT99" s="59">
        <f t="shared" si="163"/>
        <v>39861.29840137365</v>
      </c>
      <c r="AU99" s="59">
        <f t="shared" si="166"/>
        <v>25892.904066009316</v>
      </c>
      <c r="AV99" s="59">
        <f t="shared" si="169"/>
        <v>24615.677534661703</v>
      </c>
      <c r="AW99" s="59">
        <f t="shared" si="172"/>
        <v>30348.131811855263</v>
      </c>
      <c r="AX99" s="59">
        <f t="shared" si="175"/>
        <v>32193.861363449621</v>
      </c>
      <c r="AY99" s="59">
        <f t="shared" si="178"/>
        <v>31996.826187508061</v>
      </c>
      <c r="AZ99" s="59">
        <f t="shared" si="181"/>
        <v>31601.61686189489</v>
      </c>
      <c r="BA99" s="59">
        <f t="shared" si="184"/>
        <v>31547.366794215843</v>
      </c>
      <c r="BB99" s="59">
        <f t="shared" si="188"/>
        <v>31694.235459834414</v>
      </c>
      <c r="BC99" s="59">
        <f t="shared" si="198"/>
        <v>32244.538028490402</v>
      </c>
      <c r="BD99" s="59">
        <f t="shared" si="210"/>
        <v>32427.535853529822</v>
      </c>
      <c r="BE99" s="59">
        <f t="shared" si="214"/>
        <v>32337.827217513575</v>
      </c>
      <c r="BF99" s="59">
        <f t="shared" si="216"/>
        <v>12083.237075638559</v>
      </c>
      <c r="BG99" s="59">
        <f t="shared" si="218"/>
        <v>18671.525873120154</v>
      </c>
      <c r="BH99" s="59">
        <f t="shared" si="220"/>
        <v>22174.718197806935</v>
      </c>
      <c r="BI99" s="59">
        <f t="shared" si="224"/>
        <v>6267.0739227830982</v>
      </c>
      <c r="BJ99" s="59">
        <f t="shared" si="226"/>
        <v>5112.1396489029266</v>
      </c>
      <c r="BK99" s="59">
        <f t="shared" si="228"/>
        <v>3939.8456591329946</v>
      </c>
      <c r="BL99" s="59">
        <f t="shared" si="230"/>
        <v>4301.477883613954</v>
      </c>
      <c r="BM99" s="59">
        <f t="shared" si="232"/>
        <v>5838.1715171504284</v>
      </c>
      <c r="BN99" s="59">
        <f t="shared" si="234"/>
        <v>6721.9650077639126</v>
      </c>
      <c r="BO99" s="59">
        <f t="shared" si="236"/>
        <v>6222.5398309563725</v>
      </c>
      <c r="BP99" s="59">
        <f t="shared" si="238"/>
        <v>4760.9092398235271</v>
      </c>
      <c r="BQ99" s="59">
        <f t="shared" si="240"/>
        <v>4026.2060297320827</v>
      </c>
      <c r="BR99" s="59">
        <f t="shared" si="242"/>
        <v>4235.1374337202333</v>
      </c>
      <c r="BS99" s="59">
        <f t="shared" si="244"/>
        <v>5390.4471780088652</v>
      </c>
      <c r="BT99" s="59">
        <f t="shared" si="246"/>
        <v>6391.9100098402914</v>
      </c>
      <c r="BU99" s="59">
        <f t="shared" si="248"/>
        <v>4055.7789333138307</v>
      </c>
      <c r="BV99" s="59">
        <f t="shared" si="250"/>
        <v>3431.7872296968144</v>
      </c>
      <c r="BW99" s="59">
        <f t="shared" ref="BW99:BW130" si="252">$S$67/$X$4</f>
        <v>2776.9411069589014</v>
      </c>
      <c r="BX99" s="59">
        <f t="shared" si="158"/>
        <v>2836.8083786256516</v>
      </c>
      <c r="BY99" s="59">
        <f t="shared" si="161"/>
        <v>2956.8646387405238</v>
      </c>
      <c r="BZ99" s="59">
        <f t="shared" si="164"/>
        <v>3849.5735720476232</v>
      </c>
      <c r="CA99" s="59">
        <f t="shared" si="167"/>
        <v>2321.0107294351251</v>
      </c>
      <c r="CB99" s="59">
        <f t="shared" si="170"/>
        <v>2122.416790954941</v>
      </c>
      <c r="CC99" s="59">
        <f t="shared" si="173"/>
        <v>1250.5739887968584</v>
      </c>
      <c r="CD99" s="59">
        <f t="shared" si="176"/>
        <v>992.64814015127365</v>
      </c>
      <c r="CE99" s="59">
        <f t="shared" si="179"/>
        <v>952.57617498965567</v>
      </c>
      <c r="CF99" s="59">
        <f t="shared" si="182"/>
        <v>1587.6269583160931</v>
      </c>
      <c r="CG99" s="59">
        <f t="shared" si="185"/>
        <v>1905.1523499793113</v>
      </c>
      <c r="CH99" s="59">
        <f t="shared" si="189"/>
        <v>0</v>
      </c>
      <c r="CI99" s="59">
        <f t="shared" si="199"/>
        <v>0</v>
      </c>
      <c r="CK99" s="59">
        <f t="shared" si="200"/>
        <v>806317.80874336732</v>
      </c>
      <c r="CL99" s="59">
        <f t="shared" si="211"/>
        <v>47305600.35689459</v>
      </c>
      <c r="CM99" s="59">
        <f t="shared" si="190"/>
        <v>49452536.692309462</v>
      </c>
      <c r="CN99" s="59">
        <f t="shared" si="201"/>
        <v>-13901108.064208178</v>
      </c>
      <c r="CO99" s="59">
        <f t="shared" si="202"/>
        <v>35551428.628101282</v>
      </c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F99" s="59">
        <f t="shared" si="204"/>
        <v>0</v>
      </c>
      <c r="FG99" s="59">
        <f t="shared" si="192"/>
        <v>806317.80874336732</v>
      </c>
      <c r="FH99" s="59">
        <f t="shared" si="205"/>
        <v>806317.80874336732</v>
      </c>
      <c r="FI99" s="59">
        <f t="shared" si="206"/>
        <v>226655.93603776058</v>
      </c>
      <c r="FJ99" s="59">
        <f t="shared" si="212"/>
        <v>-13901108.064208178</v>
      </c>
      <c r="FL99" s="59">
        <f t="shared" si="221"/>
        <v>49060.971506779766</v>
      </c>
      <c r="FM99" s="59">
        <f t="shared" si="193"/>
        <v>60052.786837379404</v>
      </c>
      <c r="FN99" s="59">
        <f t="shared" si="222"/>
        <v>153582.17167339753</v>
      </c>
      <c r="FO99" s="110"/>
      <c r="FP99" s="110"/>
      <c r="FQ99" s="59">
        <f t="shared" si="207"/>
        <v>262695.9300175567</v>
      </c>
      <c r="FS99" s="52">
        <f t="shared" si="194"/>
        <v>6.8400000000000002E-2</v>
      </c>
      <c r="FT99" s="52">
        <f t="shared" si="195"/>
        <v>8.8670168312699957E-2</v>
      </c>
    </row>
    <row r="100" spans="1:176" s="97" customFormat="1" x14ac:dyDescent="0.3">
      <c r="A100" s="95" t="s">
        <v>26</v>
      </c>
      <c r="B100" s="96">
        <v>2028</v>
      </c>
      <c r="C100" s="45"/>
      <c r="D100" s="45"/>
      <c r="E100" s="45"/>
      <c r="F100" s="45"/>
      <c r="G100" s="45"/>
      <c r="H100" s="59"/>
      <c r="I100" s="59"/>
      <c r="J100" s="59"/>
      <c r="K100" s="59"/>
      <c r="L100" s="59"/>
      <c r="M100" s="59"/>
      <c r="N100" s="59"/>
      <c r="O100" s="59"/>
      <c r="S100" s="288">
        <f t="shared" si="196"/>
        <v>0</v>
      </c>
      <c r="T100" s="59">
        <f t="shared" si="208"/>
        <v>96758137.049204051</v>
      </c>
      <c r="V100" s="59">
        <f t="shared" si="187"/>
        <v>4702.65651772824</v>
      </c>
      <c r="W100" s="59">
        <f t="shared" si="197"/>
        <v>3358.4493408618273</v>
      </c>
      <c r="X100" s="59">
        <f t="shared" si="209"/>
        <v>6310.6676604674667</v>
      </c>
      <c r="Y100" s="59">
        <f t="shared" si="213"/>
        <v>2839.483747926422</v>
      </c>
      <c r="Z100" s="59">
        <f t="shared" si="215"/>
        <v>4235.2792134089477</v>
      </c>
      <c r="AA100" s="59">
        <f t="shared" si="217"/>
        <v>6401.4558513430784</v>
      </c>
      <c r="AB100" s="59">
        <f t="shared" si="219"/>
        <v>10103.341702899826</v>
      </c>
      <c r="AC100" s="59">
        <f t="shared" si="223"/>
        <v>8666.6590706078805</v>
      </c>
      <c r="AD100" s="59">
        <f t="shared" si="225"/>
        <v>7415.4845078393109</v>
      </c>
      <c r="AE100" s="59">
        <f t="shared" si="227"/>
        <v>10294.070376640475</v>
      </c>
      <c r="AF100" s="59">
        <f t="shared" si="229"/>
        <v>7366.1886101481159</v>
      </c>
      <c r="AG100" s="59">
        <f t="shared" si="231"/>
        <v>6673.9995652981734</v>
      </c>
      <c r="AH100" s="59">
        <f t="shared" si="233"/>
        <v>5644.1847677938558</v>
      </c>
      <c r="AI100" s="59">
        <f t="shared" si="235"/>
        <v>10127.192686767487</v>
      </c>
      <c r="AJ100" s="59">
        <f t="shared" si="237"/>
        <v>14158.00525835599</v>
      </c>
      <c r="AK100" s="59">
        <f t="shared" si="239"/>
        <v>8968.5161669778372</v>
      </c>
      <c r="AL100" s="59">
        <f t="shared" si="241"/>
        <v>6430.3929952001508</v>
      </c>
      <c r="AM100" s="59">
        <f t="shared" si="243"/>
        <v>11558.75814115379</v>
      </c>
      <c r="AN100" s="59">
        <f t="shared" si="245"/>
        <v>11724.700199442228</v>
      </c>
      <c r="AO100" s="59">
        <f t="shared" si="247"/>
        <v>11609.520313989584</v>
      </c>
      <c r="AP100" s="59">
        <f t="shared" si="249"/>
        <v>43950.735475556787</v>
      </c>
      <c r="AQ100" s="59">
        <f t="shared" si="251"/>
        <v>24913.108188650378</v>
      </c>
      <c r="AR100" s="59">
        <f t="shared" ref="AR100:AR131" si="253">$S$36/$X$4</f>
        <v>26892.926778586352</v>
      </c>
      <c r="AS100" s="59">
        <f t="shared" si="160"/>
        <v>28033.148525385288</v>
      </c>
      <c r="AT100" s="59">
        <f t="shared" si="163"/>
        <v>39861.29840137365</v>
      </c>
      <c r="AU100" s="59">
        <f t="shared" si="166"/>
        <v>25892.904066009316</v>
      </c>
      <c r="AV100" s="59">
        <f t="shared" si="169"/>
        <v>24615.677534661703</v>
      </c>
      <c r="AW100" s="59">
        <f t="shared" si="172"/>
        <v>30348.131811855263</v>
      </c>
      <c r="AX100" s="59">
        <f t="shared" si="175"/>
        <v>32193.861363449621</v>
      </c>
      <c r="AY100" s="59">
        <f t="shared" si="178"/>
        <v>31996.826187508061</v>
      </c>
      <c r="AZ100" s="59">
        <f t="shared" si="181"/>
        <v>31601.61686189489</v>
      </c>
      <c r="BA100" s="59">
        <f t="shared" si="184"/>
        <v>31547.366794215843</v>
      </c>
      <c r="BB100" s="59">
        <f t="shared" si="188"/>
        <v>31694.235459834414</v>
      </c>
      <c r="BC100" s="59">
        <f t="shared" si="198"/>
        <v>32244.538028490402</v>
      </c>
      <c r="BD100" s="59">
        <f t="shared" si="210"/>
        <v>32427.535853529822</v>
      </c>
      <c r="BE100" s="59">
        <f t="shared" si="214"/>
        <v>32337.827217513575</v>
      </c>
      <c r="BF100" s="59">
        <f t="shared" si="216"/>
        <v>12083.237075638559</v>
      </c>
      <c r="BG100" s="59">
        <f t="shared" si="218"/>
        <v>18671.525873120154</v>
      </c>
      <c r="BH100" s="59">
        <f t="shared" si="220"/>
        <v>22174.718197806935</v>
      </c>
      <c r="BI100" s="59">
        <f t="shared" si="224"/>
        <v>6267.0739227830982</v>
      </c>
      <c r="BJ100" s="59">
        <f t="shared" si="226"/>
        <v>5112.1396489029266</v>
      </c>
      <c r="BK100" s="59">
        <f t="shared" si="228"/>
        <v>3939.8456591329946</v>
      </c>
      <c r="BL100" s="59">
        <f t="shared" si="230"/>
        <v>4301.477883613954</v>
      </c>
      <c r="BM100" s="59">
        <f t="shared" si="232"/>
        <v>5838.1715171504284</v>
      </c>
      <c r="BN100" s="59">
        <f t="shared" si="234"/>
        <v>6721.9650077639126</v>
      </c>
      <c r="BO100" s="59">
        <f t="shared" si="236"/>
        <v>6222.5398309563725</v>
      </c>
      <c r="BP100" s="59">
        <f t="shared" si="238"/>
        <v>4760.9092398235271</v>
      </c>
      <c r="BQ100" s="59">
        <f t="shared" si="240"/>
        <v>4026.2060297320827</v>
      </c>
      <c r="BR100" s="59">
        <f t="shared" si="242"/>
        <v>4235.1374337202333</v>
      </c>
      <c r="BS100" s="59">
        <f t="shared" si="244"/>
        <v>5390.4471780088652</v>
      </c>
      <c r="BT100" s="59">
        <f t="shared" si="246"/>
        <v>6391.9100098402914</v>
      </c>
      <c r="BU100" s="59">
        <f t="shared" si="248"/>
        <v>4055.7789333138307</v>
      </c>
      <c r="BV100" s="59">
        <f t="shared" si="250"/>
        <v>3431.7872296968144</v>
      </c>
      <c r="BW100" s="59">
        <f t="shared" si="252"/>
        <v>2776.9411069589014</v>
      </c>
      <c r="BX100" s="59">
        <f t="shared" ref="BX100:BX131" si="254">$S$68/$X$4</f>
        <v>2836.8083786256516</v>
      </c>
      <c r="BY100" s="59">
        <f t="shared" si="161"/>
        <v>2956.8646387405238</v>
      </c>
      <c r="BZ100" s="59">
        <f t="shared" si="164"/>
        <v>3849.5735720476232</v>
      </c>
      <c r="CA100" s="59">
        <f t="shared" si="167"/>
        <v>2321.0107294351251</v>
      </c>
      <c r="CB100" s="59">
        <f t="shared" si="170"/>
        <v>2122.416790954941</v>
      </c>
      <c r="CC100" s="59">
        <f t="shared" si="173"/>
        <v>1250.5739887968584</v>
      </c>
      <c r="CD100" s="59">
        <f t="shared" si="176"/>
        <v>992.64814015127365</v>
      </c>
      <c r="CE100" s="59">
        <f t="shared" si="179"/>
        <v>952.57617498965567</v>
      </c>
      <c r="CF100" s="59">
        <f t="shared" si="182"/>
        <v>1587.6269583160931</v>
      </c>
      <c r="CG100" s="59">
        <f t="shared" si="185"/>
        <v>1905.1523499793113</v>
      </c>
      <c r="CH100" s="59">
        <f t="shared" si="189"/>
        <v>0</v>
      </c>
      <c r="CI100" s="59">
        <f t="shared" si="199"/>
        <v>0</v>
      </c>
      <c r="CK100" s="59">
        <f t="shared" si="200"/>
        <v>806317.80874336732</v>
      </c>
      <c r="CL100" s="59">
        <f t="shared" si="211"/>
        <v>48111918.165637955</v>
      </c>
      <c r="CM100" s="59">
        <f t="shared" si="190"/>
        <v>48646218.883566096</v>
      </c>
      <c r="CN100" s="59">
        <f t="shared" si="201"/>
        <v>-13674452.128170418</v>
      </c>
      <c r="CO100" s="59">
        <f t="shared" si="202"/>
        <v>34971766.755395681</v>
      </c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F100" s="59">
        <f t="shared" si="204"/>
        <v>0</v>
      </c>
      <c r="FG100" s="59">
        <f t="shared" si="192"/>
        <v>806317.80874336732</v>
      </c>
      <c r="FH100" s="59">
        <f t="shared" si="205"/>
        <v>806317.80874336732</v>
      </c>
      <c r="FI100" s="59">
        <f t="shared" si="206"/>
        <v>226655.93603776058</v>
      </c>
      <c r="FJ100" s="59">
        <f t="shared" si="212"/>
        <v>-13674452.128170418</v>
      </c>
      <c r="FL100" s="59">
        <f t="shared" si="221"/>
        <v>48261.038122446036</v>
      </c>
      <c r="FM100" s="59">
        <f t="shared" si="193"/>
        <v>59073.633193696289</v>
      </c>
      <c r="FN100" s="59">
        <f t="shared" si="222"/>
        <v>151078.03238330933</v>
      </c>
      <c r="FO100" s="110"/>
      <c r="FP100" s="110"/>
      <c r="FQ100" s="59">
        <f t="shared" si="207"/>
        <v>258412.70369945164</v>
      </c>
      <c r="FS100" s="52">
        <f t="shared" si="194"/>
        <v>6.8399999999999989E-2</v>
      </c>
      <c r="FT100" s="52">
        <f t="shared" si="195"/>
        <v>8.8670168312699943E-2</v>
      </c>
    </row>
    <row r="101" spans="1:176" s="97" customFormat="1" x14ac:dyDescent="0.3">
      <c r="A101" s="95" t="s">
        <v>27</v>
      </c>
      <c r="B101" s="96">
        <v>2028</v>
      </c>
      <c r="C101" s="45"/>
      <c r="D101" s="45"/>
      <c r="E101" s="45"/>
      <c r="F101" s="45"/>
      <c r="G101" s="45"/>
      <c r="H101" s="59"/>
      <c r="I101" s="59"/>
      <c r="J101" s="59"/>
      <c r="K101" s="59"/>
      <c r="L101" s="59"/>
      <c r="M101" s="59"/>
      <c r="N101" s="59"/>
      <c r="O101" s="59"/>
      <c r="S101" s="288">
        <f t="shared" si="196"/>
        <v>0</v>
      </c>
      <c r="T101" s="59">
        <f t="shared" si="208"/>
        <v>96758137.049204051</v>
      </c>
      <c r="V101" s="59">
        <f t="shared" si="187"/>
        <v>4702.65651772824</v>
      </c>
      <c r="W101" s="59">
        <f t="shared" si="197"/>
        <v>3358.4493408618273</v>
      </c>
      <c r="X101" s="59">
        <f t="shared" si="209"/>
        <v>6310.6676604674667</v>
      </c>
      <c r="Y101" s="59">
        <f t="shared" si="213"/>
        <v>2839.483747926422</v>
      </c>
      <c r="Z101" s="59">
        <f t="shared" si="215"/>
        <v>4235.2792134089477</v>
      </c>
      <c r="AA101" s="59">
        <f t="shared" si="217"/>
        <v>6401.4558513430784</v>
      </c>
      <c r="AB101" s="59">
        <f t="shared" si="219"/>
        <v>10103.341702899826</v>
      </c>
      <c r="AC101" s="59">
        <f t="shared" si="223"/>
        <v>8666.6590706078805</v>
      </c>
      <c r="AD101" s="59">
        <f t="shared" si="225"/>
        <v>7415.4845078393109</v>
      </c>
      <c r="AE101" s="59">
        <f t="shared" si="227"/>
        <v>10294.070376640475</v>
      </c>
      <c r="AF101" s="59">
        <f t="shared" si="229"/>
        <v>7366.1886101481159</v>
      </c>
      <c r="AG101" s="59">
        <f t="shared" si="231"/>
        <v>6673.9995652981734</v>
      </c>
      <c r="AH101" s="59">
        <f t="shared" si="233"/>
        <v>5644.1847677938558</v>
      </c>
      <c r="AI101" s="59">
        <f t="shared" si="235"/>
        <v>10127.192686767487</v>
      </c>
      <c r="AJ101" s="59">
        <f t="shared" si="237"/>
        <v>14158.00525835599</v>
      </c>
      <c r="AK101" s="59">
        <f t="shared" si="239"/>
        <v>8968.5161669778372</v>
      </c>
      <c r="AL101" s="59">
        <f t="shared" si="241"/>
        <v>6430.3929952001508</v>
      </c>
      <c r="AM101" s="59">
        <f t="shared" si="243"/>
        <v>11558.75814115379</v>
      </c>
      <c r="AN101" s="59">
        <f t="shared" si="245"/>
        <v>11724.700199442228</v>
      </c>
      <c r="AO101" s="59">
        <f t="shared" si="247"/>
        <v>11609.520313989584</v>
      </c>
      <c r="AP101" s="59">
        <f t="shared" si="249"/>
        <v>43950.735475556787</v>
      </c>
      <c r="AQ101" s="59">
        <f t="shared" si="251"/>
        <v>24913.108188650378</v>
      </c>
      <c r="AR101" s="59">
        <f t="shared" si="253"/>
        <v>26892.926778586352</v>
      </c>
      <c r="AS101" s="59">
        <f t="shared" ref="AS101:AS132" si="255">$S$37/$X$4</f>
        <v>28033.148525385288</v>
      </c>
      <c r="AT101" s="59">
        <f t="shared" si="163"/>
        <v>39861.29840137365</v>
      </c>
      <c r="AU101" s="59">
        <f t="shared" si="166"/>
        <v>25892.904066009316</v>
      </c>
      <c r="AV101" s="59">
        <f t="shared" si="169"/>
        <v>24615.677534661703</v>
      </c>
      <c r="AW101" s="59">
        <f t="shared" si="172"/>
        <v>30348.131811855263</v>
      </c>
      <c r="AX101" s="59">
        <f t="shared" si="175"/>
        <v>32193.861363449621</v>
      </c>
      <c r="AY101" s="59">
        <f t="shared" si="178"/>
        <v>31996.826187508061</v>
      </c>
      <c r="AZ101" s="59">
        <f t="shared" si="181"/>
        <v>31601.61686189489</v>
      </c>
      <c r="BA101" s="59">
        <f t="shared" si="184"/>
        <v>31547.366794215843</v>
      </c>
      <c r="BB101" s="59">
        <f t="shared" si="188"/>
        <v>31694.235459834414</v>
      </c>
      <c r="BC101" s="59">
        <f t="shared" si="198"/>
        <v>32244.538028490402</v>
      </c>
      <c r="BD101" s="59">
        <f t="shared" si="210"/>
        <v>32427.535853529822</v>
      </c>
      <c r="BE101" s="59">
        <f t="shared" si="214"/>
        <v>32337.827217513575</v>
      </c>
      <c r="BF101" s="59">
        <f t="shared" si="216"/>
        <v>12083.237075638559</v>
      </c>
      <c r="BG101" s="59">
        <f t="shared" si="218"/>
        <v>18671.525873120154</v>
      </c>
      <c r="BH101" s="59">
        <f t="shared" si="220"/>
        <v>22174.718197806935</v>
      </c>
      <c r="BI101" s="59">
        <f t="shared" si="224"/>
        <v>6267.0739227830982</v>
      </c>
      <c r="BJ101" s="59">
        <f t="shared" si="226"/>
        <v>5112.1396489029266</v>
      </c>
      <c r="BK101" s="59">
        <f t="shared" si="228"/>
        <v>3939.8456591329946</v>
      </c>
      <c r="BL101" s="59">
        <f t="shared" si="230"/>
        <v>4301.477883613954</v>
      </c>
      <c r="BM101" s="59">
        <f t="shared" si="232"/>
        <v>5838.1715171504284</v>
      </c>
      <c r="BN101" s="59">
        <f t="shared" si="234"/>
        <v>6721.9650077639126</v>
      </c>
      <c r="BO101" s="59">
        <f t="shared" si="236"/>
        <v>6222.5398309563725</v>
      </c>
      <c r="BP101" s="59">
        <f t="shared" si="238"/>
        <v>4760.9092398235271</v>
      </c>
      <c r="BQ101" s="59">
        <f t="shared" si="240"/>
        <v>4026.2060297320827</v>
      </c>
      <c r="BR101" s="59">
        <f t="shared" si="242"/>
        <v>4235.1374337202333</v>
      </c>
      <c r="BS101" s="59">
        <f t="shared" si="244"/>
        <v>5390.4471780088652</v>
      </c>
      <c r="BT101" s="59">
        <f t="shared" si="246"/>
        <v>6391.9100098402914</v>
      </c>
      <c r="BU101" s="59">
        <f t="shared" si="248"/>
        <v>4055.7789333138307</v>
      </c>
      <c r="BV101" s="59">
        <f t="shared" si="250"/>
        <v>3431.7872296968144</v>
      </c>
      <c r="BW101" s="59">
        <f t="shared" si="252"/>
        <v>2776.9411069589014</v>
      </c>
      <c r="BX101" s="59">
        <f t="shared" si="254"/>
        <v>2836.8083786256516</v>
      </c>
      <c r="BY101" s="59">
        <f t="shared" ref="BY101:BY132" si="256">$S$69/$X$4</f>
        <v>2956.8646387405238</v>
      </c>
      <c r="BZ101" s="59">
        <f t="shared" si="164"/>
        <v>3849.5735720476232</v>
      </c>
      <c r="CA101" s="59">
        <f t="shared" si="167"/>
        <v>2321.0107294351251</v>
      </c>
      <c r="CB101" s="59">
        <f t="shared" si="170"/>
        <v>2122.416790954941</v>
      </c>
      <c r="CC101" s="59">
        <f t="shared" si="173"/>
        <v>1250.5739887968584</v>
      </c>
      <c r="CD101" s="59">
        <f t="shared" si="176"/>
        <v>992.64814015127365</v>
      </c>
      <c r="CE101" s="59">
        <f t="shared" si="179"/>
        <v>952.57617498965567</v>
      </c>
      <c r="CF101" s="59">
        <f t="shared" si="182"/>
        <v>1587.6269583160931</v>
      </c>
      <c r="CG101" s="59">
        <f t="shared" si="185"/>
        <v>1905.1523499793113</v>
      </c>
      <c r="CH101" s="59">
        <f t="shared" si="189"/>
        <v>0</v>
      </c>
      <c r="CI101" s="59">
        <f t="shared" si="199"/>
        <v>0</v>
      </c>
      <c r="CK101" s="59">
        <f t="shared" si="200"/>
        <v>806317.80874336732</v>
      </c>
      <c r="CL101" s="59">
        <f t="shared" si="211"/>
        <v>48918235.97438132</v>
      </c>
      <c r="CM101" s="59">
        <f t="shared" si="190"/>
        <v>47839901.074822731</v>
      </c>
      <c r="CN101" s="59">
        <f t="shared" si="201"/>
        <v>-13447796.192132657</v>
      </c>
      <c r="CO101" s="59">
        <f t="shared" si="202"/>
        <v>34392104.882690072</v>
      </c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F101" s="59">
        <f t="shared" si="204"/>
        <v>0</v>
      </c>
      <c r="FG101" s="59">
        <f t="shared" si="192"/>
        <v>806317.80874336732</v>
      </c>
      <c r="FH101" s="59">
        <f t="shared" si="205"/>
        <v>806317.80874336732</v>
      </c>
      <c r="FI101" s="59">
        <f t="shared" si="206"/>
        <v>226655.93603776058</v>
      </c>
      <c r="FJ101" s="59">
        <f t="shared" si="212"/>
        <v>-13447796.192132657</v>
      </c>
      <c r="FL101" s="59">
        <f t="shared" si="221"/>
        <v>47461.104738112299</v>
      </c>
      <c r="FM101" s="59">
        <f t="shared" si="193"/>
        <v>58094.479550013159</v>
      </c>
      <c r="FN101" s="59">
        <f t="shared" si="222"/>
        <v>148573.89309322112</v>
      </c>
      <c r="FO101" s="110"/>
      <c r="FP101" s="110"/>
      <c r="FQ101" s="59">
        <f t="shared" si="207"/>
        <v>254129.47738134657</v>
      </c>
      <c r="FS101" s="52">
        <f t="shared" si="194"/>
        <v>6.8400000000000002E-2</v>
      </c>
      <c r="FT101" s="52">
        <f t="shared" si="195"/>
        <v>8.8670168312699957E-2</v>
      </c>
    </row>
    <row r="102" spans="1:176" s="97" customFormat="1" x14ac:dyDescent="0.3">
      <c r="A102" s="95" t="s">
        <v>28</v>
      </c>
      <c r="B102" s="96">
        <v>2028</v>
      </c>
      <c r="C102" s="45"/>
      <c r="D102" s="45"/>
      <c r="E102" s="45"/>
      <c r="F102" s="45"/>
      <c r="G102" s="45"/>
      <c r="H102" s="59"/>
      <c r="I102" s="59"/>
      <c r="J102" s="59"/>
      <c r="K102" s="59"/>
      <c r="L102" s="59"/>
      <c r="M102" s="59"/>
      <c r="N102" s="59"/>
      <c r="O102" s="59"/>
      <c r="S102" s="288">
        <f t="shared" si="196"/>
        <v>0</v>
      </c>
      <c r="T102" s="59">
        <f t="shared" si="208"/>
        <v>96758137.049204051</v>
      </c>
      <c r="V102" s="59">
        <f t="shared" si="187"/>
        <v>4702.65651772824</v>
      </c>
      <c r="W102" s="59">
        <f t="shared" si="197"/>
        <v>3358.4493408618273</v>
      </c>
      <c r="X102" s="59">
        <f t="shared" si="209"/>
        <v>6310.6676604674667</v>
      </c>
      <c r="Y102" s="59">
        <f t="shared" si="213"/>
        <v>2839.483747926422</v>
      </c>
      <c r="Z102" s="59">
        <f t="shared" si="215"/>
        <v>4235.2792134089477</v>
      </c>
      <c r="AA102" s="59">
        <f t="shared" si="217"/>
        <v>6401.4558513430784</v>
      </c>
      <c r="AB102" s="59">
        <f t="shared" si="219"/>
        <v>10103.341702899826</v>
      </c>
      <c r="AC102" s="59">
        <f t="shared" si="223"/>
        <v>8666.6590706078805</v>
      </c>
      <c r="AD102" s="59">
        <f t="shared" si="225"/>
        <v>7415.4845078393109</v>
      </c>
      <c r="AE102" s="59">
        <f t="shared" si="227"/>
        <v>10294.070376640475</v>
      </c>
      <c r="AF102" s="59">
        <f t="shared" si="229"/>
        <v>7366.1886101481159</v>
      </c>
      <c r="AG102" s="59">
        <f t="shared" si="231"/>
        <v>6673.9995652981734</v>
      </c>
      <c r="AH102" s="59">
        <f t="shared" si="233"/>
        <v>5644.1847677938558</v>
      </c>
      <c r="AI102" s="59">
        <f t="shared" si="235"/>
        <v>10127.192686767487</v>
      </c>
      <c r="AJ102" s="59">
        <f t="shared" si="237"/>
        <v>14158.00525835599</v>
      </c>
      <c r="AK102" s="59">
        <f t="shared" si="239"/>
        <v>8968.5161669778372</v>
      </c>
      <c r="AL102" s="59">
        <f t="shared" si="241"/>
        <v>6430.3929952001508</v>
      </c>
      <c r="AM102" s="59">
        <f t="shared" si="243"/>
        <v>11558.75814115379</v>
      </c>
      <c r="AN102" s="59">
        <f t="shared" si="245"/>
        <v>11724.700199442228</v>
      </c>
      <c r="AO102" s="59">
        <f t="shared" si="247"/>
        <v>11609.520313989584</v>
      </c>
      <c r="AP102" s="59">
        <f t="shared" si="249"/>
        <v>43950.735475556787</v>
      </c>
      <c r="AQ102" s="59">
        <f t="shared" si="251"/>
        <v>24913.108188650378</v>
      </c>
      <c r="AR102" s="59">
        <f t="shared" si="253"/>
        <v>26892.926778586352</v>
      </c>
      <c r="AS102" s="59">
        <f t="shared" si="255"/>
        <v>28033.148525385288</v>
      </c>
      <c r="AT102" s="59">
        <f t="shared" ref="AT102:AT133" si="257">$S$38/$X$4</f>
        <v>39861.29840137365</v>
      </c>
      <c r="AU102" s="59">
        <f t="shared" si="166"/>
        <v>25892.904066009316</v>
      </c>
      <c r="AV102" s="59">
        <f t="shared" si="169"/>
        <v>24615.677534661703</v>
      </c>
      <c r="AW102" s="59">
        <f t="shared" si="172"/>
        <v>30348.131811855263</v>
      </c>
      <c r="AX102" s="59">
        <f t="shared" si="175"/>
        <v>32193.861363449621</v>
      </c>
      <c r="AY102" s="59">
        <f t="shared" si="178"/>
        <v>31996.826187508061</v>
      </c>
      <c r="AZ102" s="59">
        <f t="shared" si="181"/>
        <v>31601.61686189489</v>
      </c>
      <c r="BA102" s="59">
        <f t="shared" si="184"/>
        <v>31547.366794215843</v>
      </c>
      <c r="BB102" s="59">
        <f t="shared" si="188"/>
        <v>31694.235459834414</v>
      </c>
      <c r="BC102" s="59">
        <f t="shared" si="198"/>
        <v>32244.538028490402</v>
      </c>
      <c r="BD102" s="59">
        <f t="shared" si="210"/>
        <v>32427.535853529822</v>
      </c>
      <c r="BE102" s="59">
        <f t="shared" si="214"/>
        <v>32337.827217513575</v>
      </c>
      <c r="BF102" s="59">
        <f t="shared" si="216"/>
        <v>12083.237075638559</v>
      </c>
      <c r="BG102" s="59">
        <f t="shared" si="218"/>
        <v>18671.525873120154</v>
      </c>
      <c r="BH102" s="59">
        <f t="shared" si="220"/>
        <v>22174.718197806935</v>
      </c>
      <c r="BI102" s="59">
        <f t="shared" si="224"/>
        <v>6267.0739227830982</v>
      </c>
      <c r="BJ102" s="59">
        <f t="shared" si="226"/>
        <v>5112.1396489029266</v>
      </c>
      <c r="BK102" s="59">
        <f t="shared" si="228"/>
        <v>3939.8456591329946</v>
      </c>
      <c r="BL102" s="59">
        <f t="shared" si="230"/>
        <v>4301.477883613954</v>
      </c>
      <c r="BM102" s="59">
        <f t="shared" si="232"/>
        <v>5838.1715171504284</v>
      </c>
      <c r="BN102" s="59">
        <f t="shared" si="234"/>
        <v>6721.9650077639126</v>
      </c>
      <c r="BO102" s="59">
        <f t="shared" si="236"/>
        <v>6222.5398309563725</v>
      </c>
      <c r="BP102" s="59">
        <f t="shared" si="238"/>
        <v>4760.9092398235271</v>
      </c>
      <c r="BQ102" s="59">
        <f t="shared" si="240"/>
        <v>4026.2060297320827</v>
      </c>
      <c r="BR102" s="59">
        <f t="shared" si="242"/>
        <v>4235.1374337202333</v>
      </c>
      <c r="BS102" s="59">
        <f t="shared" si="244"/>
        <v>5390.4471780088652</v>
      </c>
      <c r="BT102" s="59">
        <f t="shared" si="246"/>
        <v>6391.9100098402914</v>
      </c>
      <c r="BU102" s="59">
        <f t="shared" si="248"/>
        <v>4055.7789333138307</v>
      </c>
      <c r="BV102" s="59">
        <f t="shared" si="250"/>
        <v>3431.7872296968144</v>
      </c>
      <c r="BW102" s="59">
        <f t="shared" si="252"/>
        <v>2776.9411069589014</v>
      </c>
      <c r="BX102" s="59">
        <f t="shared" si="254"/>
        <v>2836.8083786256516</v>
      </c>
      <c r="BY102" s="59">
        <f t="shared" si="256"/>
        <v>2956.8646387405238</v>
      </c>
      <c r="BZ102" s="59">
        <f t="shared" ref="BZ102:BZ133" si="258">$S$70/$X$4</f>
        <v>3849.5735720476232</v>
      </c>
      <c r="CA102" s="59">
        <f t="shared" si="167"/>
        <v>2321.0107294351251</v>
      </c>
      <c r="CB102" s="59">
        <f t="shared" si="170"/>
        <v>2122.416790954941</v>
      </c>
      <c r="CC102" s="59">
        <f t="shared" si="173"/>
        <v>1250.5739887968584</v>
      </c>
      <c r="CD102" s="59">
        <f t="shared" si="176"/>
        <v>992.64814015127365</v>
      </c>
      <c r="CE102" s="59">
        <f t="shared" si="179"/>
        <v>952.57617498965567</v>
      </c>
      <c r="CF102" s="59">
        <f t="shared" si="182"/>
        <v>1587.6269583160931</v>
      </c>
      <c r="CG102" s="59">
        <f t="shared" si="185"/>
        <v>1905.1523499793113</v>
      </c>
      <c r="CH102" s="59">
        <f t="shared" si="189"/>
        <v>0</v>
      </c>
      <c r="CI102" s="59">
        <f t="shared" si="199"/>
        <v>0</v>
      </c>
      <c r="CK102" s="59">
        <f t="shared" si="200"/>
        <v>806317.80874336732</v>
      </c>
      <c r="CL102" s="59">
        <f t="shared" si="211"/>
        <v>49724553.783124685</v>
      </c>
      <c r="CM102" s="59">
        <f t="shared" si="190"/>
        <v>47033583.266079366</v>
      </c>
      <c r="CN102" s="59">
        <f t="shared" si="201"/>
        <v>-13221140.256094897</v>
      </c>
      <c r="CO102" s="59">
        <f t="shared" si="202"/>
        <v>33812443.009984471</v>
      </c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F102" s="59">
        <f t="shared" si="204"/>
        <v>0</v>
      </c>
      <c r="FG102" s="59">
        <f t="shared" si="192"/>
        <v>806317.80874336732</v>
      </c>
      <c r="FH102" s="59">
        <f t="shared" si="205"/>
        <v>806317.80874336732</v>
      </c>
      <c r="FI102" s="59">
        <f t="shared" si="206"/>
        <v>226655.93603776058</v>
      </c>
      <c r="FJ102" s="59">
        <f t="shared" si="212"/>
        <v>-13221140.256094897</v>
      </c>
      <c r="FL102" s="59">
        <f t="shared" si="221"/>
        <v>46661.171353778569</v>
      </c>
      <c r="FM102" s="59">
        <f t="shared" si="193"/>
        <v>57115.325906330043</v>
      </c>
      <c r="FN102" s="59">
        <f t="shared" si="222"/>
        <v>146069.75380313292</v>
      </c>
      <c r="FO102" s="110"/>
      <c r="FP102" s="110"/>
      <c r="FQ102" s="59">
        <f t="shared" si="207"/>
        <v>249846.25106324154</v>
      </c>
      <c r="FS102" s="52">
        <f t="shared" si="194"/>
        <v>6.8400000000000002E-2</v>
      </c>
      <c r="FT102" s="52">
        <f t="shared" si="195"/>
        <v>8.8670168312699957E-2</v>
      </c>
    </row>
    <row r="103" spans="1:176" s="97" customFormat="1" x14ac:dyDescent="0.3">
      <c r="A103" s="95" t="s">
        <v>29</v>
      </c>
      <c r="B103" s="96">
        <v>2028</v>
      </c>
      <c r="C103" s="45"/>
      <c r="D103" s="45"/>
      <c r="E103" s="45"/>
      <c r="F103" s="45"/>
      <c r="G103" s="45"/>
      <c r="H103" s="59"/>
      <c r="I103" s="59"/>
      <c r="J103" s="59"/>
      <c r="K103" s="59"/>
      <c r="L103" s="59"/>
      <c r="M103" s="59"/>
      <c r="N103" s="59"/>
      <c r="O103" s="59"/>
      <c r="S103" s="288">
        <f t="shared" si="196"/>
        <v>0</v>
      </c>
      <c r="T103" s="59">
        <f t="shared" si="208"/>
        <v>96758137.049204051</v>
      </c>
      <c r="V103" s="59">
        <f t="shared" si="187"/>
        <v>4702.65651772824</v>
      </c>
      <c r="W103" s="59">
        <f t="shared" si="197"/>
        <v>3358.4493408618273</v>
      </c>
      <c r="X103" s="59">
        <f t="shared" si="209"/>
        <v>6310.6676604674667</v>
      </c>
      <c r="Y103" s="59">
        <f t="shared" si="213"/>
        <v>2839.483747926422</v>
      </c>
      <c r="Z103" s="59">
        <f t="shared" si="215"/>
        <v>4235.2792134089477</v>
      </c>
      <c r="AA103" s="59">
        <f t="shared" si="217"/>
        <v>6401.4558513430784</v>
      </c>
      <c r="AB103" s="59">
        <f t="shared" si="219"/>
        <v>10103.341702899826</v>
      </c>
      <c r="AC103" s="59">
        <f t="shared" si="223"/>
        <v>8666.6590706078805</v>
      </c>
      <c r="AD103" s="59">
        <f t="shared" si="225"/>
        <v>7415.4845078393109</v>
      </c>
      <c r="AE103" s="59">
        <f t="shared" si="227"/>
        <v>10294.070376640475</v>
      </c>
      <c r="AF103" s="59">
        <f t="shared" si="229"/>
        <v>7366.1886101481159</v>
      </c>
      <c r="AG103" s="59">
        <f t="shared" si="231"/>
        <v>6673.9995652981734</v>
      </c>
      <c r="AH103" s="59">
        <f t="shared" si="233"/>
        <v>5644.1847677938558</v>
      </c>
      <c r="AI103" s="59">
        <f t="shared" si="235"/>
        <v>10127.192686767487</v>
      </c>
      <c r="AJ103" s="59">
        <f t="shared" si="237"/>
        <v>14158.00525835599</v>
      </c>
      <c r="AK103" s="59">
        <f t="shared" si="239"/>
        <v>8968.5161669778372</v>
      </c>
      <c r="AL103" s="59">
        <f t="shared" si="241"/>
        <v>6430.3929952001508</v>
      </c>
      <c r="AM103" s="59">
        <f t="shared" si="243"/>
        <v>11558.75814115379</v>
      </c>
      <c r="AN103" s="59">
        <f t="shared" si="245"/>
        <v>11724.700199442228</v>
      </c>
      <c r="AO103" s="59">
        <f t="shared" si="247"/>
        <v>11609.520313989584</v>
      </c>
      <c r="AP103" s="59">
        <f t="shared" si="249"/>
        <v>43950.735475556787</v>
      </c>
      <c r="AQ103" s="59">
        <f t="shared" si="251"/>
        <v>24913.108188650378</v>
      </c>
      <c r="AR103" s="59">
        <f t="shared" si="253"/>
        <v>26892.926778586352</v>
      </c>
      <c r="AS103" s="59">
        <f t="shared" si="255"/>
        <v>28033.148525385288</v>
      </c>
      <c r="AT103" s="59">
        <f t="shared" si="257"/>
        <v>39861.29840137365</v>
      </c>
      <c r="AU103" s="59">
        <f t="shared" ref="AU103:AU134" si="259">$S$39/$X$4</f>
        <v>25892.904066009316</v>
      </c>
      <c r="AV103" s="59">
        <f t="shared" si="169"/>
        <v>24615.677534661703</v>
      </c>
      <c r="AW103" s="59">
        <f t="shared" si="172"/>
        <v>30348.131811855263</v>
      </c>
      <c r="AX103" s="59">
        <f t="shared" si="175"/>
        <v>32193.861363449621</v>
      </c>
      <c r="AY103" s="59">
        <f t="shared" si="178"/>
        <v>31996.826187508061</v>
      </c>
      <c r="AZ103" s="59">
        <f t="shared" si="181"/>
        <v>31601.61686189489</v>
      </c>
      <c r="BA103" s="59">
        <f t="shared" si="184"/>
        <v>31547.366794215843</v>
      </c>
      <c r="BB103" s="59">
        <f t="shared" si="188"/>
        <v>31694.235459834414</v>
      </c>
      <c r="BC103" s="59">
        <f t="shared" si="198"/>
        <v>32244.538028490402</v>
      </c>
      <c r="BD103" s="59">
        <f t="shared" si="210"/>
        <v>32427.535853529822</v>
      </c>
      <c r="BE103" s="59">
        <f t="shared" si="214"/>
        <v>32337.827217513575</v>
      </c>
      <c r="BF103" s="59">
        <f t="shared" si="216"/>
        <v>12083.237075638559</v>
      </c>
      <c r="BG103" s="59">
        <f t="shared" si="218"/>
        <v>18671.525873120154</v>
      </c>
      <c r="BH103" s="59">
        <f t="shared" si="220"/>
        <v>22174.718197806935</v>
      </c>
      <c r="BI103" s="59">
        <f t="shared" si="224"/>
        <v>6267.0739227830982</v>
      </c>
      <c r="BJ103" s="59">
        <f t="shared" si="226"/>
        <v>5112.1396489029266</v>
      </c>
      <c r="BK103" s="59">
        <f t="shared" si="228"/>
        <v>3939.8456591329946</v>
      </c>
      <c r="BL103" s="59">
        <f t="shared" si="230"/>
        <v>4301.477883613954</v>
      </c>
      <c r="BM103" s="59">
        <f t="shared" si="232"/>
        <v>5838.1715171504284</v>
      </c>
      <c r="BN103" s="59">
        <f t="shared" si="234"/>
        <v>6721.9650077639126</v>
      </c>
      <c r="BO103" s="59">
        <f t="shared" si="236"/>
        <v>6222.5398309563725</v>
      </c>
      <c r="BP103" s="59">
        <f t="shared" si="238"/>
        <v>4760.9092398235271</v>
      </c>
      <c r="BQ103" s="59">
        <f t="shared" si="240"/>
        <v>4026.2060297320827</v>
      </c>
      <c r="BR103" s="59">
        <f t="shared" si="242"/>
        <v>4235.1374337202333</v>
      </c>
      <c r="BS103" s="59">
        <f t="shared" si="244"/>
        <v>5390.4471780088652</v>
      </c>
      <c r="BT103" s="59">
        <f t="shared" si="246"/>
        <v>6391.9100098402914</v>
      </c>
      <c r="BU103" s="59">
        <f t="shared" si="248"/>
        <v>4055.7789333138307</v>
      </c>
      <c r="BV103" s="59">
        <f t="shared" si="250"/>
        <v>3431.7872296968144</v>
      </c>
      <c r="BW103" s="59">
        <f t="shared" si="252"/>
        <v>2776.9411069589014</v>
      </c>
      <c r="BX103" s="59">
        <f t="shared" si="254"/>
        <v>2836.8083786256516</v>
      </c>
      <c r="BY103" s="59">
        <f t="shared" si="256"/>
        <v>2956.8646387405238</v>
      </c>
      <c r="BZ103" s="59">
        <f t="shared" si="258"/>
        <v>3849.5735720476232</v>
      </c>
      <c r="CA103" s="59">
        <f t="shared" ref="CA103:CA134" si="260">$S$71/$X$4</f>
        <v>2321.0107294351251</v>
      </c>
      <c r="CB103" s="59">
        <f t="shared" si="170"/>
        <v>2122.416790954941</v>
      </c>
      <c r="CC103" s="59">
        <f t="shared" si="173"/>
        <v>1250.5739887968584</v>
      </c>
      <c r="CD103" s="59">
        <f t="shared" si="176"/>
        <v>992.64814015127365</v>
      </c>
      <c r="CE103" s="59">
        <f t="shared" si="179"/>
        <v>952.57617498965567</v>
      </c>
      <c r="CF103" s="59">
        <f t="shared" si="182"/>
        <v>1587.6269583160931</v>
      </c>
      <c r="CG103" s="59">
        <f t="shared" si="185"/>
        <v>1905.1523499793113</v>
      </c>
      <c r="CH103" s="59">
        <f t="shared" si="189"/>
        <v>0</v>
      </c>
      <c r="CI103" s="59">
        <f t="shared" si="199"/>
        <v>0</v>
      </c>
      <c r="CK103" s="59">
        <f t="shared" si="200"/>
        <v>806317.80874336732</v>
      </c>
      <c r="CL103" s="59">
        <f t="shared" si="211"/>
        <v>50530871.59186805</v>
      </c>
      <c r="CM103" s="59">
        <f t="shared" si="190"/>
        <v>46227265.457336001</v>
      </c>
      <c r="CN103" s="59">
        <f t="shared" si="201"/>
        <v>-12994484.320057137</v>
      </c>
      <c r="CO103" s="59">
        <f t="shared" si="202"/>
        <v>33232781.137278862</v>
      </c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F103" s="59">
        <f t="shared" si="204"/>
        <v>0</v>
      </c>
      <c r="FG103" s="59">
        <f t="shared" si="192"/>
        <v>806317.80874336732</v>
      </c>
      <c r="FH103" s="59">
        <f t="shared" si="205"/>
        <v>806317.80874336732</v>
      </c>
      <c r="FI103" s="59">
        <f t="shared" si="206"/>
        <v>226655.93603776058</v>
      </c>
      <c r="FJ103" s="59">
        <f t="shared" si="212"/>
        <v>-12994484.320057137</v>
      </c>
      <c r="FL103" s="59">
        <f t="shared" si="221"/>
        <v>45861.237969444825</v>
      </c>
      <c r="FM103" s="59">
        <f t="shared" si="193"/>
        <v>56136.172262646913</v>
      </c>
      <c r="FN103" s="59">
        <f t="shared" si="222"/>
        <v>143565.61451304468</v>
      </c>
      <c r="FO103" s="110"/>
      <c r="FP103" s="110"/>
      <c r="FQ103" s="59">
        <f t="shared" si="207"/>
        <v>245563.02474513641</v>
      </c>
      <c r="FS103" s="52">
        <f t="shared" si="194"/>
        <v>6.8400000000000002E-2</v>
      </c>
      <c r="FT103" s="52">
        <f t="shared" si="195"/>
        <v>8.8670168312699943E-2</v>
      </c>
    </row>
    <row r="104" spans="1:176" s="97" customFormat="1" x14ac:dyDescent="0.3">
      <c r="A104" s="95" t="s">
        <v>18</v>
      </c>
      <c r="B104" s="96">
        <v>2029</v>
      </c>
      <c r="C104" s="45"/>
      <c r="D104" s="45"/>
      <c r="E104" s="45"/>
      <c r="F104" s="45"/>
      <c r="G104" s="45"/>
      <c r="H104" s="59"/>
      <c r="I104" s="59"/>
      <c r="J104" s="59"/>
      <c r="K104" s="59"/>
      <c r="L104" s="59"/>
      <c r="M104" s="59"/>
      <c r="N104" s="59"/>
      <c r="O104" s="59"/>
      <c r="S104" s="288">
        <f t="shared" si="196"/>
        <v>0</v>
      </c>
      <c r="T104" s="59">
        <f t="shared" si="208"/>
        <v>96758137.049204051</v>
      </c>
      <c r="V104" s="59">
        <f t="shared" si="187"/>
        <v>4702.65651772824</v>
      </c>
      <c r="W104" s="59">
        <f t="shared" si="197"/>
        <v>3358.4493408618273</v>
      </c>
      <c r="X104" s="59">
        <f t="shared" si="209"/>
        <v>6310.6676604674667</v>
      </c>
      <c r="Y104" s="59">
        <f t="shared" si="213"/>
        <v>2839.483747926422</v>
      </c>
      <c r="Z104" s="59">
        <f t="shared" si="215"/>
        <v>4235.2792134089477</v>
      </c>
      <c r="AA104" s="59">
        <f t="shared" si="217"/>
        <v>6401.4558513430784</v>
      </c>
      <c r="AB104" s="59">
        <f t="shared" si="219"/>
        <v>10103.341702899826</v>
      </c>
      <c r="AC104" s="59">
        <f t="shared" si="223"/>
        <v>8666.6590706078805</v>
      </c>
      <c r="AD104" s="59">
        <f t="shared" si="225"/>
        <v>7415.4845078393109</v>
      </c>
      <c r="AE104" s="59">
        <f t="shared" si="227"/>
        <v>10294.070376640475</v>
      </c>
      <c r="AF104" s="59">
        <f t="shared" si="229"/>
        <v>7366.1886101481159</v>
      </c>
      <c r="AG104" s="59">
        <f t="shared" si="231"/>
        <v>6673.9995652981734</v>
      </c>
      <c r="AH104" s="59">
        <f t="shared" si="233"/>
        <v>5644.1847677938558</v>
      </c>
      <c r="AI104" s="59">
        <f t="shared" si="235"/>
        <v>10127.192686767487</v>
      </c>
      <c r="AJ104" s="59">
        <f t="shared" si="237"/>
        <v>14158.00525835599</v>
      </c>
      <c r="AK104" s="59">
        <f t="shared" si="239"/>
        <v>8968.5161669778372</v>
      </c>
      <c r="AL104" s="59">
        <f t="shared" si="241"/>
        <v>6430.3929952001508</v>
      </c>
      <c r="AM104" s="59">
        <f t="shared" si="243"/>
        <v>11558.75814115379</v>
      </c>
      <c r="AN104" s="59">
        <f t="shared" si="245"/>
        <v>11724.700199442228</v>
      </c>
      <c r="AO104" s="59">
        <f t="shared" si="247"/>
        <v>11609.520313989584</v>
      </c>
      <c r="AP104" s="59">
        <f t="shared" si="249"/>
        <v>43950.735475556787</v>
      </c>
      <c r="AQ104" s="59">
        <f t="shared" si="251"/>
        <v>24913.108188650378</v>
      </c>
      <c r="AR104" s="59">
        <f t="shared" si="253"/>
        <v>26892.926778586352</v>
      </c>
      <c r="AS104" s="59">
        <f t="shared" si="255"/>
        <v>28033.148525385288</v>
      </c>
      <c r="AT104" s="59">
        <f t="shared" si="257"/>
        <v>39861.29840137365</v>
      </c>
      <c r="AU104" s="59">
        <f t="shared" si="259"/>
        <v>25892.904066009316</v>
      </c>
      <c r="AV104" s="59">
        <f t="shared" ref="AV104:AV135" si="261">$S$40/$X$4</f>
        <v>24615.677534661703</v>
      </c>
      <c r="AW104" s="59">
        <f t="shared" si="172"/>
        <v>30348.131811855263</v>
      </c>
      <c r="AX104" s="59">
        <f t="shared" si="175"/>
        <v>32193.861363449621</v>
      </c>
      <c r="AY104" s="59">
        <f t="shared" si="178"/>
        <v>31996.826187508061</v>
      </c>
      <c r="AZ104" s="59">
        <f t="shared" si="181"/>
        <v>31601.61686189489</v>
      </c>
      <c r="BA104" s="59">
        <f t="shared" si="184"/>
        <v>31547.366794215843</v>
      </c>
      <c r="BB104" s="59">
        <f t="shared" si="188"/>
        <v>31694.235459834414</v>
      </c>
      <c r="BC104" s="59">
        <f t="shared" si="198"/>
        <v>32244.538028490402</v>
      </c>
      <c r="BD104" s="59">
        <f t="shared" si="210"/>
        <v>32427.535853529822</v>
      </c>
      <c r="BE104" s="59">
        <f t="shared" si="214"/>
        <v>32337.827217513575</v>
      </c>
      <c r="BF104" s="59">
        <f t="shared" si="216"/>
        <v>12083.237075638559</v>
      </c>
      <c r="BG104" s="59">
        <f t="shared" si="218"/>
        <v>18671.525873120154</v>
      </c>
      <c r="BH104" s="59">
        <f t="shared" si="220"/>
        <v>22174.718197806935</v>
      </c>
      <c r="BI104" s="59">
        <f t="shared" si="224"/>
        <v>6267.0739227830982</v>
      </c>
      <c r="BJ104" s="59">
        <f t="shared" si="226"/>
        <v>5112.1396489029266</v>
      </c>
      <c r="BK104" s="59">
        <f t="shared" si="228"/>
        <v>3939.8456591329946</v>
      </c>
      <c r="BL104" s="59">
        <f t="shared" si="230"/>
        <v>4301.477883613954</v>
      </c>
      <c r="BM104" s="59">
        <f t="shared" si="232"/>
        <v>5838.1715171504284</v>
      </c>
      <c r="BN104" s="59">
        <f t="shared" si="234"/>
        <v>6721.9650077639126</v>
      </c>
      <c r="BO104" s="59">
        <f t="shared" si="236"/>
        <v>6222.5398309563725</v>
      </c>
      <c r="BP104" s="59">
        <f t="shared" si="238"/>
        <v>4760.9092398235271</v>
      </c>
      <c r="BQ104" s="59">
        <f t="shared" si="240"/>
        <v>4026.2060297320827</v>
      </c>
      <c r="BR104" s="59">
        <f t="shared" si="242"/>
        <v>4235.1374337202333</v>
      </c>
      <c r="BS104" s="59">
        <f t="shared" si="244"/>
        <v>5390.4471780088652</v>
      </c>
      <c r="BT104" s="59">
        <f t="shared" si="246"/>
        <v>6391.9100098402914</v>
      </c>
      <c r="BU104" s="59">
        <f t="shared" si="248"/>
        <v>4055.7789333138307</v>
      </c>
      <c r="BV104" s="59">
        <f t="shared" si="250"/>
        <v>3431.7872296968144</v>
      </c>
      <c r="BW104" s="59">
        <f t="shared" si="252"/>
        <v>2776.9411069589014</v>
      </c>
      <c r="BX104" s="59">
        <f t="shared" si="254"/>
        <v>2836.8083786256516</v>
      </c>
      <c r="BY104" s="59">
        <f t="shared" si="256"/>
        <v>2956.8646387405238</v>
      </c>
      <c r="BZ104" s="59">
        <f t="shared" si="258"/>
        <v>3849.5735720476232</v>
      </c>
      <c r="CA104" s="59">
        <f t="shared" si="260"/>
        <v>2321.0107294351251</v>
      </c>
      <c r="CB104" s="59">
        <f t="shared" ref="CB104:CB135" si="262">$S$72/$X$4</f>
        <v>2122.416790954941</v>
      </c>
      <c r="CC104" s="59">
        <f t="shared" si="173"/>
        <v>1250.5739887968584</v>
      </c>
      <c r="CD104" s="59">
        <f t="shared" si="176"/>
        <v>992.64814015127365</v>
      </c>
      <c r="CE104" s="59">
        <f t="shared" si="179"/>
        <v>952.57617498965567</v>
      </c>
      <c r="CF104" s="59">
        <f t="shared" si="182"/>
        <v>1587.6269583160931</v>
      </c>
      <c r="CG104" s="59">
        <f t="shared" si="185"/>
        <v>1905.1523499793113</v>
      </c>
      <c r="CH104" s="59">
        <f t="shared" si="189"/>
        <v>0</v>
      </c>
      <c r="CI104" s="59">
        <f t="shared" si="199"/>
        <v>0</v>
      </c>
      <c r="CK104" s="59">
        <f t="shared" si="200"/>
        <v>806317.80874336732</v>
      </c>
      <c r="CL104" s="59">
        <f t="shared" si="211"/>
        <v>51337189.400611416</v>
      </c>
      <c r="CM104" s="59">
        <f t="shared" si="190"/>
        <v>45420947.648592636</v>
      </c>
      <c r="CN104" s="59">
        <f t="shared" si="201"/>
        <v>-12767828.384019377</v>
      </c>
      <c r="CO104" s="59">
        <f t="shared" si="202"/>
        <v>32653119.264573261</v>
      </c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F104" s="59">
        <f t="shared" si="204"/>
        <v>0</v>
      </c>
      <c r="FG104" s="59">
        <f t="shared" si="192"/>
        <v>806317.80874336732</v>
      </c>
      <c r="FH104" s="59">
        <f t="shared" si="205"/>
        <v>806317.80874336732</v>
      </c>
      <c r="FI104" s="59">
        <f t="shared" si="206"/>
        <v>226655.93603776058</v>
      </c>
      <c r="FJ104" s="59">
        <f t="shared" si="212"/>
        <v>-12767828.384019377</v>
      </c>
      <c r="FL104" s="59">
        <f t="shared" si="221"/>
        <v>45061.304585111095</v>
      </c>
      <c r="FM104" s="59">
        <f t="shared" si="193"/>
        <v>55157.018618963797</v>
      </c>
      <c r="FN104" s="59">
        <f t="shared" si="222"/>
        <v>141061.47522295648</v>
      </c>
      <c r="FO104" s="110"/>
      <c r="FP104" s="110"/>
      <c r="FQ104" s="59">
        <f t="shared" si="207"/>
        <v>241279.79842703138</v>
      </c>
      <c r="FS104" s="52">
        <f t="shared" si="194"/>
        <v>6.8399999999999989E-2</v>
      </c>
      <c r="FT104" s="52">
        <f t="shared" si="195"/>
        <v>8.8670168312699957E-2</v>
      </c>
    </row>
    <row r="105" spans="1:176" s="97" customFormat="1" x14ac:dyDescent="0.3">
      <c r="A105" s="95" t="s">
        <v>19</v>
      </c>
      <c r="B105" s="96">
        <v>2029</v>
      </c>
      <c r="C105" s="45"/>
      <c r="D105" s="45"/>
      <c r="E105" s="45"/>
      <c r="F105" s="45"/>
      <c r="G105" s="45"/>
      <c r="H105" s="59"/>
      <c r="I105" s="59"/>
      <c r="J105" s="59"/>
      <c r="K105" s="59"/>
      <c r="L105" s="59"/>
      <c r="M105" s="59"/>
      <c r="N105" s="59"/>
      <c r="O105" s="59"/>
      <c r="S105" s="288">
        <f t="shared" si="196"/>
        <v>0</v>
      </c>
      <c r="T105" s="59">
        <f t="shared" si="208"/>
        <v>96758137.049204051</v>
      </c>
      <c r="V105" s="59">
        <f t="shared" si="187"/>
        <v>4702.65651772824</v>
      </c>
      <c r="W105" s="59">
        <f t="shared" si="197"/>
        <v>3358.4493408618273</v>
      </c>
      <c r="X105" s="59">
        <f t="shared" si="209"/>
        <v>6310.6676604674667</v>
      </c>
      <c r="Y105" s="59">
        <f t="shared" si="213"/>
        <v>2839.483747926422</v>
      </c>
      <c r="Z105" s="59">
        <f t="shared" si="215"/>
        <v>4235.2792134089477</v>
      </c>
      <c r="AA105" s="59">
        <f t="shared" si="217"/>
        <v>6401.4558513430784</v>
      </c>
      <c r="AB105" s="59">
        <f t="shared" si="219"/>
        <v>10103.341702899826</v>
      </c>
      <c r="AC105" s="59">
        <f t="shared" si="223"/>
        <v>8666.6590706078805</v>
      </c>
      <c r="AD105" s="59">
        <f t="shared" si="225"/>
        <v>7415.4845078393109</v>
      </c>
      <c r="AE105" s="59">
        <f t="shared" si="227"/>
        <v>10294.070376640475</v>
      </c>
      <c r="AF105" s="59">
        <f t="shared" si="229"/>
        <v>7366.1886101481159</v>
      </c>
      <c r="AG105" s="59">
        <f t="shared" si="231"/>
        <v>6673.9995652981734</v>
      </c>
      <c r="AH105" s="59">
        <f t="shared" si="233"/>
        <v>5644.1847677938558</v>
      </c>
      <c r="AI105" s="59">
        <f t="shared" si="235"/>
        <v>10127.192686767487</v>
      </c>
      <c r="AJ105" s="59">
        <f t="shared" si="237"/>
        <v>14158.00525835599</v>
      </c>
      <c r="AK105" s="59">
        <f t="shared" si="239"/>
        <v>8968.5161669778372</v>
      </c>
      <c r="AL105" s="59">
        <f t="shared" si="241"/>
        <v>6430.3929952001508</v>
      </c>
      <c r="AM105" s="59">
        <f t="shared" si="243"/>
        <v>11558.75814115379</v>
      </c>
      <c r="AN105" s="59">
        <f t="shared" si="245"/>
        <v>11724.700199442228</v>
      </c>
      <c r="AO105" s="59">
        <f t="shared" si="247"/>
        <v>11609.520313989584</v>
      </c>
      <c r="AP105" s="59">
        <f t="shared" si="249"/>
        <v>43950.735475556787</v>
      </c>
      <c r="AQ105" s="59">
        <f t="shared" si="251"/>
        <v>24913.108188650378</v>
      </c>
      <c r="AR105" s="59">
        <f t="shared" si="253"/>
        <v>26892.926778586352</v>
      </c>
      <c r="AS105" s="59">
        <f t="shared" si="255"/>
        <v>28033.148525385288</v>
      </c>
      <c r="AT105" s="59">
        <f t="shared" si="257"/>
        <v>39861.29840137365</v>
      </c>
      <c r="AU105" s="59">
        <f t="shared" si="259"/>
        <v>25892.904066009316</v>
      </c>
      <c r="AV105" s="59">
        <f t="shared" si="261"/>
        <v>24615.677534661703</v>
      </c>
      <c r="AW105" s="59">
        <f t="shared" ref="AW105:AW136" si="263">$S$41/$X$4</f>
        <v>30348.131811855263</v>
      </c>
      <c r="AX105" s="59">
        <f t="shared" si="175"/>
        <v>32193.861363449621</v>
      </c>
      <c r="AY105" s="59">
        <f t="shared" si="178"/>
        <v>31996.826187508061</v>
      </c>
      <c r="AZ105" s="59">
        <f t="shared" si="181"/>
        <v>31601.61686189489</v>
      </c>
      <c r="BA105" s="59">
        <f t="shared" si="184"/>
        <v>31547.366794215843</v>
      </c>
      <c r="BB105" s="59">
        <f t="shared" si="188"/>
        <v>31694.235459834414</v>
      </c>
      <c r="BC105" s="59">
        <f t="shared" si="198"/>
        <v>32244.538028490402</v>
      </c>
      <c r="BD105" s="59">
        <f t="shared" si="210"/>
        <v>32427.535853529822</v>
      </c>
      <c r="BE105" s="59">
        <f t="shared" si="214"/>
        <v>32337.827217513575</v>
      </c>
      <c r="BF105" s="59">
        <f t="shared" si="216"/>
        <v>12083.237075638559</v>
      </c>
      <c r="BG105" s="59">
        <f t="shared" si="218"/>
        <v>18671.525873120154</v>
      </c>
      <c r="BH105" s="59">
        <f t="shared" si="220"/>
        <v>22174.718197806935</v>
      </c>
      <c r="BI105" s="59">
        <f t="shared" si="224"/>
        <v>6267.0739227830982</v>
      </c>
      <c r="BJ105" s="59">
        <f t="shared" si="226"/>
        <v>5112.1396489029266</v>
      </c>
      <c r="BK105" s="59">
        <f t="shared" si="228"/>
        <v>3939.8456591329946</v>
      </c>
      <c r="BL105" s="59">
        <f t="shared" si="230"/>
        <v>4301.477883613954</v>
      </c>
      <c r="BM105" s="59">
        <f t="shared" si="232"/>
        <v>5838.1715171504284</v>
      </c>
      <c r="BN105" s="59">
        <f t="shared" si="234"/>
        <v>6721.9650077639126</v>
      </c>
      <c r="BO105" s="59">
        <f t="shared" si="236"/>
        <v>6222.5398309563725</v>
      </c>
      <c r="BP105" s="59">
        <f t="shared" si="238"/>
        <v>4760.9092398235271</v>
      </c>
      <c r="BQ105" s="59">
        <f t="shared" si="240"/>
        <v>4026.2060297320827</v>
      </c>
      <c r="BR105" s="59">
        <f t="shared" si="242"/>
        <v>4235.1374337202333</v>
      </c>
      <c r="BS105" s="59">
        <f t="shared" si="244"/>
        <v>5390.4471780088652</v>
      </c>
      <c r="BT105" s="59">
        <f t="shared" si="246"/>
        <v>6391.9100098402914</v>
      </c>
      <c r="BU105" s="59">
        <f t="shared" si="248"/>
        <v>4055.7789333138307</v>
      </c>
      <c r="BV105" s="59">
        <f t="shared" si="250"/>
        <v>3431.7872296968144</v>
      </c>
      <c r="BW105" s="59">
        <f t="shared" si="252"/>
        <v>2776.9411069589014</v>
      </c>
      <c r="BX105" s="59">
        <f t="shared" si="254"/>
        <v>2836.8083786256516</v>
      </c>
      <c r="BY105" s="59">
        <f t="shared" si="256"/>
        <v>2956.8646387405238</v>
      </c>
      <c r="BZ105" s="59">
        <f t="shared" si="258"/>
        <v>3849.5735720476232</v>
      </c>
      <c r="CA105" s="59">
        <f t="shared" si="260"/>
        <v>2321.0107294351251</v>
      </c>
      <c r="CB105" s="59">
        <f t="shared" si="262"/>
        <v>2122.416790954941</v>
      </c>
      <c r="CC105" s="59">
        <f t="shared" ref="CC105:CC136" si="264">$S$73/$X$4</f>
        <v>1250.5739887968584</v>
      </c>
      <c r="CD105" s="59">
        <f t="shared" si="176"/>
        <v>992.64814015127365</v>
      </c>
      <c r="CE105" s="59">
        <f t="shared" si="179"/>
        <v>952.57617498965567</v>
      </c>
      <c r="CF105" s="59">
        <f t="shared" si="182"/>
        <v>1587.6269583160931</v>
      </c>
      <c r="CG105" s="59">
        <f t="shared" si="185"/>
        <v>1905.1523499793113</v>
      </c>
      <c r="CH105" s="59">
        <f t="shared" si="189"/>
        <v>0</v>
      </c>
      <c r="CI105" s="59">
        <f t="shared" si="199"/>
        <v>0</v>
      </c>
      <c r="CK105" s="59">
        <f t="shared" si="200"/>
        <v>806317.80874336732</v>
      </c>
      <c r="CL105" s="59">
        <f t="shared" si="211"/>
        <v>52143507.209354781</v>
      </c>
      <c r="CM105" s="59">
        <f t="shared" si="190"/>
        <v>44614629.839849271</v>
      </c>
      <c r="CN105" s="59">
        <f t="shared" si="201"/>
        <v>-12541172.447981616</v>
      </c>
      <c r="CO105" s="59">
        <f t="shared" si="202"/>
        <v>32073457.391867653</v>
      </c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F105" s="59">
        <f t="shared" si="204"/>
        <v>0</v>
      </c>
      <c r="FG105" s="59">
        <f t="shared" si="192"/>
        <v>806317.80874336732</v>
      </c>
      <c r="FH105" s="59">
        <f t="shared" si="205"/>
        <v>806317.80874336732</v>
      </c>
      <c r="FI105" s="59">
        <f t="shared" si="206"/>
        <v>226655.93603776058</v>
      </c>
      <c r="FJ105" s="59">
        <f t="shared" si="212"/>
        <v>-12541172.447981616</v>
      </c>
      <c r="FL105" s="59">
        <f t="shared" si="221"/>
        <v>44261.371200777357</v>
      </c>
      <c r="FM105" s="59">
        <f t="shared" si="193"/>
        <v>54177.864975280667</v>
      </c>
      <c r="FN105" s="59">
        <f t="shared" si="222"/>
        <v>138557.33593286827</v>
      </c>
      <c r="FO105" s="110"/>
      <c r="FP105" s="110"/>
      <c r="FQ105" s="59">
        <f t="shared" si="207"/>
        <v>236996.57210892631</v>
      </c>
      <c r="FS105" s="52">
        <f t="shared" si="194"/>
        <v>6.8400000000000002E-2</v>
      </c>
      <c r="FT105" s="52">
        <f t="shared" si="195"/>
        <v>8.8670168312699971E-2</v>
      </c>
    </row>
    <row r="106" spans="1:176" s="97" customFormat="1" x14ac:dyDescent="0.3">
      <c r="A106" s="95" t="s">
        <v>20</v>
      </c>
      <c r="B106" s="96">
        <v>2029</v>
      </c>
      <c r="C106" s="45"/>
      <c r="D106" s="45"/>
      <c r="E106" s="45"/>
      <c r="F106" s="45"/>
      <c r="G106" s="45"/>
      <c r="H106" s="59"/>
      <c r="I106" s="59"/>
      <c r="J106" s="59"/>
      <c r="K106" s="59"/>
      <c r="L106" s="59"/>
      <c r="M106" s="59"/>
      <c r="N106" s="59"/>
      <c r="O106" s="59"/>
      <c r="S106" s="288">
        <f t="shared" si="196"/>
        <v>0</v>
      </c>
      <c r="T106" s="59">
        <f t="shared" si="208"/>
        <v>96758137.049204051</v>
      </c>
      <c r="V106" s="59">
        <f t="shared" si="187"/>
        <v>4702.65651772824</v>
      </c>
      <c r="W106" s="59">
        <f t="shared" si="197"/>
        <v>3358.4493408618273</v>
      </c>
      <c r="X106" s="59">
        <f t="shared" si="209"/>
        <v>6310.6676604674667</v>
      </c>
      <c r="Y106" s="59">
        <f t="shared" si="213"/>
        <v>2839.483747926422</v>
      </c>
      <c r="Z106" s="59">
        <f t="shared" si="215"/>
        <v>4235.2792134089477</v>
      </c>
      <c r="AA106" s="59">
        <f t="shared" si="217"/>
        <v>6401.4558513430784</v>
      </c>
      <c r="AB106" s="59">
        <f t="shared" si="219"/>
        <v>10103.341702899826</v>
      </c>
      <c r="AC106" s="59">
        <f t="shared" si="223"/>
        <v>8666.6590706078805</v>
      </c>
      <c r="AD106" s="59">
        <f t="shared" si="225"/>
        <v>7415.4845078393109</v>
      </c>
      <c r="AE106" s="59">
        <f t="shared" si="227"/>
        <v>10294.070376640475</v>
      </c>
      <c r="AF106" s="59">
        <f t="shared" si="229"/>
        <v>7366.1886101481159</v>
      </c>
      <c r="AG106" s="59">
        <f t="shared" si="231"/>
        <v>6673.9995652981734</v>
      </c>
      <c r="AH106" s="59">
        <f t="shared" si="233"/>
        <v>5644.1847677938558</v>
      </c>
      <c r="AI106" s="59">
        <f t="shared" si="235"/>
        <v>10127.192686767487</v>
      </c>
      <c r="AJ106" s="59">
        <f t="shared" si="237"/>
        <v>14158.00525835599</v>
      </c>
      <c r="AK106" s="59">
        <f t="shared" si="239"/>
        <v>8968.5161669778372</v>
      </c>
      <c r="AL106" s="59">
        <f t="shared" si="241"/>
        <v>6430.3929952001508</v>
      </c>
      <c r="AM106" s="59">
        <f t="shared" si="243"/>
        <v>11558.75814115379</v>
      </c>
      <c r="AN106" s="59">
        <f t="shared" si="245"/>
        <v>11724.700199442228</v>
      </c>
      <c r="AO106" s="59">
        <f t="shared" si="247"/>
        <v>11609.520313989584</v>
      </c>
      <c r="AP106" s="59">
        <f t="shared" si="249"/>
        <v>43950.735475556787</v>
      </c>
      <c r="AQ106" s="59">
        <f t="shared" si="251"/>
        <v>24913.108188650378</v>
      </c>
      <c r="AR106" s="59">
        <f t="shared" si="253"/>
        <v>26892.926778586352</v>
      </c>
      <c r="AS106" s="59">
        <f t="shared" si="255"/>
        <v>28033.148525385288</v>
      </c>
      <c r="AT106" s="59">
        <f t="shared" si="257"/>
        <v>39861.29840137365</v>
      </c>
      <c r="AU106" s="59">
        <f t="shared" si="259"/>
        <v>25892.904066009316</v>
      </c>
      <c r="AV106" s="59">
        <f t="shared" si="261"/>
        <v>24615.677534661703</v>
      </c>
      <c r="AW106" s="59">
        <f t="shared" si="263"/>
        <v>30348.131811855263</v>
      </c>
      <c r="AX106" s="59">
        <f t="shared" ref="AX106:AX137" si="265">$S$42/$X$4</f>
        <v>32193.861363449621</v>
      </c>
      <c r="AY106" s="59">
        <f t="shared" si="178"/>
        <v>31996.826187508061</v>
      </c>
      <c r="AZ106" s="59">
        <f t="shared" si="181"/>
        <v>31601.61686189489</v>
      </c>
      <c r="BA106" s="59">
        <f t="shared" si="184"/>
        <v>31547.366794215843</v>
      </c>
      <c r="BB106" s="59">
        <f t="shared" si="188"/>
        <v>31694.235459834414</v>
      </c>
      <c r="BC106" s="59">
        <f t="shared" si="198"/>
        <v>32244.538028490402</v>
      </c>
      <c r="BD106" s="59">
        <f t="shared" si="210"/>
        <v>32427.535853529822</v>
      </c>
      <c r="BE106" s="59">
        <f t="shared" si="214"/>
        <v>32337.827217513575</v>
      </c>
      <c r="BF106" s="59">
        <f t="shared" si="216"/>
        <v>12083.237075638559</v>
      </c>
      <c r="BG106" s="59">
        <f t="shared" si="218"/>
        <v>18671.525873120154</v>
      </c>
      <c r="BH106" s="59">
        <f t="shared" si="220"/>
        <v>22174.718197806935</v>
      </c>
      <c r="BI106" s="59">
        <f t="shared" si="224"/>
        <v>6267.0739227830982</v>
      </c>
      <c r="BJ106" s="59">
        <f t="shared" si="226"/>
        <v>5112.1396489029266</v>
      </c>
      <c r="BK106" s="59">
        <f t="shared" si="228"/>
        <v>3939.8456591329946</v>
      </c>
      <c r="BL106" s="59">
        <f t="shared" si="230"/>
        <v>4301.477883613954</v>
      </c>
      <c r="BM106" s="59">
        <f t="shared" si="232"/>
        <v>5838.1715171504284</v>
      </c>
      <c r="BN106" s="59">
        <f t="shared" si="234"/>
        <v>6721.9650077639126</v>
      </c>
      <c r="BO106" s="59">
        <f t="shared" si="236"/>
        <v>6222.5398309563725</v>
      </c>
      <c r="BP106" s="59">
        <f t="shared" si="238"/>
        <v>4760.9092398235271</v>
      </c>
      <c r="BQ106" s="59">
        <f t="shared" si="240"/>
        <v>4026.2060297320827</v>
      </c>
      <c r="BR106" s="59">
        <f t="shared" si="242"/>
        <v>4235.1374337202333</v>
      </c>
      <c r="BS106" s="59">
        <f t="shared" si="244"/>
        <v>5390.4471780088652</v>
      </c>
      <c r="BT106" s="59">
        <f t="shared" si="246"/>
        <v>6391.9100098402914</v>
      </c>
      <c r="BU106" s="59">
        <f t="shared" si="248"/>
        <v>4055.7789333138307</v>
      </c>
      <c r="BV106" s="59">
        <f t="shared" si="250"/>
        <v>3431.7872296968144</v>
      </c>
      <c r="BW106" s="59">
        <f t="shared" si="252"/>
        <v>2776.9411069589014</v>
      </c>
      <c r="BX106" s="59">
        <f t="shared" si="254"/>
        <v>2836.8083786256516</v>
      </c>
      <c r="BY106" s="59">
        <f t="shared" si="256"/>
        <v>2956.8646387405238</v>
      </c>
      <c r="BZ106" s="59">
        <f t="shared" si="258"/>
        <v>3849.5735720476232</v>
      </c>
      <c r="CA106" s="59">
        <f t="shared" si="260"/>
        <v>2321.0107294351251</v>
      </c>
      <c r="CB106" s="59">
        <f t="shared" si="262"/>
        <v>2122.416790954941</v>
      </c>
      <c r="CC106" s="59">
        <f t="shared" si="264"/>
        <v>1250.5739887968584</v>
      </c>
      <c r="CD106" s="59">
        <f t="shared" ref="CD106:CD137" si="266">$S$74/$X$4</f>
        <v>992.64814015127365</v>
      </c>
      <c r="CE106" s="59">
        <f t="shared" si="179"/>
        <v>952.57617498965567</v>
      </c>
      <c r="CF106" s="59">
        <f t="shared" si="182"/>
        <v>1587.6269583160931</v>
      </c>
      <c r="CG106" s="59">
        <f t="shared" si="185"/>
        <v>1905.1523499793113</v>
      </c>
      <c r="CH106" s="59">
        <f t="shared" si="189"/>
        <v>0</v>
      </c>
      <c r="CI106" s="59">
        <f t="shared" si="199"/>
        <v>0</v>
      </c>
      <c r="CK106" s="59">
        <f t="shared" si="200"/>
        <v>806317.80874336732</v>
      </c>
      <c r="CL106" s="59">
        <f t="shared" si="211"/>
        <v>52949825.018098146</v>
      </c>
      <c r="CM106" s="59">
        <f t="shared" si="190"/>
        <v>43808312.031105906</v>
      </c>
      <c r="CN106" s="59">
        <f t="shared" si="201"/>
        <v>-12314516.511943856</v>
      </c>
      <c r="CO106" s="59">
        <f t="shared" si="202"/>
        <v>31493795.519162051</v>
      </c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F106" s="59">
        <f t="shared" si="204"/>
        <v>0</v>
      </c>
      <c r="FG106" s="59">
        <f t="shared" si="192"/>
        <v>806317.80874336732</v>
      </c>
      <c r="FH106" s="59">
        <f t="shared" si="205"/>
        <v>806317.80874336732</v>
      </c>
      <c r="FI106" s="59">
        <f t="shared" si="206"/>
        <v>226655.93603776058</v>
      </c>
      <c r="FJ106" s="59">
        <f t="shared" si="212"/>
        <v>-12314516.511943856</v>
      </c>
      <c r="FL106" s="59">
        <f t="shared" si="221"/>
        <v>43461.437816443628</v>
      </c>
      <c r="FM106" s="59">
        <f t="shared" si="193"/>
        <v>53198.711331597551</v>
      </c>
      <c r="FN106" s="59">
        <f t="shared" si="222"/>
        <v>136053.19664278007</v>
      </c>
      <c r="FO106" s="110"/>
      <c r="FP106" s="110"/>
      <c r="FQ106" s="59">
        <f t="shared" si="207"/>
        <v>232713.34579082124</v>
      </c>
      <c r="FS106" s="52">
        <f t="shared" si="194"/>
        <v>6.8399999999999989E-2</v>
      </c>
      <c r="FT106" s="52">
        <f t="shared" si="195"/>
        <v>8.8670168312699957E-2</v>
      </c>
    </row>
    <row r="107" spans="1:176" s="97" customFormat="1" x14ac:dyDescent="0.3">
      <c r="A107" s="95" t="s">
        <v>21</v>
      </c>
      <c r="B107" s="96">
        <v>2029</v>
      </c>
      <c r="C107" s="45"/>
      <c r="D107" s="45"/>
      <c r="E107" s="45"/>
      <c r="F107" s="45"/>
      <c r="G107" s="45"/>
      <c r="H107" s="59"/>
      <c r="I107" s="59"/>
      <c r="J107" s="59"/>
      <c r="K107" s="59"/>
      <c r="L107" s="59"/>
      <c r="M107" s="59"/>
      <c r="N107" s="59"/>
      <c r="O107" s="59"/>
      <c r="S107" s="288">
        <f t="shared" si="196"/>
        <v>0</v>
      </c>
      <c r="T107" s="59">
        <f t="shared" si="208"/>
        <v>96758137.049204051</v>
      </c>
      <c r="V107" s="59">
        <f t="shared" si="187"/>
        <v>4702.65651772824</v>
      </c>
      <c r="W107" s="59">
        <f t="shared" si="197"/>
        <v>3358.4493408618273</v>
      </c>
      <c r="X107" s="59">
        <f t="shared" si="209"/>
        <v>6310.6676604674667</v>
      </c>
      <c r="Y107" s="59">
        <f t="shared" si="213"/>
        <v>2839.483747926422</v>
      </c>
      <c r="Z107" s="59">
        <f t="shared" si="215"/>
        <v>4235.2792134089477</v>
      </c>
      <c r="AA107" s="59">
        <f t="shared" si="217"/>
        <v>6401.4558513430784</v>
      </c>
      <c r="AB107" s="59">
        <f t="shared" si="219"/>
        <v>10103.341702899826</v>
      </c>
      <c r="AC107" s="59">
        <f t="shared" si="223"/>
        <v>8666.6590706078805</v>
      </c>
      <c r="AD107" s="59">
        <f t="shared" si="225"/>
        <v>7415.4845078393109</v>
      </c>
      <c r="AE107" s="59">
        <f t="shared" si="227"/>
        <v>10294.070376640475</v>
      </c>
      <c r="AF107" s="59">
        <f t="shared" si="229"/>
        <v>7366.1886101481159</v>
      </c>
      <c r="AG107" s="59">
        <f t="shared" si="231"/>
        <v>6673.9995652981734</v>
      </c>
      <c r="AH107" s="59">
        <f t="shared" si="233"/>
        <v>5644.1847677938558</v>
      </c>
      <c r="AI107" s="59">
        <f t="shared" si="235"/>
        <v>10127.192686767487</v>
      </c>
      <c r="AJ107" s="59">
        <f t="shared" si="237"/>
        <v>14158.00525835599</v>
      </c>
      <c r="AK107" s="59">
        <f t="shared" si="239"/>
        <v>8968.5161669778372</v>
      </c>
      <c r="AL107" s="59">
        <f t="shared" si="241"/>
        <v>6430.3929952001508</v>
      </c>
      <c r="AM107" s="59">
        <f t="shared" si="243"/>
        <v>11558.75814115379</v>
      </c>
      <c r="AN107" s="59">
        <f t="shared" si="245"/>
        <v>11724.700199442228</v>
      </c>
      <c r="AO107" s="59">
        <f t="shared" si="247"/>
        <v>11609.520313989584</v>
      </c>
      <c r="AP107" s="59">
        <f t="shared" si="249"/>
        <v>43950.735475556787</v>
      </c>
      <c r="AQ107" s="59">
        <f t="shared" si="251"/>
        <v>24913.108188650378</v>
      </c>
      <c r="AR107" s="59">
        <f t="shared" si="253"/>
        <v>26892.926778586352</v>
      </c>
      <c r="AS107" s="59">
        <f t="shared" si="255"/>
        <v>28033.148525385288</v>
      </c>
      <c r="AT107" s="59">
        <f t="shared" si="257"/>
        <v>39861.29840137365</v>
      </c>
      <c r="AU107" s="59">
        <f t="shared" si="259"/>
        <v>25892.904066009316</v>
      </c>
      <c r="AV107" s="59">
        <f t="shared" si="261"/>
        <v>24615.677534661703</v>
      </c>
      <c r="AW107" s="59">
        <f t="shared" si="263"/>
        <v>30348.131811855263</v>
      </c>
      <c r="AX107" s="59">
        <f t="shared" si="265"/>
        <v>32193.861363449621</v>
      </c>
      <c r="AY107" s="59">
        <f t="shared" ref="AY107:AY138" si="267">$S$43/$X$4</f>
        <v>31996.826187508061</v>
      </c>
      <c r="AZ107" s="59">
        <f t="shared" si="181"/>
        <v>31601.61686189489</v>
      </c>
      <c r="BA107" s="59">
        <f t="shared" si="184"/>
        <v>31547.366794215843</v>
      </c>
      <c r="BB107" s="59">
        <f t="shared" si="188"/>
        <v>31694.235459834414</v>
      </c>
      <c r="BC107" s="59">
        <f t="shared" si="198"/>
        <v>32244.538028490402</v>
      </c>
      <c r="BD107" s="59">
        <f t="shared" si="210"/>
        <v>32427.535853529822</v>
      </c>
      <c r="BE107" s="59">
        <f t="shared" si="214"/>
        <v>32337.827217513575</v>
      </c>
      <c r="BF107" s="59">
        <f t="shared" si="216"/>
        <v>12083.237075638559</v>
      </c>
      <c r="BG107" s="59">
        <f t="shared" si="218"/>
        <v>18671.525873120154</v>
      </c>
      <c r="BH107" s="59">
        <f t="shared" si="220"/>
        <v>22174.718197806935</v>
      </c>
      <c r="BI107" s="59">
        <f t="shared" si="224"/>
        <v>6267.0739227830982</v>
      </c>
      <c r="BJ107" s="59">
        <f t="shared" si="226"/>
        <v>5112.1396489029266</v>
      </c>
      <c r="BK107" s="59">
        <f t="shared" si="228"/>
        <v>3939.8456591329946</v>
      </c>
      <c r="BL107" s="59">
        <f t="shared" si="230"/>
        <v>4301.477883613954</v>
      </c>
      <c r="BM107" s="59">
        <f t="shared" si="232"/>
        <v>5838.1715171504284</v>
      </c>
      <c r="BN107" s="59">
        <f t="shared" si="234"/>
        <v>6721.9650077639126</v>
      </c>
      <c r="BO107" s="59">
        <f t="shared" si="236"/>
        <v>6222.5398309563725</v>
      </c>
      <c r="BP107" s="59">
        <f t="shared" si="238"/>
        <v>4760.9092398235271</v>
      </c>
      <c r="BQ107" s="59">
        <f t="shared" si="240"/>
        <v>4026.2060297320827</v>
      </c>
      <c r="BR107" s="59">
        <f t="shared" si="242"/>
        <v>4235.1374337202333</v>
      </c>
      <c r="BS107" s="59">
        <f t="shared" si="244"/>
        <v>5390.4471780088652</v>
      </c>
      <c r="BT107" s="59">
        <f t="shared" si="246"/>
        <v>6391.9100098402914</v>
      </c>
      <c r="BU107" s="59">
        <f t="shared" si="248"/>
        <v>4055.7789333138307</v>
      </c>
      <c r="BV107" s="59">
        <f t="shared" si="250"/>
        <v>3431.7872296968144</v>
      </c>
      <c r="BW107" s="59">
        <f t="shared" si="252"/>
        <v>2776.9411069589014</v>
      </c>
      <c r="BX107" s="59">
        <f t="shared" si="254"/>
        <v>2836.8083786256516</v>
      </c>
      <c r="BY107" s="59">
        <f t="shared" si="256"/>
        <v>2956.8646387405238</v>
      </c>
      <c r="BZ107" s="59">
        <f t="shared" si="258"/>
        <v>3849.5735720476232</v>
      </c>
      <c r="CA107" s="59">
        <f t="shared" si="260"/>
        <v>2321.0107294351251</v>
      </c>
      <c r="CB107" s="59">
        <f t="shared" si="262"/>
        <v>2122.416790954941</v>
      </c>
      <c r="CC107" s="59">
        <f t="shared" si="264"/>
        <v>1250.5739887968584</v>
      </c>
      <c r="CD107" s="59">
        <f t="shared" si="266"/>
        <v>992.64814015127365</v>
      </c>
      <c r="CE107" s="59">
        <f t="shared" ref="CE107:CE138" si="268">$S$75/$X$4</f>
        <v>952.57617498965567</v>
      </c>
      <c r="CF107" s="59">
        <f t="shared" si="182"/>
        <v>1587.6269583160931</v>
      </c>
      <c r="CG107" s="59">
        <f t="shared" si="185"/>
        <v>1905.1523499793113</v>
      </c>
      <c r="CH107" s="59">
        <f t="shared" si="189"/>
        <v>0</v>
      </c>
      <c r="CI107" s="59">
        <f t="shared" si="199"/>
        <v>0</v>
      </c>
      <c r="CK107" s="59">
        <f t="shared" si="200"/>
        <v>806317.80874336732</v>
      </c>
      <c r="CL107" s="59">
        <f t="shared" si="211"/>
        <v>53756142.826841511</v>
      </c>
      <c r="CM107" s="59">
        <f t="shared" si="190"/>
        <v>43001994.222362541</v>
      </c>
      <c r="CN107" s="59">
        <f t="shared" si="201"/>
        <v>-12087860.575906096</v>
      </c>
      <c r="CO107" s="59">
        <f t="shared" si="202"/>
        <v>30914133.646456443</v>
      </c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F107" s="59">
        <f t="shared" si="204"/>
        <v>0</v>
      </c>
      <c r="FG107" s="59">
        <f t="shared" si="192"/>
        <v>806317.80874336732</v>
      </c>
      <c r="FH107" s="59">
        <f t="shared" si="205"/>
        <v>806317.80874336732</v>
      </c>
      <c r="FI107" s="59">
        <f t="shared" si="206"/>
        <v>226655.93603776058</v>
      </c>
      <c r="FJ107" s="59">
        <f t="shared" si="212"/>
        <v>-12087860.575906096</v>
      </c>
      <c r="FL107" s="59">
        <f t="shared" si="221"/>
        <v>42661.50443210989</v>
      </c>
      <c r="FM107" s="59">
        <f t="shared" si="193"/>
        <v>52219.557687914421</v>
      </c>
      <c r="FN107" s="59">
        <f t="shared" si="222"/>
        <v>133549.05735269183</v>
      </c>
      <c r="FO107" s="110"/>
      <c r="FP107" s="110"/>
      <c r="FQ107" s="59">
        <f t="shared" si="207"/>
        <v>228430.11947271615</v>
      </c>
      <c r="FS107" s="52">
        <f t="shared" si="194"/>
        <v>6.8399999999999989E-2</v>
      </c>
      <c r="FT107" s="52">
        <f t="shared" si="195"/>
        <v>8.8670168312699957E-2</v>
      </c>
    </row>
    <row r="108" spans="1:176" s="97" customFormat="1" x14ac:dyDescent="0.3">
      <c r="A108" s="95" t="s">
        <v>22</v>
      </c>
      <c r="B108" s="96">
        <v>2029</v>
      </c>
      <c r="C108" s="45"/>
      <c r="D108" s="45"/>
      <c r="E108" s="45"/>
      <c r="F108" s="45"/>
      <c r="G108" s="45"/>
      <c r="H108" s="59"/>
      <c r="I108" s="59"/>
      <c r="J108" s="59"/>
      <c r="K108" s="59"/>
      <c r="L108" s="59"/>
      <c r="M108" s="59"/>
      <c r="N108" s="59"/>
      <c r="O108" s="59"/>
      <c r="S108" s="288">
        <f t="shared" si="196"/>
        <v>0</v>
      </c>
      <c r="T108" s="59">
        <f t="shared" si="208"/>
        <v>96758137.049204051</v>
      </c>
      <c r="V108" s="59">
        <f t="shared" si="187"/>
        <v>4702.65651772824</v>
      </c>
      <c r="W108" s="59">
        <f t="shared" si="197"/>
        <v>3358.4493408618273</v>
      </c>
      <c r="X108" s="59">
        <f t="shared" si="209"/>
        <v>6310.6676604674667</v>
      </c>
      <c r="Y108" s="59">
        <f t="shared" si="213"/>
        <v>2839.483747926422</v>
      </c>
      <c r="Z108" s="59">
        <f t="shared" si="215"/>
        <v>4235.2792134089477</v>
      </c>
      <c r="AA108" s="59">
        <f t="shared" si="217"/>
        <v>6401.4558513430784</v>
      </c>
      <c r="AB108" s="59">
        <f t="shared" si="219"/>
        <v>10103.341702899826</v>
      </c>
      <c r="AC108" s="59">
        <f t="shared" si="223"/>
        <v>8666.6590706078805</v>
      </c>
      <c r="AD108" s="59">
        <f t="shared" si="225"/>
        <v>7415.4845078393109</v>
      </c>
      <c r="AE108" s="59">
        <f t="shared" si="227"/>
        <v>10294.070376640475</v>
      </c>
      <c r="AF108" s="59">
        <f t="shared" si="229"/>
        <v>7366.1886101481159</v>
      </c>
      <c r="AG108" s="59">
        <f t="shared" si="231"/>
        <v>6673.9995652981734</v>
      </c>
      <c r="AH108" s="59">
        <f t="shared" si="233"/>
        <v>5644.1847677938558</v>
      </c>
      <c r="AI108" s="59">
        <f t="shared" si="235"/>
        <v>10127.192686767487</v>
      </c>
      <c r="AJ108" s="59">
        <f t="shared" si="237"/>
        <v>14158.00525835599</v>
      </c>
      <c r="AK108" s="59">
        <f t="shared" si="239"/>
        <v>8968.5161669778372</v>
      </c>
      <c r="AL108" s="59">
        <f t="shared" si="241"/>
        <v>6430.3929952001508</v>
      </c>
      <c r="AM108" s="59">
        <f t="shared" si="243"/>
        <v>11558.75814115379</v>
      </c>
      <c r="AN108" s="59">
        <f t="shared" si="245"/>
        <v>11724.700199442228</v>
      </c>
      <c r="AO108" s="59">
        <f t="shared" si="247"/>
        <v>11609.520313989584</v>
      </c>
      <c r="AP108" s="59">
        <f t="shared" si="249"/>
        <v>43950.735475556787</v>
      </c>
      <c r="AQ108" s="59">
        <f t="shared" si="251"/>
        <v>24913.108188650378</v>
      </c>
      <c r="AR108" s="59">
        <f t="shared" si="253"/>
        <v>26892.926778586352</v>
      </c>
      <c r="AS108" s="59">
        <f t="shared" si="255"/>
        <v>28033.148525385288</v>
      </c>
      <c r="AT108" s="59">
        <f t="shared" si="257"/>
        <v>39861.29840137365</v>
      </c>
      <c r="AU108" s="59">
        <f t="shared" si="259"/>
        <v>25892.904066009316</v>
      </c>
      <c r="AV108" s="59">
        <f t="shared" si="261"/>
        <v>24615.677534661703</v>
      </c>
      <c r="AW108" s="59">
        <f t="shared" si="263"/>
        <v>30348.131811855263</v>
      </c>
      <c r="AX108" s="59">
        <f t="shared" si="265"/>
        <v>32193.861363449621</v>
      </c>
      <c r="AY108" s="59">
        <f t="shared" si="267"/>
        <v>31996.826187508061</v>
      </c>
      <c r="AZ108" s="59">
        <f t="shared" ref="AZ108:AZ139" si="269">$S$44/$X$4</f>
        <v>31601.61686189489</v>
      </c>
      <c r="BA108" s="59">
        <f t="shared" si="184"/>
        <v>31547.366794215843</v>
      </c>
      <c r="BB108" s="59">
        <f t="shared" si="188"/>
        <v>31694.235459834414</v>
      </c>
      <c r="BC108" s="59">
        <f t="shared" si="198"/>
        <v>32244.538028490402</v>
      </c>
      <c r="BD108" s="59">
        <f t="shared" si="210"/>
        <v>32427.535853529822</v>
      </c>
      <c r="BE108" s="59">
        <f t="shared" si="214"/>
        <v>32337.827217513575</v>
      </c>
      <c r="BF108" s="59">
        <f t="shared" si="216"/>
        <v>12083.237075638559</v>
      </c>
      <c r="BG108" s="59">
        <f t="shared" si="218"/>
        <v>18671.525873120154</v>
      </c>
      <c r="BH108" s="59">
        <f t="shared" si="220"/>
        <v>22174.718197806935</v>
      </c>
      <c r="BI108" s="59">
        <f t="shared" si="224"/>
        <v>6267.0739227830982</v>
      </c>
      <c r="BJ108" s="59">
        <f t="shared" si="226"/>
        <v>5112.1396489029266</v>
      </c>
      <c r="BK108" s="59">
        <f t="shared" si="228"/>
        <v>3939.8456591329946</v>
      </c>
      <c r="BL108" s="59">
        <f t="shared" si="230"/>
        <v>4301.477883613954</v>
      </c>
      <c r="BM108" s="59">
        <f t="shared" si="232"/>
        <v>5838.1715171504284</v>
      </c>
      <c r="BN108" s="59">
        <f t="shared" si="234"/>
        <v>6721.9650077639126</v>
      </c>
      <c r="BO108" s="59">
        <f t="shared" si="236"/>
        <v>6222.5398309563725</v>
      </c>
      <c r="BP108" s="59">
        <f t="shared" si="238"/>
        <v>4760.9092398235271</v>
      </c>
      <c r="BQ108" s="59">
        <f t="shared" si="240"/>
        <v>4026.2060297320827</v>
      </c>
      <c r="BR108" s="59">
        <f t="shared" si="242"/>
        <v>4235.1374337202333</v>
      </c>
      <c r="BS108" s="59">
        <f t="shared" si="244"/>
        <v>5390.4471780088652</v>
      </c>
      <c r="BT108" s="59">
        <f t="shared" si="246"/>
        <v>6391.9100098402914</v>
      </c>
      <c r="BU108" s="59">
        <f t="shared" si="248"/>
        <v>4055.7789333138307</v>
      </c>
      <c r="BV108" s="59">
        <f t="shared" si="250"/>
        <v>3431.7872296968144</v>
      </c>
      <c r="BW108" s="59">
        <f t="shared" si="252"/>
        <v>2776.9411069589014</v>
      </c>
      <c r="BX108" s="59">
        <f t="shared" si="254"/>
        <v>2836.8083786256516</v>
      </c>
      <c r="BY108" s="59">
        <f t="shared" si="256"/>
        <v>2956.8646387405238</v>
      </c>
      <c r="BZ108" s="59">
        <f t="shared" si="258"/>
        <v>3849.5735720476232</v>
      </c>
      <c r="CA108" s="59">
        <f t="shared" si="260"/>
        <v>2321.0107294351251</v>
      </c>
      <c r="CB108" s="59">
        <f t="shared" si="262"/>
        <v>2122.416790954941</v>
      </c>
      <c r="CC108" s="59">
        <f t="shared" si="264"/>
        <v>1250.5739887968584</v>
      </c>
      <c r="CD108" s="59">
        <f t="shared" si="266"/>
        <v>992.64814015127365</v>
      </c>
      <c r="CE108" s="59">
        <f t="shared" si="268"/>
        <v>952.57617498965567</v>
      </c>
      <c r="CF108" s="59">
        <f t="shared" ref="CF108:CF139" si="270">$S$76/$X$4</f>
        <v>1587.6269583160931</v>
      </c>
      <c r="CG108" s="59">
        <f t="shared" si="185"/>
        <v>1905.1523499793113</v>
      </c>
      <c r="CH108" s="59">
        <f t="shared" si="189"/>
        <v>0</v>
      </c>
      <c r="CI108" s="59">
        <f t="shared" si="199"/>
        <v>0</v>
      </c>
      <c r="CK108" s="59">
        <f t="shared" si="200"/>
        <v>806317.80874336732</v>
      </c>
      <c r="CL108" s="59">
        <f t="shared" si="211"/>
        <v>54562460.635584876</v>
      </c>
      <c r="CM108" s="59">
        <f t="shared" si="190"/>
        <v>42195676.413619176</v>
      </c>
      <c r="CN108" s="59">
        <f t="shared" si="201"/>
        <v>-11861204.639868336</v>
      </c>
      <c r="CO108" s="59">
        <f t="shared" si="202"/>
        <v>30334471.773750842</v>
      </c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F108" s="59">
        <f t="shared" si="204"/>
        <v>0</v>
      </c>
      <c r="FG108" s="59">
        <f t="shared" si="192"/>
        <v>806317.80874336732</v>
      </c>
      <c r="FH108" s="59">
        <f t="shared" si="205"/>
        <v>806317.80874336732</v>
      </c>
      <c r="FI108" s="59">
        <f t="shared" si="206"/>
        <v>226655.93603776058</v>
      </c>
      <c r="FJ108" s="59">
        <f t="shared" si="212"/>
        <v>-11861204.639868336</v>
      </c>
      <c r="FL108" s="59">
        <f t="shared" si="221"/>
        <v>41861.57104777616</v>
      </c>
      <c r="FM108" s="59">
        <f t="shared" si="193"/>
        <v>51240.404044231305</v>
      </c>
      <c r="FN108" s="59">
        <f t="shared" si="222"/>
        <v>131044.91806260364</v>
      </c>
      <c r="FO108" s="110"/>
      <c r="FP108" s="110"/>
      <c r="FQ108" s="59">
        <f t="shared" si="207"/>
        <v>224146.89315461111</v>
      </c>
      <c r="FS108" s="52">
        <f t="shared" si="194"/>
        <v>6.8400000000000002E-2</v>
      </c>
      <c r="FT108" s="52">
        <f t="shared" si="195"/>
        <v>8.8670168312699957E-2</v>
      </c>
    </row>
    <row r="109" spans="1:176" s="97" customFormat="1" x14ac:dyDescent="0.3">
      <c r="A109" s="95" t="s">
        <v>23</v>
      </c>
      <c r="B109" s="96">
        <v>2029</v>
      </c>
      <c r="C109" s="45"/>
      <c r="D109" s="45"/>
      <c r="E109" s="45"/>
      <c r="F109" s="45"/>
      <c r="G109" s="45"/>
      <c r="H109" s="59"/>
      <c r="I109" s="59"/>
      <c r="J109" s="59"/>
      <c r="K109" s="59"/>
      <c r="L109" s="59"/>
      <c r="M109" s="59"/>
      <c r="N109" s="59"/>
      <c r="O109" s="59"/>
      <c r="S109" s="288">
        <f t="shared" si="196"/>
        <v>0</v>
      </c>
      <c r="T109" s="59">
        <f t="shared" si="208"/>
        <v>96758137.049204051</v>
      </c>
      <c r="V109" s="59">
        <f t="shared" si="187"/>
        <v>4702.65651772824</v>
      </c>
      <c r="W109" s="59">
        <f t="shared" si="197"/>
        <v>3358.4493408618273</v>
      </c>
      <c r="X109" s="59">
        <f t="shared" si="209"/>
        <v>6310.6676604674667</v>
      </c>
      <c r="Y109" s="59">
        <f t="shared" si="213"/>
        <v>2839.483747926422</v>
      </c>
      <c r="Z109" s="59">
        <f t="shared" si="215"/>
        <v>4235.2792134089477</v>
      </c>
      <c r="AA109" s="59">
        <f t="shared" si="217"/>
        <v>6401.4558513430784</v>
      </c>
      <c r="AB109" s="59">
        <f t="shared" si="219"/>
        <v>10103.341702899826</v>
      </c>
      <c r="AC109" s="59">
        <f t="shared" si="223"/>
        <v>8666.6590706078805</v>
      </c>
      <c r="AD109" s="59">
        <f t="shared" si="225"/>
        <v>7415.4845078393109</v>
      </c>
      <c r="AE109" s="59">
        <f t="shared" si="227"/>
        <v>10294.070376640475</v>
      </c>
      <c r="AF109" s="59">
        <f t="shared" si="229"/>
        <v>7366.1886101481159</v>
      </c>
      <c r="AG109" s="59">
        <f t="shared" si="231"/>
        <v>6673.9995652981734</v>
      </c>
      <c r="AH109" s="59">
        <f t="shared" si="233"/>
        <v>5644.1847677938558</v>
      </c>
      <c r="AI109" s="59">
        <f t="shared" si="235"/>
        <v>10127.192686767487</v>
      </c>
      <c r="AJ109" s="59">
        <f t="shared" si="237"/>
        <v>14158.00525835599</v>
      </c>
      <c r="AK109" s="59">
        <f t="shared" si="239"/>
        <v>8968.5161669778372</v>
      </c>
      <c r="AL109" s="59">
        <f t="shared" si="241"/>
        <v>6430.3929952001508</v>
      </c>
      <c r="AM109" s="59">
        <f t="shared" si="243"/>
        <v>11558.75814115379</v>
      </c>
      <c r="AN109" s="59">
        <f t="shared" si="245"/>
        <v>11724.700199442228</v>
      </c>
      <c r="AO109" s="59">
        <f t="shared" si="247"/>
        <v>11609.520313989584</v>
      </c>
      <c r="AP109" s="59">
        <f t="shared" si="249"/>
        <v>43950.735475556787</v>
      </c>
      <c r="AQ109" s="59">
        <f t="shared" si="251"/>
        <v>24913.108188650378</v>
      </c>
      <c r="AR109" s="59">
        <f t="shared" si="253"/>
        <v>26892.926778586352</v>
      </c>
      <c r="AS109" s="59">
        <f t="shared" si="255"/>
        <v>28033.148525385288</v>
      </c>
      <c r="AT109" s="59">
        <f t="shared" si="257"/>
        <v>39861.29840137365</v>
      </c>
      <c r="AU109" s="59">
        <f t="shared" si="259"/>
        <v>25892.904066009316</v>
      </c>
      <c r="AV109" s="59">
        <f t="shared" si="261"/>
        <v>24615.677534661703</v>
      </c>
      <c r="AW109" s="59">
        <f t="shared" si="263"/>
        <v>30348.131811855263</v>
      </c>
      <c r="AX109" s="59">
        <f t="shared" si="265"/>
        <v>32193.861363449621</v>
      </c>
      <c r="AY109" s="59">
        <f t="shared" si="267"/>
        <v>31996.826187508061</v>
      </c>
      <c r="AZ109" s="59">
        <f t="shared" si="269"/>
        <v>31601.61686189489</v>
      </c>
      <c r="BA109" s="59">
        <f t="shared" ref="BA109:BA140" si="271">$S$45/$X$4</f>
        <v>31547.366794215843</v>
      </c>
      <c r="BB109" s="59">
        <f t="shared" si="188"/>
        <v>31694.235459834414</v>
      </c>
      <c r="BC109" s="59">
        <f t="shared" si="198"/>
        <v>32244.538028490402</v>
      </c>
      <c r="BD109" s="59">
        <f t="shared" si="210"/>
        <v>32427.535853529822</v>
      </c>
      <c r="BE109" s="59">
        <f t="shared" si="214"/>
        <v>32337.827217513575</v>
      </c>
      <c r="BF109" s="59">
        <f t="shared" si="216"/>
        <v>12083.237075638559</v>
      </c>
      <c r="BG109" s="59">
        <f t="shared" si="218"/>
        <v>18671.525873120154</v>
      </c>
      <c r="BH109" s="59">
        <f t="shared" si="220"/>
        <v>22174.718197806935</v>
      </c>
      <c r="BI109" s="59">
        <f t="shared" si="224"/>
        <v>6267.0739227830982</v>
      </c>
      <c r="BJ109" s="59">
        <f t="shared" si="226"/>
        <v>5112.1396489029266</v>
      </c>
      <c r="BK109" s="59">
        <f t="shared" si="228"/>
        <v>3939.8456591329946</v>
      </c>
      <c r="BL109" s="59">
        <f t="shared" si="230"/>
        <v>4301.477883613954</v>
      </c>
      <c r="BM109" s="59">
        <f t="shared" si="232"/>
        <v>5838.1715171504284</v>
      </c>
      <c r="BN109" s="59">
        <f t="shared" si="234"/>
        <v>6721.9650077639126</v>
      </c>
      <c r="BO109" s="59">
        <f t="shared" si="236"/>
        <v>6222.5398309563725</v>
      </c>
      <c r="BP109" s="59">
        <f t="shared" si="238"/>
        <v>4760.9092398235271</v>
      </c>
      <c r="BQ109" s="59">
        <f t="shared" si="240"/>
        <v>4026.2060297320827</v>
      </c>
      <c r="BR109" s="59">
        <f t="shared" si="242"/>
        <v>4235.1374337202333</v>
      </c>
      <c r="BS109" s="59">
        <f t="shared" si="244"/>
        <v>5390.4471780088652</v>
      </c>
      <c r="BT109" s="59">
        <f t="shared" si="246"/>
        <v>6391.9100098402914</v>
      </c>
      <c r="BU109" s="59">
        <f t="shared" si="248"/>
        <v>4055.7789333138307</v>
      </c>
      <c r="BV109" s="59">
        <f t="shared" si="250"/>
        <v>3431.7872296968144</v>
      </c>
      <c r="BW109" s="59">
        <f t="shared" si="252"/>
        <v>2776.9411069589014</v>
      </c>
      <c r="BX109" s="59">
        <f t="shared" si="254"/>
        <v>2836.8083786256516</v>
      </c>
      <c r="BY109" s="59">
        <f t="shared" si="256"/>
        <v>2956.8646387405238</v>
      </c>
      <c r="BZ109" s="59">
        <f t="shared" si="258"/>
        <v>3849.5735720476232</v>
      </c>
      <c r="CA109" s="59">
        <f t="shared" si="260"/>
        <v>2321.0107294351251</v>
      </c>
      <c r="CB109" s="59">
        <f t="shared" si="262"/>
        <v>2122.416790954941</v>
      </c>
      <c r="CC109" s="59">
        <f t="shared" si="264"/>
        <v>1250.5739887968584</v>
      </c>
      <c r="CD109" s="59">
        <f t="shared" si="266"/>
        <v>992.64814015127365</v>
      </c>
      <c r="CE109" s="59">
        <f t="shared" si="268"/>
        <v>952.57617498965567</v>
      </c>
      <c r="CF109" s="59">
        <f t="shared" si="270"/>
        <v>1587.6269583160931</v>
      </c>
      <c r="CG109" s="59">
        <f t="shared" ref="CG109:CG140" si="272">$S$77/$X$4</f>
        <v>1905.1523499793113</v>
      </c>
      <c r="CH109" s="59">
        <f t="shared" si="189"/>
        <v>0</v>
      </c>
      <c r="CI109" s="59">
        <f t="shared" si="199"/>
        <v>0</v>
      </c>
      <c r="CK109" s="59">
        <f t="shared" si="200"/>
        <v>806317.80874336732</v>
      </c>
      <c r="CL109" s="59">
        <f t="shared" si="211"/>
        <v>55368778.444328241</v>
      </c>
      <c r="CM109" s="59">
        <f t="shared" si="190"/>
        <v>41389358.60487581</v>
      </c>
      <c r="CN109" s="59">
        <f t="shared" si="201"/>
        <v>-11634548.703830576</v>
      </c>
      <c r="CO109" s="59">
        <f t="shared" si="202"/>
        <v>29754809.901045233</v>
      </c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F109" s="59">
        <f t="shared" si="204"/>
        <v>0</v>
      </c>
      <c r="FG109" s="59">
        <f t="shared" si="192"/>
        <v>806317.80874336732</v>
      </c>
      <c r="FH109" s="59">
        <f t="shared" si="205"/>
        <v>806317.80874336732</v>
      </c>
      <c r="FI109" s="59">
        <f t="shared" si="206"/>
        <v>226655.93603776058</v>
      </c>
      <c r="FJ109" s="59">
        <f t="shared" si="212"/>
        <v>-11634548.703830576</v>
      </c>
      <c r="FL109" s="59">
        <f t="shared" si="221"/>
        <v>41061.637663442416</v>
      </c>
      <c r="FM109" s="59">
        <f t="shared" si="193"/>
        <v>50261.250400548175</v>
      </c>
      <c r="FN109" s="59">
        <f t="shared" si="222"/>
        <v>128540.7787725154</v>
      </c>
      <c r="FO109" s="110"/>
      <c r="FP109" s="110"/>
      <c r="FQ109" s="59">
        <f t="shared" si="207"/>
        <v>219863.66683650599</v>
      </c>
      <c r="FS109" s="52">
        <f t="shared" si="194"/>
        <v>6.8400000000000002E-2</v>
      </c>
      <c r="FT109" s="52">
        <f t="shared" si="195"/>
        <v>8.8670168312699943E-2</v>
      </c>
    </row>
    <row r="110" spans="1:176" s="97" customFormat="1" x14ac:dyDescent="0.3">
      <c r="A110" s="95" t="s">
        <v>24</v>
      </c>
      <c r="B110" s="96">
        <v>2029</v>
      </c>
      <c r="C110" s="45"/>
      <c r="D110" s="45"/>
      <c r="E110" s="45"/>
      <c r="F110" s="45"/>
      <c r="G110" s="45"/>
      <c r="H110" s="59"/>
      <c r="I110" s="59"/>
      <c r="J110" s="59"/>
      <c r="K110" s="59"/>
      <c r="L110" s="59"/>
      <c r="M110" s="59"/>
      <c r="N110" s="59"/>
      <c r="O110" s="59"/>
      <c r="S110" s="288">
        <f t="shared" si="196"/>
        <v>0</v>
      </c>
      <c r="T110" s="59">
        <f t="shared" si="208"/>
        <v>96758137.049204051</v>
      </c>
      <c r="V110" s="59">
        <f t="shared" ref="V110:V133" si="273">$S$14/$X$4</f>
        <v>4702.65651772824</v>
      </c>
      <c r="W110" s="59">
        <f t="shared" si="197"/>
        <v>3358.4493408618273</v>
      </c>
      <c r="X110" s="59">
        <f t="shared" si="209"/>
        <v>6310.6676604674667</v>
      </c>
      <c r="Y110" s="59">
        <f t="shared" si="213"/>
        <v>2839.483747926422</v>
      </c>
      <c r="Z110" s="59">
        <f t="shared" si="215"/>
        <v>4235.2792134089477</v>
      </c>
      <c r="AA110" s="59">
        <f t="shared" si="217"/>
        <v>6401.4558513430784</v>
      </c>
      <c r="AB110" s="59">
        <f t="shared" si="219"/>
        <v>10103.341702899826</v>
      </c>
      <c r="AC110" s="59">
        <f t="shared" si="223"/>
        <v>8666.6590706078805</v>
      </c>
      <c r="AD110" s="59">
        <f t="shared" si="225"/>
        <v>7415.4845078393109</v>
      </c>
      <c r="AE110" s="59">
        <f t="shared" si="227"/>
        <v>10294.070376640475</v>
      </c>
      <c r="AF110" s="59">
        <f t="shared" si="229"/>
        <v>7366.1886101481159</v>
      </c>
      <c r="AG110" s="59">
        <f t="shared" si="231"/>
        <v>6673.9995652981734</v>
      </c>
      <c r="AH110" s="59">
        <f t="shared" si="233"/>
        <v>5644.1847677938558</v>
      </c>
      <c r="AI110" s="59">
        <f t="shared" si="235"/>
        <v>10127.192686767487</v>
      </c>
      <c r="AJ110" s="59">
        <f t="shared" si="237"/>
        <v>14158.00525835599</v>
      </c>
      <c r="AK110" s="59">
        <f t="shared" si="239"/>
        <v>8968.5161669778372</v>
      </c>
      <c r="AL110" s="59">
        <f t="shared" si="241"/>
        <v>6430.3929952001508</v>
      </c>
      <c r="AM110" s="59">
        <f t="shared" si="243"/>
        <v>11558.75814115379</v>
      </c>
      <c r="AN110" s="59">
        <f t="shared" si="245"/>
        <v>11724.700199442228</v>
      </c>
      <c r="AO110" s="59">
        <f t="shared" si="247"/>
        <v>11609.520313989584</v>
      </c>
      <c r="AP110" s="59">
        <f t="shared" si="249"/>
        <v>43950.735475556787</v>
      </c>
      <c r="AQ110" s="59">
        <f t="shared" si="251"/>
        <v>24913.108188650378</v>
      </c>
      <c r="AR110" s="59">
        <f t="shared" si="253"/>
        <v>26892.926778586352</v>
      </c>
      <c r="AS110" s="59">
        <f t="shared" si="255"/>
        <v>28033.148525385288</v>
      </c>
      <c r="AT110" s="59">
        <f t="shared" si="257"/>
        <v>39861.29840137365</v>
      </c>
      <c r="AU110" s="59">
        <f t="shared" si="259"/>
        <v>25892.904066009316</v>
      </c>
      <c r="AV110" s="59">
        <f t="shared" si="261"/>
        <v>24615.677534661703</v>
      </c>
      <c r="AW110" s="59">
        <f t="shared" si="263"/>
        <v>30348.131811855263</v>
      </c>
      <c r="AX110" s="59">
        <f t="shared" si="265"/>
        <v>32193.861363449621</v>
      </c>
      <c r="AY110" s="59">
        <f t="shared" si="267"/>
        <v>31996.826187508061</v>
      </c>
      <c r="AZ110" s="59">
        <f t="shared" si="269"/>
        <v>31601.61686189489</v>
      </c>
      <c r="BA110" s="59">
        <f t="shared" si="271"/>
        <v>31547.366794215843</v>
      </c>
      <c r="BB110" s="59">
        <f t="shared" ref="BB110:BB141" si="274">$S$46/$X$4</f>
        <v>31694.235459834414</v>
      </c>
      <c r="BC110" s="59">
        <f t="shared" si="198"/>
        <v>32244.538028490402</v>
      </c>
      <c r="BD110" s="59">
        <f t="shared" si="210"/>
        <v>32427.535853529822</v>
      </c>
      <c r="BE110" s="59">
        <f t="shared" si="214"/>
        <v>32337.827217513575</v>
      </c>
      <c r="BF110" s="59">
        <f t="shared" si="216"/>
        <v>12083.237075638559</v>
      </c>
      <c r="BG110" s="59">
        <f t="shared" si="218"/>
        <v>18671.525873120154</v>
      </c>
      <c r="BH110" s="59">
        <f t="shared" si="220"/>
        <v>22174.718197806935</v>
      </c>
      <c r="BI110" s="59">
        <f t="shared" si="224"/>
        <v>6267.0739227830982</v>
      </c>
      <c r="BJ110" s="59">
        <f t="shared" si="226"/>
        <v>5112.1396489029266</v>
      </c>
      <c r="BK110" s="59">
        <f t="shared" si="228"/>
        <v>3939.8456591329946</v>
      </c>
      <c r="BL110" s="59">
        <f t="shared" si="230"/>
        <v>4301.477883613954</v>
      </c>
      <c r="BM110" s="59">
        <f t="shared" si="232"/>
        <v>5838.1715171504284</v>
      </c>
      <c r="BN110" s="59">
        <f t="shared" si="234"/>
        <v>6721.9650077639126</v>
      </c>
      <c r="BO110" s="59">
        <f t="shared" si="236"/>
        <v>6222.5398309563725</v>
      </c>
      <c r="BP110" s="59">
        <f t="shared" si="238"/>
        <v>4760.9092398235271</v>
      </c>
      <c r="BQ110" s="59">
        <f t="shared" si="240"/>
        <v>4026.2060297320827</v>
      </c>
      <c r="BR110" s="59">
        <f t="shared" si="242"/>
        <v>4235.1374337202333</v>
      </c>
      <c r="BS110" s="59">
        <f t="shared" si="244"/>
        <v>5390.4471780088652</v>
      </c>
      <c r="BT110" s="59">
        <f t="shared" si="246"/>
        <v>6391.9100098402914</v>
      </c>
      <c r="BU110" s="59">
        <f t="shared" si="248"/>
        <v>4055.7789333138307</v>
      </c>
      <c r="BV110" s="59">
        <f t="shared" si="250"/>
        <v>3431.7872296968144</v>
      </c>
      <c r="BW110" s="59">
        <f t="shared" si="252"/>
        <v>2776.9411069589014</v>
      </c>
      <c r="BX110" s="59">
        <f t="shared" si="254"/>
        <v>2836.8083786256516</v>
      </c>
      <c r="BY110" s="59">
        <f t="shared" si="256"/>
        <v>2956.8646387405238</v>
      </c>
      <c r="BZ110" s="59">
        <f t="shared" si="258"/>
        <v>3849.5735720476232</v>
      </c>
      <c r="CA110" s="59">
        <f t="shared" si="260"/>
        <v>2321.0107294351251</v>
      </c>
      <c r="CB110" s="59">
        <f t="shared" si="262"/>
        <v>2122.416790954941</v>
      </c>
      <c r="CC110" s="59">
        <f t="shared" si="264"/>
        <v>1250.5739887968584</v>
      </c>
      <c r="CD110" s="59">
        <f t="shared" si="266"/>
        <v>992.64814015127365</v>
      </c>
      <c r="CE110" s="59">
        <f t="shared" si="268"/>
        <v>952.57617498965567</v>
      </c>
      <c r="CF110" s="59">
        <f t="shared" si="270"/>
        <v>1587.6269583160931</v>
      </c>
      <c r="CG110" s="59">
        <f t="shared" si="272"/>
        <v>1905.1523499793113</v>
      </c>
      <c r="CH110" s="59">
        <f t="shared" ref="CH110:CH141" si="275">$S$78/$X$4</f>
        <v>0</v>
      </c>
      <c r="CI110" s="59">
        <f t="shared" si="199"/>
        <v>0</v>
      </c>
      <c r="CK110" s="59">
        <f t="shared" si="200"/>
        <v>806317.80874336732</v>
      </c>
      <c r="CL110" s="59">
        <f t="shared" si="211"/>
        <v>56175096.253071606</v>
      </c>
      <c r="CM110" s="59">
        <f t="shared" ref="CM110:CM141" si="276">T110-CL110</f>
        <v>40583040.796132445</v>
      </c>
      <c r="CN110" s="59">
        <f t="shared" si="201"/>
        <v>-11407892.767792815</v>
      </c>
      <c r="CO110" s="59">
        <f t="shared" si="202"/>
        <v>29175148.028339632</v>
      </c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F110" s="59">
        <f t="shared" si="204"/>
        <v>0</v>
      </c>
      <c r="FG110" s="59">
        <f t="shared" ref="FG110:FG141" si="277">CK110</f>
        <v>806317.80874336732</v>
      </c>
      <c r="FH110" s="59">
        <f t="shared" si="205"/>
        <v>806317.80874336732</v>
      </c>
      <c r="FI110" s="59">
        <f t="shared" si="206"/>
        <v>226655.93603776058</v>
      </c>
      <c r="FJ110" s="59">
        <f t="shared" si="212"/>
        <v>-11407892.767792815</v>
      </c>
      <c r="FL110" s="59">
        <f t="shared" si="221"/>
        <v>40261.704279108693</v>
      </c>
      <c r="FM110" s="59">
        <f t="shared" si="193"/>
        <v>49282.096756865059</v>
      </c>
      <c r="FN110" s="59">
        <f t="shared" si="222"/>
        <v>126036.63948242721</v>
      </c>
      <c r="FO110" s="110"/>
      <c r="FP110" s="110"/>
      <c r="FQ110" s="59">
        <f t="shared" si="207"/>
        <v>215580.44051840098</v>
      </c>
      <c r="FS110" s="52">
        <f t="shared" ref="FS110:FS141" si="278">(FL110+FN110)/CO110*12</f>
        <v>6.8400000000000002E-2</v>
      </c>
      <c r="FT110" s="52">
        <f t="shared" ref="FT110:FT141" si="279">(FL110+FM110+FN110)/CO110*12</f>
        <v>8.8670168312699971E-2</v>
      </c>
    </row>
    <row r="111" spans="1:176" s="97" customFormat="1" x14ac:dyDescent="0.3">
      <c r="A111" s="95" t="s">
        <v>25</v>
      </c>
      <c r="B111" s="96">
        <v>2029</v>
      </c>
      <c r="C111" s="45"/>
      <c r="D111" s="45"/>
      <c r="E111" s="45"/>
      <c r="F111" s="45"/>
      <c r="G111" s="45"/>
      <c r="H111" s="59"/>
      <c r="I111" s="59"/>
      <c r="J111" s="59"/>
      <c r="K111" s="59"/>
      <c r="L111" s="59"/>
      <c r="M111" s="59"/>
      <c r="N111" s="59"/>
      <c r="O111" s="59"/>
      <c r="S111" s="288">
        <f t="shared" si="196"/>
        <v>0</v>
      </c>
      <c r="T111" s="59">
        <f t="shared" si="208"/>
        <v>96758137.049204051</v>
      </c>
      <c r="V111" s="59">
        <f t="shared" si="273"/>
        <v>4702.65651772824</v>
      </c>
      <c r="W111" s="59">
        <f t="shared" ref="W111:W134" si="280">$S$15/$X$4</f>
        <v>3358.4493408618273</v>
      </c>
      <c r="X111" s="59">
        <f t="shared" si="209"/>
        <v>6310.6676604674667</v>
      </c>
      <c r="Y111" s="59">
        <f t="shared" si="213"/>
        <v>2839.483747926422</v>
      </c>
      <c r="Z111" s="59">
        <f t="shared" si="215"/>
        <v>4235.2792134089477</v>
      </c>
      <c r="AA111" s="59">
        <f t="shared" si="217"/>
        <v>6401.4558513430784</v>
      </c>
      <c r="AB111" s="59">
        <f t="shared" si="219"/>
        <v>10103.341702899826</v>
      </c>
      <c r="AC111" s="59">
        <f t="shared" si="223"/>
        <v>8666.6590706078805</v>
      </c>
      <c r="AD111" s="59">
        <f t="shared" si="225"/>
        <v>7415.4845078393109</v>
      </c>
      <c r="AE111" s="59">
        <f t="shared" si="227"/>
        <v>10294.070376640475</v>
      </c>
      <c r="AF111" s="59">
        <f t="shared" si="229"/>
        <v>7366.1886101481159</v>
      </c>
      <c r="AG111" s="59">
        <f t="shared" si="231"/>
        <v>6673.9995652981734</v>
      </c>
      <c r="AH111" s="59">
        <f t="shared" si="233"/>
        <v>5644.1847677938558</v>
      </c>
      <c r="AI111" s="59">
        <f t="shared" si="235"/>
        <v>10127.192686767487</v>
      </c>
      <c r="AJ111" s="59">
        <f t="shared" si="237"/>
        <v>14158.00525835599</v>
      </c>
      <c r="AK111" s="59">
        <f t="shared" si="239"/>
        <v>8968.5161669778372</v>
      </c>
      <c r="AL111" s="59">
        <f t="shared" si="241"/>
        <v>6430.3929952001508</v>
      </c>
      <c r="AM111" s="59">
        <f t="shared" si="243"/>
        <v>11558.75814115379</v>
      </c>
      <c r="AN111" s="59">
        <f t="shared" si="245"/>
        <v>11724.700199442228</v>
      </c>
      <c r="AO111" s="59">
        <f t="shared" si="247"/>
        <v>11609.520313989584</v>
      </c>
      <c r="AP111" s="59">
        <f t="shared" si="249"/>
        <v>43950.735475556787</v>
      </c>
      <c r="AQ111" s="59">
        <f t="shared" si="251"/>
        <v>24913.108188650378</v>
      </c>
      <c r="AR111" s="59">
        <f t="shared" si="253"/>
        <v>26892.926778586352</v>
      </c>
      <c r="AS111" s="59">
        <f t="shared" si="255"/>
        <v>28033.148525385288</v>
      </c>
      <c r="AT111" s="59">
        <f t="shared" si="257"/>
        <v>39861.29840137365</v>
      </c>
      <c r="AU111" s="59">
        <f t="shared" si="259"/>
        <v>25892.904066009316</v>
      </c>
      <c r="AV111" s="59">
        <f t="shared" si="261"/>
        <v>24615.677534661703</v>
      </c>
      <c r="AW111" s="59">
        <f t="shared" si="263"/>
        <v>30348.131811855263</v>
      </c>
      <c r="AX111" s="59">
        <f t="shared" si="265"/>
        <v>32193.861363449621</v>
      </c>
      <c r="AY111" s="59">
        <f t="shared" si="267"/>
        <v>31996.826187508061</v>
      </c>
      <c r="AZ111" s="59">
        <f t="shared" si="269"/>
        <v>31601.61686189489</v>
      </c>
      <c r="BA111" s="59">
        <f t="shared" si="271"/>
        <v>31547.366794215843</v>
      </c>
      <c r="BB111" s="59">
        <f t="shared" si="274"/>
        <v>31694.235459834414</v>
      </c>
      <c r="BC111" s="59">
        <f t="shared" ref="BC111:BC142" si="281">$S$47/$X$4</f>
        <v>32244.538028490402</v>
      </c>
      <c r="BD111" s="59">
        <f t="shared" si="210"/>
        <v>32427.535853529822</v>
      </c>
      <c r="BE111" s="59">
        <f t="shared" si="214"/>
        <v>32337.827217513575</v>
      </c>
      <c r="BF111" s="59">
        <f t="shared" si="216"/>
        <v>12083.237075638559</v>
      </c>
      <c r="BG111" s="59">
        <f t="shared" si="218"/>
        <v>18671.525873120154</v>
      </c>
      <c r="BH111" s="59">
        <f t="shared" si="220"/>
        <v>22174.718197806935</v>
      </c>
      <c r="BI111" s="59">
        <f t="shared" si="224"/>
        <v>6267.0739227830982</v>
      </c>
      <c r="BJ111" s="59">
        <f t="shared" si="226"/>
        <v>5112.1396489029266</v>
      </c>
      <c r="BK111" s="59">
        <f t="shared" si="228"/>
        <v>3939.8456591329946</v>
      </c>
      <c r="BL111" s="59">
        <f t="shared" si="230"/>
        <v>4301.477883613954</v>
      </c>
      <c r="BM111" s="59">
        <f t="shared" si="232"/>
        <v>5838.1715171504284</v>
      </c>
      <c r="BN111" s="59">
        <f t="shared" si="234"/>
        <v>6721.9650077639126</v>
      </c>
      <c r="BO111" s="59">
        <f t="shared" si="236"/>
        <v>6222.5398309563725</v>
      </c>
      <c r="BP111" s="59">
        <f t="shared" si="238"/>
        <v>4760.9092398235271</v>
      </c>
      <c r="BQ111" s="59">
        <f t="shared" si="240"/>
        <v>4026.2060297320827</v>
      </c>
      <c r="BR111" s="59">
        <f t="shared" si="242"/>
        <v>4235.1374337202333</v>
      </c>
      <c r="BS111" s="59">
        <f t="shared" si="244"/>
        <v>5390.4471780088652</v>
      </c>
      <c r="BT111" s="59">
        <f t="shared" si="246"/>
        <v>6391.9100098402914</v>
      </c>
      <c r="BU111" s="59">
        <f t="shared" si="248"/>
        <v>4055.7789333138307</v>
      </c>
      <c r="BV111" s="59">
        <f t="shared" si="250"/>
        <v>3431.7872296968144</v>
      </c>
      <c r="BW111" s="59">
        <f t="shared" si="252"/>
        <v>2776.9411069589014</v>
      </c>
      <c r="BX111" s="59">
        <f t="shared" si="254"/>
        <v>2836.8083786256516</v>
      </c>
      <c r="BY111" s="59">
        <f t="shared" si="256"/>
        <v>2956.8646387405238</v>
      </c>
      <c r="BZ111" s="59">
        <f t="shared" si="258"/>
        <v>3849.5735720476232</v>
      </c>
      <c r="CA111" s="59">
        <f t="shared" si="260"/>
        <v>2321.0107294351251</v>
      </c>
      <c r="CB111" s="59">
        <f t="shared" si="262"/>
        <v>2122.416790954941</v>
      </c>
      <c r="CC111" s="59">
        <f t="shared" si="264"/>
        <v>1250.5739887968584</v>
      </c>
      <c r="CD111" s="59">
        <f t="shared" si="266"/>
        <v>992.64814015127365</v>
      </c>
      <c r="CE111" s="59">
        <f t="shared" si="268"/>
        <v>952.57617498965567</v>
      </c>
      <c r="CF111" s="59">
        <f t="shared" si="270"/>
        <v>1587.6269583160931</v>
      </c>
      <c r="CG111" s="59">
        <f t="shared" si="272"/>
        <v>1905.1523499793113</v>
      </c>
      <c r="CH111" s="59">
        <f t="shared" si="275"/>
        <v>0</v>
      </c>
      <c r="CI111" s="59">
        <f t="shared" ref="CI111:CI142" si="282">$S$79/$X$4</f>
        <v>0</v>
      </c>
      <c r="CK111" s="59">
        <f t="shared" si="200"/>
        <v>806317.80874336732</v>
      </c>
      <c r="CL111" s="59">
        <f t="shared" si="211"/>
        <v>56981414.061814971</v>
      </c>
      <c r="CM111" s="59">
        <f t="shared" si="276"/>
        <v>39776722.98738908</v>
      </c>
      <c r="CN111" s="59">
        <f t="shared" si="201"/>
        <v>-11181236.831755055</v>
      </c>
      <c r="CO111" s="59">
        <f t="shared" si="202"/>
        <v>28595486.155634023</v>
      </c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F111" s="59">
        <f t="shared" si="204"/>
        <v>0</v>
      </c>
      <c r="FG111" s="59">
        <f t="shared" si="277"/>
        <v>806317.80874336732</v>
      </c>
      <c r="FH111" s="59">
        <f t="shared" si="205"/>
        <v>806317.80874336732</v>
      </c>
      <c r="FI111" s="59">
        <f t="shared" si="206"/>
        <v>226655.93603776058</v>
      </c>
      <c r="FJ111" s="59">
        <f t="shared" si="212"/>
        <v>-11181236.831755055</v>
      </c>
      <c r="FL111" s="59">
        <f t="shared" si="221"/>
        <v>39461.770894774949</v>
      </c>
      <c r="FM111" s="59">
        <f t="shared" si="193"/>
        <v>48302.943113181929</v>
      </c>
      <c r="FN111" s="59">
        <f t="shared" si="222"/>
        <v>123532.50019233898</v>
      </c>
      <c r="FO111" s="110"/>
      <c r="FP111" s="110"/>
      <c r="FQ111" s="59">
        <f t="shared" si="207"/>
        <v>211297.21420029586</v>
      </c>
      <c r="FS111" s="52">
        <f t="shared" si="278"/>
        <v>6.8400000000000002E-2</v>
      </c>
      <c r="FT111" s="52">
        <f t="shared" si="279"/>
        <v>8.8670168312699957E-2</v>
      </c>
    </row>
    <row r="112" spans="1:176" s="97" customFormat="1" x14ac:dyDescent="0.3">
      <c r="A112" s="95" t="s">
        <v>26</v>
      </c>
      <c r="B112" s="96">
        <v>2029</v>
      </c>
      <c r="C112" s="45"/>
      <c r="D112" s="45"/>
      <c r="E112" s="45"/>
      <c r="F112" s="45"/>
      <c r="G112" s="45"/>
      <c r="H112" s="59"/>
      <c r="I112" s="59"/>
      <c r="J112" s="59"/>
      <c r="K112" s="59"/>
      <c r="L112" s="59"/>
      <c r="M112" s="59"/>
      <c r="N112" s="59"/>
      <c r="O112" s="59"/>
      <c r="S112" s="288">
        <f t="shared" si="196"/>
        <v>0</v>
      </c>
      <c r="T112" s="59">
        <f t="shared" si="208"/>
        <v>96758137.049204051</v>
      </c>
      <c r="V112" s="59">
        <f t="shared" si="273"/>
        <v>4702.65651772824</v>
      </c>
      <c r="W112" s="59">
        <f t="shared" si="280"/>
        <v>3358.4493408618273</v>
      </c>
      <c r="X112" s="59">
        <f t="shared" ref="X112:X135" si="283">$S$16/$X$4</f>
        <v>6310.6676604674667</v>
      </c>
      <c r="Y112" s="59">
        <f t="shared" si="213"/>
        <v>2839.483747926422</v>
      </c>
      <c r="Z112" s="59">
        <f t="shared" si="215"/>
        <v>4235.2792134089477</v>
      </c>
      <c r="AA112" s="59">
        <f t="shared" si="217"/>
        <v>6401.4558513430784</v>
      </c>
      <c r="AB112" s="59">
        <f t="shared" si="219"/>
        <v>10103.341702899826</v>
      </c>
      <c r="AC112" s="59">
        <f t="shared" si="223"/>
        <v>8666.6590706078805</v>
      </c>
      <c r="AD112" s="59">
        <f t="shared" si="225"/>
        <v>7415.4845078393109</v>
      </c>
      <c r="AE112" s="59">
        <f t="shared" si="227"/>
        <v>10294.070376640475</v>
      </c>
      <c r="AF112" s="59">
        <f t="shared" si="229"/>
        <v>7366.1886101481159</v>
      </c>
      <c r="AG112" s="59">
        <f t="shared" si="231"/>
        <v>6673.9995652981734</v>
      </c>
      <c r="AH112" s="59">
        <f t="shared" si="233"/>
        <v>5644.1847677938558</v>
      </c>
      <c r="AI112" s="59">
        <f t="shared" si="235"/>
        <v>10127.192686767487</v>
      </c>
      <c r="AJ112" s="59">
        <f t="shared" si="237"/>
        <v>14158.00525835599</v>
      </c>
      <c r="AK112" s="59">
        <f t="shared" si="239"/>
        <v>8968.5161669778372</v>
      </c>
      <c r="AL112" s="59">
        <f t="shared" si="241"/>
        <v>6430.3929952001508</v>
      </c>
      <c r="AM112" s="59">
        <f t="shared" si="243"/>
        <v>11558.75814115379</v>
      </c>
      <c r="AN112" s="59">
        <f t="shared" si="245"/>
        <v>11724.700199442228</v>
      </c>
      <c r="AO112" s="59">
        <f t="shared" si="247"/>
        <v>11609.520313989584</v>
      </c>
      <c r="AP112" s="59">
        <f t="shared" si="249"/>
        <v>43950.735475556787</v>
      </c>
      <c r="AQ112" s="59">
        <f t="shared" si="251"/>
        <v>24913.108188650378</v>
      </c>
      <c r="AR112" s="59">
        <f t="shared" si="253"/>
        <v>26892.926778586352</v>
      </c>
      <c r="AS112" s="59">
        <f t="shared" si="255"/>
        <v>28033.148525385288</v>
      </c>
      <c r="AT112" s="59">
        <f t="shared" si="257"/>
        <v>39861.29840137365</v>
      </c>
      <c r="AU112" s="59">
        <f t="shared" si="259"/>
        <v>25892.904066009316</v>
      </c>
      <c r="AV112" s="59">
        <f t="shared" si="261"/>
        <v>24615.677534661703</v>
      </c>
      <c r="AW112" s="59">
        <f t="shared" si="263"/>
        <v>30348.131811855263</v>
      </c>
      <c r="AX112" s="59">
        <f t="shared" si="265"/>
        <v>32193.861363449621</v>
      </c>
      <c r="AY112" s="59">
        <f t="shared" si="267"/>
        <v>31996.826187508061</v>
      </c>
      <c r="AZ112" s="59">
        <f t="shared" si="269"/>
        <v>31601.61686189489</v>
      </c>
      <c r="BA112" s="59">
        <f t="shared" si="271"/>
        <v>31547.366794215843</v>
      </c>
      <c r="BB112" s="59">
        <f t="shared" si="274"/>
        <v>31694.235459834414</v>
      </c>
      <c r="BC112" s="59">
        <f t="shared" si="281"/>
        <v>32244.538028490402</v>
      </c>
      <c r="BD112" s="59">
        <f t="shared" ref="BD112:BD143" si="284">$S$48/$X$4</f>
        <v>32427.535853529822</v>
      </c>
      <c r="BE112" s="59">
        <f t="shared" si="214"/>
        <v>32337.827217513575</v>
      </c>
      <c r="BF112" s="59">
        <f t="shared" si="216"/>
        <v>12083.237075638559</v>
      </c>
      <c r="BG112" s="59">
        <f t="shared" si="218"/>
        <v>18671.525873120154</v>
      </c>
      <c r="BH112" s="59">
        <f t="shared" si="220"/>
        <v>22174.718197806935</v>
      </c>
      <c r="BI112" s="59">
        <f t="shared" si="224"/>
        <v>6267.0739227830982</v>
      </c>
      <c r="BJ112" s="59">
        <f t="shared" si="226"/>
        <v>5112.1396489029266</v>
      </c>
      <c r="BK112" s="59">
        <f t="shared" si="228"/>
        <v>3939.8456591329946</v>
      </c>
      <c r="BL112" s="59">
        <f t="shared" si="230"/>
        <v>4301.477883613954</v>
      </c>
      <c r="BM112" s="59">
        <f t="shared" si="232"/>
        <v>5838.1715171504284</v>
      </c>
      <c r="BN112" s="59">
        <f t="shared" si="234"/>
        <v>6721.9650077639126</v>
      </c>
      <c r="BO112" s="59">
        <f t="shared" si="236"/>
        <v>6222.5398309563725</v>
      </c>
      <c r="BP112" s="59">
        <f t="shared" si="238"/>
        <v>4760.9092398235271</v>
      </c>
      <c r="BQ112" s="59">
        <f t="shared" si="240"/>
        <v>4026.2060297320827</v>
      </c>
      <c r="BR112" s="59">
        <f t="shared" si="242"/>
        <v>4235.1374337202333</v>
      </c>
      <c r="BS112" s="59">
        <f t="shared" si="244"/>
        <v>5390.4471780088652</v>
      </c>
      <c r="BT112" s="59">
        <f t="shared" si="246"/>
        <v>6391.9100098402914</v>
      </c>
      <c r="BU112" s="59">
        <f t="shared" si="248"/>
        <v>4055.7789333138307</v>
      </c>
      <c r="BV112" s="59">
        <f t="shared" si="250"/>
        <v>3431.7872296968144</v>
      </c>
      <c r="BW112" s="59">
        <f t="shared" si="252"/>
        <v>2776.9411069589014</v>
      </c>
      <c r="BX112" s="59">
        <f t="shared" si="254"/>
        <v>2836.8083786256516</v>
      </c>
      <c r="BY112" s="59">
        <f t="shared" si="256"/>
        <v>2956.8646387405238</v>
      </c>
      <c r="BZ112" s="59">
        <f t="shared" si="258"/>
        <v>3849.5735720476232</v>
      </c>
      <c r="CA112" s="59">
        <f t="shared" si="260"/>
        <v>2321.0107294351251</v>
      </c>
      <c r="CB112" s="59">
        <f t="shared" si="262"/>
        <v>2122.416790954941</v>
      </c>
      <c r="CC112" s="59">
        <f t="shared" si="264"/>
        <v>1250.5739887968584</v>
      </c>
      <c r="CD112" s="59">
        <f t="shared" si="266"/>
        <v>992.64814015127365</v>
      </c>
      <c r="CE112" s="59">
        <f t="shared" si="268"/>
        <v>952.57617498965567</v>
      </c>
      <c r="CF112" s="59">
        <f t="shared" si="270"/>
        <v>1587.6269583160931</v>
      </c>
      <c r="CG112" s="59">
        <f t="shared" si="272"/>
        <v>1905.1523499793113</v>
      </c>
      <c r="CH112" s="59">
        <f t="shared" si="275"/>
        <v>0</v>
      </c>
      <c r="CI112" s="59">
        <f t="shared" si="282"/>
        <v>0</v>
      </c>
      <c r="CK112" s="59">
        <f t="shared" si="200"/>
        <v>806317.80874336732</v>
      </c>
      <c r="CL112" s="59">
        <f t="shared" si="211"/>
        <v>57787731.870558336</v>
      </c>
      <c r="CM112" s="59">
        <f t="shared" si="276"/>
        <v>38970405.178645715</v>
      </c>
      <c r="CN112" s="59">
        <f t="shared" si="201"/>
        <v>-10954580.895717295</v>
      </c>
      <c r="CO112" s="59">
        <f t="shared" si="202"/>
        <v>28015824.282928422</v>
      </c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F112" s="59">
        <f t="shared" si="204"/>
        <v>0</v>
      </c>
      <c r="FG112" s="59">
        <f t="shared" si="277"/>
        <v>806317.80874336732</v>
      </c>
      <c r="FH112" s="59">
        <f t="shared" si="205"/>
        <v>806317.80874336732</v>
      </c>
      <c r="FI112" s="59">
        <f t="shared" si="206"/>
        <v>226655.93603776058</v>
      </c>
      <c r="FJ112" s="59">
        <f t="shared" si="212"/>
        <v>-10954580.895717295</v>
      </c>
      <c r="FL112" s="59">
        <f t="shared" si="221"/>
        <v>38661.837510441219</v>
      </c>
      <c r="FM112" s="59">
        <f t="shared" si="193"/>
        <v>47323.789469498814</v>
      </c>
      <c r="FN112" s="59">
        <f t="shared" si="222"/>
        <v>121028.36090225079</v>
      </c>
      <c r="FO112" s="110"/>
      <c r="FP112" s="110"/>
      <c r="FQ112" s="59">
        <f t="shared" si="207"/>
        <v>207013.98788219082</v>
      </c>
      <c r="FS112" s="52">
        <f t="shared" si="278"/>
        <v>6.8400000000000002E-2</v>
      </c>
      <c r="FT112" s="52">
        <f t="shared" si="279"/>
        <v>8.8670168312699957E-2</v>
      </c>
    </row>
    <row r="113" spans="1:176" s="97" customFormat="1" x14ac:dyDescent="0.3">
      <c r="A113" s="95" t="s">
        <v>27</v>
      </c>
      <c r="B113" s="96">
        <v>2029</v>
      </c>
      <c r="C113" s="45"/>
      <c r="D113" s="45"/>
      <c r="E113" s="45"/>
      <c r="F113" s="45"/>
      <c r="G113" s="45"/>
      <c r="H113" s="59"/>
      <c r="I113" s="59"/>
      <c r="J113" s="59"/>
      <c r="K113" s="59"/>
      <c r="L113" s="59"/>
      <c r="M113" s="59"/>
      <c r="N113" s="59"/>
      <c r="O113" s="59"/>
      <c r="S113" s="288">
        <f t="shared" si="196"/>
        <v>0</v>
      </c>
      <c r="T113" s="59">
        <f t="shared" si="208"/>
        <v>96758137.049204051</v>
      </c>
      <c r="V113" s="59">
        <f t="shared" si="273"/>
        <v>4702.65651772824</v>
      </c>
      <c r="W113" s="59">
        <f t="shared" si="280"/>
        <v>3358.4493408618273</v>
      </c>
      <c r="X113" s="59">
        <f t="shared" si="283"/>
        <v>6310.6676604674667</v>
      </c>
      <c r="Y113" s="59">
        <f t="shared" ref="Y113:Y136" si="285">$S$17/$X$4</f>
        <v>2839.483747926422</v>
      </c>
      <c r="Z113" s="59">
        <f t="shared" si="215"/>
        <v>4235.2792134089477</v>
      </c>
      <c r="AA113" s="59">
        <f t="shared" si="217"/>
        <v>6401.4558513430784</v>
      </c>
      <c r="AB113" s="59">
        <f t="shared" si="219"/>
        <v>10103.341702899826</v>
      </c>
      <c r="AC113" s="59">
        <f t="shared" si="223"/>
        <v>8666.6590706078805</v>
      </c>
      <c r="AD113" s="59">
        <f t="shared" si="225"/>
        <v>7415.4845078393109</v>
      </c>
      <c r="AE113" s="59">
        <f t="shared" si="227"/>
        <v>10294.070376640475</v>
      </c>
      <c r="AF113" s="59">
        <f t="shared" si="229"/>
        <v>7366.1886101481159</v>
      </c>
      <c r="AG113" s="59">
        <f t="shared" si="231"/>
        <v>6673.9995652981734</v>
      </c>
      <c r="AH113" s="59">
        <f t="shared" si="233"/>
        <v>5644.1847677938558</v>
      </c>
      <c r="AI113" s="59">
        <f t="shared" si="235"/>
        <v>10127.192686767487</v>
      </c>
      <c r="AJ113" s="59">
        <f t="shared" si="237"/>
        <v>14158.00525835599</v>
      </c>
      <c r="AK113" s="59">
        <f t="shared" si="239"/>
        <v>8968.5161669778372</v>
      </c>
      <c r="AL113" s="59">
        <f t="shared" si="241"/>
        <v>6430.3929952001508</v>
      </c>
      <c r="AM113" s="59">
        <f t="shared" si="243"/>
        <v>11558.75814115379</v>
      </c>
      <c r="AN113" s="59">
        <f t="shared" si="245"/>
        <v>11724.700199442228</v>
      </c>
      <c r="AO113" s="59">
        <f t="shared" si="247"/>
        <v>11609.520313989584</v>
      </c>
      <c r="AP113" s="59">
        <f t="shared" si="249"/>
        <v>43950.735475556787</v>
      </c>
      <c r="AQ113" s="59">
        <f t="shared" si="251"/>
        <v>24913.108188650378</v>
      </c>
      <c r="AR113" s="59">
        <f t="shared" si="253"/>
        <v>26892.926778586352</v>
      </c>
      <c r="AS113" s="59">
        <f t="shared" si="255"/>
        <v>28033.148525385288</v>
      </c>
      <c r="AT113" s="59">
        <f t="shared" si="257"/>
        <v>39861.29840137365</v>
      </c>
      <c r="AU113" s="59">
        <f t="shared" si="259"/>
        <v>25892.904066009316</v>
      </c>
      <c r="AV113" s="59">
        <f t="shared" si="261"/>
        <v>24615.677534661703</v>
      </c>
      <c r="AW113" s="59">
        <f t="shared" si="263"/>
        <v>30348.131811855263</v>
      </c>
      <c r="AX113" s="59">
        <f t="shared" si="265"/>
        <v>32193.861363449621</v>
      </c>
      <c r="AY113" s="59">
        <f t="shared" si="267"/>
        <v>31996.826187508061</v>
      </c>
      <c r="AZ113" s="59">
        <f t="shared" si="269"/>
        <v>31601.61686189489</v>
      </c>
      <c r="BA113" s="59">
        <f t="shared" si="271"/>
        <v>31547.366794215843</v>
      </c>
      <c r="BB113" s="59">
        <f t="shared" si="274"/>
        <v>31694.235459834414</v>
      </c>
      <c r="BC113" s="59">
        <f t="shared" si="281"/>
        <v>32244.538028490402</v>
      </c>
      <c r="BD113" s="59">
        <f t="shared" si="284"/>
        <v>32427.535853529822</v>
      </c>
      <c r="BE113" s="59">
        <f t="shared" ref="BE113:BE144" si="286">$S$49/$X$4</f>
        <v>32337.827217513575</v>
      </c>
      <c r="BF113" s="59">
        <f t="shared" si="216"/>
        <v>12083.237075638559</v>
      </c>
      <c r="BG113" s="59">
        <f t="shared" si="218"/>
        <v>18671.525873120154</v>
      </c>
      <c r="BH113" s="59">
        <f t="shared" si="220"/>
        <v>22174.718197806935</v>
      </c>
      <c r="BI113" s="59">
        <f t="shared" si="224"/>
        <v>6267.0739227830982</v>
      </c>
      <c r="BJ113" s="59">
        <f t="shared" si="226"/>
        <v>5112.1396489029266</v>
      </c>
      <c r="BK113" s="59">
        <f t="shared" si="228"/>
        <v>3939.8456591329946</v>
      </c>
      <c r="BL113" s="59">
        <f t="shared" si="230"/>
        <v>4301.477883613954</v>
      </c>
      <c r="BM113" s="59">
        <f t="shared" si="232"/>
        <v>5838.1715171504284</v>
      </c>
      <c r="BN113" s="59">
        <f t="shared" si="234"/>
        <v>6721.9650077639126</v>
      </c>
      <c r="BO113" s="59">
        <f t="shared" si="236"/>
        <v>6222.5398309563725</v>
      </c>
      <c r="BP113" s="59">
        <f t="shared" si="238"/>
        <v>4760.9092398235271</v>
      </c>
      <c r="BQ113" s="59">
        <f t="shared" si="240"/>
        <v>4026.2060297320827</v>
      </c>
      <c r="BR113" s="59">
        <f t="shared" si="242"/>
        <v>4235.1374337202333</v>
      </c>
      <c r="BS113" s="59">
        <f t="shared" si="244"/>
        <v>5390.4471780088652</v>
      </c>
      <c r="BT113" s="59">
        <f t="shared" si="246"/>
        <v>6391.9100098402914</v>
      </c>
      <c r="BU113" s="59">
        <f t="shared" si="248"/>
        <v>4055.7789333138307</v>
      </c>
      <c r="BV113" s="59">
        <f t="shared" si="250"/>
        <v>3431.7872296968144</v>
      </c>
      <c r="BW113" s="59">
        <f t="shared" si="252"/>
        <v>2776.9411069589014</v>
      </c>
      <c r="BX113" s="59">
        <f t="shared" si="254"/>
        <v>2836.8083786256516</v>
      </c>
      <c r="BY113" s="59">
        <f t="shared" si="256"/>
        <v>2956.8646387405238</v>
      </c>
      <c r="BZ113" s="59">
        <f t="shared" si="258"/>
        <v>3849.5735720476232</v>
      </c>
      <c r="CA113" s="59">
        <f t="shared" si="260"/>
        <v>2321.0107294351251</v>
      </c>
      <c r="CB113" s="59">
        <f t="shared" si="262"/>
        <v>2122.416790954941</v>
      </c>
      <c r="CC113" s="59">
        <f t="shared" si="264"/>
        <v>1250.5739887968584</v>
      </c>
      <c r="CD113" s="59">
        <f t="shared" si="266"/>
        <v>992.64814015127365</v>
      </c>
      <c r="CE113" s="59">
        <f t="shared" si="268"/>
        <v>952.57617498965567</v>
      </c>
      <c r="CF113" s="59">
        <f t="shared" si="270"/>
        <v>1587.6269583160931</v>
      </c>
      <c r="CG113" s="59">
        <f t="shared" si="272"/>
        <v>1905.1523499793113</v>
      </c>
      <c r="CH113" s="59">
        <f t="shared" si="275"/>
        <v>0</v>
      </c>
      <c r="CI113" s="59">
        <f t="shared" si="282"/>
        <v>0</v>
      </c>
      <c r="CK113" s="59">
        <f t="shared" si="200"/>
        <v>806317.80874336732</v>
      </c>
      <c r="CL113" s="59">
        <f t="shared" si="211"/>
        <v>58594049.679301701</v>
      </c>
      <c r="CM113" s="59">
        <f t="shared" si="276"/>
        <v>38164087.36990235</v>
      </c>
      <c r="CN113" s="59">
        <f t="shared" si="201"/>
        <v>-10727924.959679535</v>
      </c>
      <c r="CO113" s="59">
        <f t="shared" si="202"/>
        <v>27436162.410222813</v>
      </c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F113" s="59">
        <f t="shared" si="204"/>
        <v>0</v>
      </c>
      <c r="FG113" s="59">
        <f t="shared" si="277"/>
        <v>806317.80874336732</v>
      </c>
      <c r="FH113" s="59">
        <f t="shared" si="205"/>
        <v>806317.80874336732</v>
      </c>
      <c r="FI113" s="59">
        <f t="shared" si="206"/>
        <v>226655.93603776058</v>
      </c>
      <c r="FJ113" s="59">
        <f t="shared" si="212"/>
        <v>-10727924.959679535</v>
      </c>
      <c r="FL113" s="59">
        <f t="shared" si="221"/>
        <v>37861.904126107482</v>
      </c>
      <c r="FM113" s="59">
        <f t="shared" si="193"/>
        <v>46344.635825815691</v>
      </c>
      <c r="FN113" s="59">
        <f t="shared" si="222"/>
        <v>118524.22161216255</v>
      </c>
      <c r="FO113" s="110"/>
      <c r="FP113" s="110"/>
      <c r="FQ113" s="59">
        <f t="shared" si="207"/>
        <v>202730.76156408573</v>
      </c>
      <c r="FS113" s="52">
        <f t="shared" si="278"/>
        <v>6.8399999999999989E-2</v>
      </c>
      <c r="FT113" s="52">
        <f t="shared" si="279"/>
        <v>8.8670168312699957E-2</v>
      </c>
    </row>
    <row r="114" spans="1:176" s="97" customFormat="1" x14ac:dyDescent="0.3">
      <c r="A114" s="95" t="s">
        <v>28</v>
      </c>
      <c r="B114" s="96">
        <v>2029</v>
      </c>
      <c r="C114" s="45"/>
      <c r="D114" s="45"/>
      <c r="E114" s="45"/>
      <c r="F114" s="45"/>
      <c r="G114" s="45"/>
      <c r="H114" s="59"/>
      <c r="I114" s="59"/>
      <c r="J114" s="59"/>
      <c r="K114" s="59"/>
      <c r="L114" s="59"/>
      <c r="M114" s="59"/>
      <c r="N114" s="59"/>
      <c r="O114" s="59"/>
      <c r="S114" s="288">
        <f t="shared" si="196"/>
        <v>0</v>
      </c>
      <c r="T114" s="59">
        <f t="shared" si="208"/>
        <v>96758137.049204051</v>
      </c>
      <c r="V114" s="59">
        <f t="shared" si="273"/>
        <v>4702.65651772824</v>
      </c>
      <c r="W114" s="59">
        <f t="shared" si="280"/>
        <v>3358.4493408618273</v>
      </c>
      <c r="X114" s="59">
        <f t="shared" si="283"/>
        <v>6310.6676604674667</v>
      </c>
      <c r="Y114" s="59">
        <f t="shared" si="285"/>
        <v>2839.483747926422</v>
      </c>
      <c r="Z114" s="59">
        <f t="shared" ref="Z114:Z137" si="287">$S$18/$X$4</f>
        <v>4235.2792134089477</v>
      </c>
      <c r="AA114" s="59">
        <f t="shared" si="217"/>
        <v>6401.4558513430784</v>
      </c>
      <c r="AB114" s="59">
        <f t="shared" si="219"/>
        <v>10103.341702899826</v>
      </c>
      <c r="AC114" s="59">
        <f t="shared" si="223"/>
        <v>8666.6590706078805</v>
      </c>
      <c r="AD114" s="59">
        <f t="shared" si="225"/>
        <v>7415.4845078393109</v>
      </c>
      <c r="AE114" s="59">
        <f t="shared" si="227"/>
        <v>10294.070376640475</v>
      </c>
      <c r="AF114" s="59">
        <f t="shared" si="229"/>
        <v>7366.1886101481159</v>
      </c>
      <c r="AG114" s="59">
        <f t="shared" si="231"/>
        <v>6673.9995652981734</v>
      </c>
      <c r="AH114" s="59">
        <f t="shared" si="233"/>
        <v>5644.1847677938558</v>
      </c>
      <c r="AI114" s="59">
        <f t="shared" si="235"/>
        <v>10127.192686767487</v>
      </c>
      <c r="AJ114" s="59">
        <f t="shared" si="237"/>
        <v>14158.00525835599</v>
      </c>
      <c r="AK114" s="59">
        <f t="shared" si="239"/>
        <v>8968.5161669778372</v>
      </c>
      <c r="AL114" s="59">
        <f t="shared" si="241"/>
        <v>6430.3929952001508</v>
      </c>
      <c r="AM114" s="59">
        <f t="shared" si="243"/>
        <v>11558.75814115379</v>
      </c>
      <c r="AN114" s="59">
        <f t="shared" si="245"/>
        <v>11724.700199442228</v>
      </c>
      <c r="AO114" s="59">
        <f t="shared" si="247"/>
        <v>11609.520313989584</v>
      </c>
      <c r="AP114" s="59">
        <f t="shared" si="249"/>
        <v>43950.735475556787</v>
      </c>
      <c r="AQ114" s="59">
        <f t="shared" si="251"/>
        <v>24913.108188650378</v>
      </c>
      <c r="AR114" s="59">
        <f t="shared" si="253"/>
        <v>26892.926778586352</v>
      </c>
      <c r="AS114" s="59">
        <f t="shared" si="255"/>
        <v>28033.148525385288</v>
      </c>
      <c r="AT114" s="59">
        <f t="shared" si="257"/>
        <v>39861.29840137365</v>
      </c>
      <c r="AU114" s="59">
        <f t="shared" si="259"/>
        <v>25892.904066009316</v>
      </c>
      <c r="AV114" s="59">
        <f t="shared" si="261"/>
        <v>24615.677534661703</v>
      </c>
      <c r="AW114" s="59">
        <f t="shared" si="263"/>
        <v>30348.131811855263</v>
      </c>
      <c r="AX114" s="59">
        <f t="shared" si="265"/>
        <v>32193.861363449621</v>
      </c>
      <c r="AY114" s="59">
        <f t="shared" si="267"/>
        <v>31996.826187508061</v>
      </c>
      <c r="AZ114" s="59">
        <f t="shared" si="269"/>
        <v>31601.61686189489</v>
      </c>
      <c r="BA114" s="59">
        <f t="shared" si="271"/>
        <v>31547.366794215843</v>
      </c>
      <c r="BB114" s="59">
        <f t="shared" si="274"/>
        <v>31694.235459834414</v>
      </c>
      <c r="BC114" s="59">
        <f t="shared" si="281"/>
        <v>32244.538028490402</v>
      </c>
      <c r="BD114" s="59">
        <f t="shared" si="284"/>
        <v>32427.535853529822</v>
      </c>
      <c r="BE114" s="59">
        <f t="shared" si="286"/>
        <v>32337.827217513575</v>
      </c>
      <c r="BF114" s="59">
        <f t="shared" ref="BF114:BF145" si="288">$S$50/$X$4</f>
        <v>12083.237075638559</v>
      </c>
      <c r="BG114" s="59">
        <f t="shared" si="218"/>
        <v>18671.525873120154</v>
      </c>
      <c r="BH114" s="59">
        <f t="shared" si="220"/>
        <v>22174.718197806935</v>
      </c>
      <c r="BI114" s="59">
        <f t="shared" si="224"/>
        <v>6267.0739227830982</v>
      </c>
      <c r="BJ114" s="59">
        <f t="shared" si="226"/>
        <v>5112.1396489029266</v>
      </c>
      <c r="BK114" s="59">
        <f t="shared" si="228"/>
        <v>3939.8456591329946</v>
      </c>
      <c r="BL114" s="59">
        <f t="shared" si="230"/>
        <v>4301.477883613954</v>
      </c>
      <c r="BM114" s="59">
        <f t="shared" si="232"/>
        <v>5838.1715171504284</v>
      </c>
      <c r="BN114" s="59">
        <f t="shared" si="234"/>
        <v>6721.9650077639126</v>
      </c>
      <c r="BO114" s="59">
        <f t="shared" si="236"/>
        <v>6222.5398309563725</v>
      </c>
      <c r="BP114" s="59">
        <f t="shared" si="238"/>
        <v>4760.9092398235271</v>
      </c>
      <c r="BQ114" s="59">
        <f t="shared" si="240"/>
        <v>4026.2060297320827</v>
      </c>
      <c r="BR114" s="59">
        <f t="shared" si="242"/>
        <v>4235.1374337202333</v>
      </c>
      <c r="BS114" s="59">
        <f t="shared" si="244"/>
        <v>5390.4471780088652</v>
      </c>
      <c r="BT114" s="59">
        <f t="shared" si="246"/>
        <v>6391.9100098402914</v>
      </c>
      <c r="BU114" s="59">
        <f t="shared" si="248"/>
        <v>4055.7789333138307</v>
      </c>
      <c r="BV114" s="59">
        <f t="shared" si="250"/>
        <v>3431.7872296968144</v>
      </c>
      <c r="BW114" s="59">
        <f t="shared" si="252"/>
        <v>2776.9411069589014</v>
      </c>
      <c r="BX114" s="59">
        <f t="shared" si="254"/>
        <v>2836.8083786256516</v>
      </c>
      <c r="BY114" s="59">
        <f t="shared" si="256"/>
        <v>2956.8646387405238</v>
      </c>
      <c r="BZ114" s="59">
        <f t="shared" si="258"/>
        <v>3849.5735720476232</v>
      </c>
      <c r="CA114" s="59">
        <f t="shared" si="260"/>
        <v>2321.0107294351251</v>
      </c>
      <c r="CB114" s="59">
        <f t="shared" si="262"/>
        <v>2122.416790954941</v>
      </c>
      <c r="CC114" s="59">
        <f t="shared" si="264"/>
        <v>1250.5739887968584</v>
      </c>
      <c r="CD114" s="59">
        <f t="shared" si="266"/>
        <v>992.64814015127365</v>
      </c>
      <c r="CE114" s="59">
        <f t="shared" si="268"/>
        <v>952.57617498965567</v>
      </c>
      <c r="CF114" s="59">
        <f t="shared" si="270"/>
        <v>1587.6269583160931</v>
      </c>
      <c r="CG114" s="59">
        <f t="shared" si="272"/>
        <v>1905.1523499793113</v>
      </c>
      <c r="CH114" s="59">
        <f t="shared" si="275"/>
        <v>0</v>
      </c>
      <c r="CI114" s="59">
        <f t="shared" si="282"/>
        <v>0</v>
      </c>
      <c r="CK114" s="59">
        <f t="shared" si="200"/>
        <v>806317.80874336732</v>
      </c>
      <c r="CL114" s="59">
        <f t="shared" si="211"/>
        <v>59400367.488045067</v>
      </c>
      <c r="CM114" s="59">
        <f t="shared" si="276"/>
        <v>37357769.561158985</v>
      </c>
      <c r="CN114" s="59">
        <f t="shared" si="201"/>
        <v>-10501269.023641774</v>
      </c>
      <c r="CO114" s="59">
        <f t="shared" si="202"/>
        <v>26856500.537517212</v>
      </c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F114" s="59">
        <f t="shared" si="204"/>
        <v>0</v>
      </c>
      <c r="FG114" s="59">
        <f t="shared" si="277"/>
        <v>806317.80874336732</v>
      </c>
      <c r="FH114" s="59">
        <f t="shared" si="205"/>
        <v>806317.80874336732</v>
      </c>
      <c r="FI114" s="59">
        <f t="shared" si="206"/>
        <v>226655.93603776058</v>
      </c>
      <c r="FJ114" s="59">
        <f t="shared" si="212"/>
        <v>-10501269.023641774</v>
      </c>
      <c r="FL114" s="59">
        <f t="shared" si="221"/>
        <v>37061.970741773752</v>
      </c>
      <c r="FM114" s="59">
        <f t="shared" si="193"/>
        <v>45365.482182132568</v>
      </c>
      <c r="FN114" s="59">
        <f t="shared" si="222"/>
        <v>116020.08232207436</v>
      </c>
      <c r="FO114" s="110"/>
      <c r="FP114" s="110"/>
      <c r="FQ114" s="59">
        <f t="shared" si="207"/>
        <v>198447.53524598069</v>
      </c>
      <c r="FS114" s="52">
        <f t="shared" si="278"/>
        <v>6.8400000000000002E-2</v>
      </c>
      <c r="FT114" s="52">
        <f t="shared" si="279"/>
        <v>8.8670168312699957E-2</v>
      </c>
    </row>
    <row r="115" spans="1:176" s="97" customFormat="1" x14ac:dyDescent="0.3">
      <c r="A115" s="95" t="s">
        <v>29</v>
      </c>
      <c r="B115" s="96">
        <v>2029</v>
      </c>
      <c r="C115" s="45"/>
      <c r="D115" s="45"/>
      <c r="E115" s="45"/>
      <c r="F115" s="45"/>
      <c r="G115" s="45"/>
      <c r="H115" s="59"/>
      <c r="I115" s="59"/>
      <c r="J115" s="59"/>
      <c r="K115" s="59"/>
      <c r="L115" s="59"/>
      <c r="M115" s="59"/>
      <c r="N115" s="59"/>
      <c r="O115" s="59"/>
      <c r="S115" s="288">
        <f t="shared" si="196"/>
        <v>0</v>
      </c>
      <c r="T115" s="59">
        <f t="shared" si="208"/>
        <v>96758137.049204051</v>
      </c>
      <c r="V115" s="59">
        <f t="shared" si="273"/>
        <v>4702.65651772824</v>
      </c>
      <c r="W115" s="59">
        <f t="shared" si="280"/>
        <v>3358.4493408618273</v>
      </c>
      <c r="X115" s="59">
        <f t="shared" si="283"/>
        <v>6310.6676604674667</v>
      </c>
      <c r="Y115" s="59">
        <f t="shared" si="285"/>
        <v>2839.483747926422</v>
      </c>
      <c r="Z115" s="59">
        <f t="shared" si="287"/>
        <v>4235.2792134089477</v>
      </c>
      <c r="AA115" s="59">
        <f t="shared" ref="AA115:AA138" si="289">$S$19/$X$4</f>
        <v>6401.4558513430784</v>
      </c>
      <c r="AB115" s="59">
        <f t="shared" si="219"/>
        <v>10103.341702899826</v>
      </c>
      <c r="AC115" s="59">
        <f t="shared" si="223"/>
        <v>8666.6590706078805</v>
      </c>
      <c r="AD115" s="59">
        <f t="shared" si="225"/>
        <v>7415.4845078393109</v>
      </c>
      <c r="AE115" s="59">
        <f t="shared" si="227"/>
        <v>10294.070376640475</v>
      </c>
      <c r="AF115" s="59">
        <f t="shared" si="229"/>
        <v>7366.1886101481159</v>
      </c>
      <c r="AG115" s="59">
        <f t="shared" si="231"/>
        <v>6673.9995652981734</v>
      </c>
      <c r="AH115" s="59">
        <f t="shared" si="233"/>
        <v>5644.1847677938558</v>
      </c>
      <c r="AI115" s="59">
        <f t="shared" si="235"/>
        <v>10127.192686767487</v>
      </c>
      <c r="AJ115" s="59">
        <f t="shared" si="237"/>
        <v>14158.00525835599</v>
      </c>
      <c r="AK115" s="59">
        <f t="shared" si="239"/>
        <v>8968.5161669778372</v>
      </c>
      <c r="AL115" s="59">
        <f t="shared" si="241"/>
        <v>6430.3929952001508</v>
      </c>
      <c r="AM115" s="59">
        <f t="shared" si="243"/>
        <v>11558.75814115379</v>
      </c>
      <c r="AN115" s="59">
        <f t="shared" si="245"/>
        <v>11724.700199442228</v>
      </c>
      <c r="AO115" s="59">
        <f t="shared" si="247"/>
        <v>11609.520313989584</v>
      </c>
      <c r="AP115" s="59">
        <f t="shared" si="249"/>
        <v>43950.735475556787</v>
      </c>
      <c r="AQ115" s="59">
        <f t="shared" si="251"/>
        <v>24913.108188650378</v>
      </c>
      <c r="AR115" s="59">
        <f t="shared" si="253"/>
        <v>26892.926778586352</v>
      </c>
      <c r="AS115" s="59">
        <f t="shared" si="255"/>
        <v>28033.148525385288</v>
      </c>
      <c r="AT115" s="59">
        <f t="shared" si="257"/>
        <v>39861.29840137365</v>
      </c>
      <c r="AU115" s="59">
        <f t="shared" si="259"/>
        <v>25892.904066009316</v>
      </c>
      <c r="AV115" s="59">
        <f t="shared" si="261"/>
        <v>24615.677534661703</v>
      </c>
      <c r="AW115" s="59">
        <f t="shared" si="263"/>
        <v>30348.131811855263</v>
      </c>
      <c r="AX115" s="59">
        <f t="shared" si="265"/>
        <v>32193.861363449621</v>
      </c>
      <c r="AY115" s="59">
        <f t="shared" si="267"/>
        <v>31996.826187508061</v>
      </c>
      <c r="AZ115" s="59">
        <f t="shared" si="269"/>
        <v>31601.61686189489</v>
      </c>
      <c r="BA115" s="59">
        <f t="shared" si="271"/>
        <v>31547.366794215843</v>
      </c>
      <c r="BB115" s="59">
        <f t="shared" si="274"/>
        <v>31694.235459834414</v>
      </c>
      <c r="BC115" s="59">
        <f t="shared" si="281"/>
        <v>32244.538028490402</v>
      </c>
      <c r="BD115" s="59">
        <f t="shared" si="284"/>
        <v>32427.535853529822</v>
      </c>
      <c r="BE115" s="59">
        <f t="shared" si="286"/>
        <v>32337.827217513575</v>
      </c>
      <c r="BF115" s="59">
        <f t="shared" si="288"/>
        <v>12083.237075638559</v>
      </c>
      <c r="BG115" s="59">
        <f t="shared" ref="BG115:BG146" si="290">$S$51/$X$4</f>
        <v>18671.525873120154</v>
      </c>
      <c r="BH115" s="59">
        <f t="shared" si="220"/>
        <v>22174.718197806935</v>
      </c>
      <c r="BI115" s="59">
        <f t="shared" si="224"/>
        <v>6267.0739227830982</v>
      </c>
      <c r="BJ115" s="59">
        <f t="shared" si="226"/>
        <v>5112.1396489029266</v>
      </c>
      <c r="BK115" s="59">
        <f t="shared" si="228"/>
        <v>3939.8456591329946</v>
      </c>
      <c r="BL115" s="59">
        <f t="shared" si="230"/>
        <v>4301.477883613954</v>
      </c>
      <c r="BM115" s="59">
        <f t="shared" si="232"/>
        <v>5838.1715171504284</v>
      </c>
      <c r="BN115" s="59">
        <f t="shared" si="234"/>
        <v>6721.9650077639126</v>
      </c>
      <c r="BO115" s="59">
        <f t="shared" si="236"/>
        <v>6222.5398309563725</v>
      </c>
      <c r="BP115" s="59">
        <f t="shared" si="238"/>
        <v>4760.9092398235271</v>
      </c>
      <c r="BQ115" s="59">
        <f t="shared" si="240"/>
        <v>4026.2060297320827</v>
      </c>
      <c r="BR115" s="59">
        <f t="shared" si="242"/>
        <v>4235.1374337202333</v>
      </c>
      <c r="BS115" s="59">
        <f t="shared" si="244"/>
        <v>5390.4471780088652</v>
      </c>
      <c r="BT115" s="59">
        <f t="shared" si="246"/>
        <v>6391.9100098402914</v>
      </c>
      <c r="BU115" s="59">
        <f t="shared" si="248"/>
        <v>4055.7789333138307</v>
      </c>
      <c r="BV115" s="59">
        <f t="shared" si="250"/>
        <v>3431.7872296968144</v>
      </c>
      <c r="BW115" s="59">
        <f t="shared" si="252"/>
        <v>2776.9411069589014</v>
      </c>
      <c r="BX115" s="59">
        <f t="shared" si="254"/>
        <v>2836.8083786256516</v>
      </c>
      <c r="BY115" s="59">
        <f t="shared" si="256"/>
        <v>2956.8646387405238</v>
      </c>
      <c r="BZ115" s="59">
        <f t="shared" si="258"/>
        <v>3849.5735720476232</v>
      </c>
      <c r="CA115" s="59">
        <f t="shared" si="260"/>
        <v>2321.0107294351251</v>
      </c>
      <c r="CB115" s="59">
        <f t="shared" si="262"/>
        <v>2122.416790954941</v>
      </c>
      <c r="CC115" s="59">
        <f t="shared" si="264"/>
        <v>1250.5739887968584</v>
      </c>
      <c r="CD115" s="59">
        <f t="shared" si="266"/>
        <v>992.64814015127365</v>
      </c>
      <c r="CE115" s="59">
        <f t="shared" si="268"/>
        <v>952.57617498965567</v>
      </c>
      <c r="CF115" s="59">
        <f t="shared" si="270"/>
        <v>1587.6269583160931</v>
      </c>
      <c r="CG115" s="59">
        <f t="shared" si="272"/>
        <v>1905.1523499793113</v>
      </c>
      <c r="CH115" s="59">
        <f t="shared" si="275"/>
        <v>0</v>
      </c>
      <c r="CI115" s="59">
        <f t="shared" si="282"/>
        <v>0</v>
      </c>
      <c r="CK115" s="59">
        <f t="shared" si="200"/>
        <v>806317.80874336732</v>
      </c>
      <c r="CL115" s="59">
        <f t="shared" si="211"/>
        <v>60206685.296788432</v>
      </c>
      <c r="CM115" s="59">
        <f t="shared" si="276"/>
        <v>36551451.75241562</v>
      </c>
      <c r="CN115" s="59">
        <f t="shared" si="201"/>
        <v>-10274613.087604014</v>
      </c>
      <c r="CO115" s="59">
        <f t="shared" si="202"/>
        <v>26276838.664811604</v>
      </c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F115" s="59">
        <f t="shared" si="204"/>
        <v>0</v>
      </c>
      <c r="FG115" s="59">
        <f t="shared" si="277"/>
        <v>806317.80874336732</v>
      </c>
      <c r="FH115" s="59">
        <f t="shared" si="205"/>
        <v>806317.80874336732</v>
      </c>
      <c r="FI115" s="59">
        <f t="shared" si="206"/>
        <v>226655.93603776058</v>
      </c>
      <c r="FJ115" s="59">
        <f t="shared" si="212"/>
        <v>-10274613.087604014</v>
      </c>
      <c r="FL115" s="59">
        <f t="shared" si="221"/>
        <v>36262.037357440015</v>
      </c>
      <c r="FM115" s="59">
        <f t="shared" si="193"/>
        <v>44386.328538449445</v>
      </c>
      <c r="FN115" s="59">
        <f t="shared" si="222"/>
        <v>113515.94303198613</v>
      </c>
      <c r="FO115" s="110"/>
      <c r="FP115" s="110"/>
      <c r="FQ115" s="59">
        <f t="shared" si="207"/>
        <v>194164.30892787559</v>
      </c>
      <c r="FS115" s="52">
        <f t="shared" si="278"/>
        <v>6.8400000000000002E-2</v>
      </c>
      <c r="FT115" s="52">
        <f t="shared" si="279"/>
        <v>8.8670168312699957E-2</v>
      </c>
    </row>
    <row r="116" spans="1:176" s="97" customFormat="1" x14ac:dyDescent="0.3">
      <c r="A116" s="95" t="s">
        <v>18</v>
      </c>
      <c r="B116" s="96">
        <v>2030</v>
      </c>
      <c r="C116" s="45"/>
      <c r="D116" s="45"/>
      <c r="E116" s="45"/>
      <c r="F116" s="45"/>
      <c r="G116" s="45"/>
      <c r="H116" s="59"/>
      <c r="I116" s="59"/>
      <c r="J116" s="59"/>
      <c r="K116" s="59"/>
      <c r="L116" s="59"/>
      <c r="M116" s="59"/>
      <c r="N116" s="59"/>
      <c r="O116" s="59"/>
      <c r="S116" s="288">
        <f t="shared" si="196"/>
        <v>0</v>
      </c>
      <c r="T116" s="59">
        <f t="shared" si="208"/>
        <v>96758137.049204051</v>
      </c>
      <c r="V116" s="59">
        <f t="shared" si="273"/>
        <v>4702.65651772824</v>
      </c>
      <c r="W116" s="59">
        <f t="shared" si="280"/>
        <v>3358.4493408618273</v>
      </c>
      <c r="X116" s="59">
        <f t="shared" si="283"/>
        <v>6310.6676604674667</v>
      </c>
      <c r="Y116" s="59">
        <f t="shared" si="285"/>
        <v>2839.483747926422</v>
      </c>
      <c r="Z116" s="59">
        <f t="shared" si="287"/>
        <v>4235.2792134089477</v>
      </c>
      <c r="AA116" s="59">
        <f t="shared" si="289"/>
        <v>6401.4558513430784</v>
      </c>
      <c r="AB116" s="59">
        <f t="shared" ref="AB116:AB139" si="291">$S$20/$X$4</f>
        <v>10103.341702899826</v>
      </c>
      <c r="AC116" s="59">
        <f t="shared" si="223"/>
        <v>8666.6590706078805</v>
      </c>
      <c r="AD116" s="59">
        <f t="shared" si="225"/>
        <v>7415.4845078393109</v>
      </c>
      <c r="AE116" s="59">
        <f t="shared" si="227"/>
        <v>10294.070376640475</v>
      </c>
      <c r="AF116" s="59">
        <f t="shared" si="229"/>
        <v>7366.1886101481159</v>
      </c>
      <c r="AG116" s="59">
        <f t="shared" si="231"/>
        <v>6673.9995652981734</v>
      </c>
      <c r="AH116" s="59">
        <f t="shared" si="233"/>
        <v>5644.1847677938558</v>
      </c>
      <c r="AI116" s="59">
        <f t="shared" si="235"/>
        <v>10127.192686767487</v>
      </c>
      <c r="AJ116" s="59">
        <f t="shared" si="237"/>
        <v>14158.00525835599</v>
      </c>
      <c r="AK116" s="59">
        <f t="shared" si="239"/>
        <v>8968.5161669778372</v>
      </c>
      <c r="AL116" s="59">
        <f t="shared" si="241"/>
        <v>6430.3929952001508</v>
      </c>
      <c r="AM116" s="59">
        <f t="shared" si="243"/>
        <v>11558.75814115379</v>
      </c>
      <c r="AN116" s="59">
        <f t="shared" si="245"/>
        <v>11724.700199442228</v>
      </c>
      <c r="AO116" s="59">
        <f t="shared" si="247"/>
        <v>11609.520313989584</v>
      </c>
      <c r="AP116" s="59">
        <f t="shared" si="249"/>
        <v>43950.735475556787</v>
      </c>
      <c r="AQ116" s="59">
        <f t="shared" si="251"/>
        <v>24913.108188650378</v>
      </c>
      <c r="AR116" s="59">
        <f t="shared" si="253"/>
        <v>26892.926778586352</v>
      </c>
      <c r="AS116" s="59">
        <f t="shared" si="255"/>
        <v>28033.148525385288</v>
      </c>
      <c r="AT116" s="59">
        <f t="shared" si="257"/>
        <v>39861.29840137365</v>
      </c>
      <c r="AU116" s="59">
        <f t="shared" si="259"/>
        <v>25892.904066009316</v>
      </c>
      <c r="AV116" s="59">
        <f t="shared" si="261"/>
        <v>24615.677534661703</v>
      </c>
      <c r="AW116" s="59">
        <f t="shared" si="263"/>
        <v>30348.131811855263</v>
      </c>
      <c r="AX116" s="59">
        <f t="shared" si="265"/>
        <v>32193.861363449621</v>
      </c>
      <c r="AY116" s="59">
        <f t="shared" si="267"/>
        <v>31996.826187508061</v>
      </c>
      <c r="AZ116" s="59">
        <f t="shared" si="269"/>
        <v>31601.61686189489</v>
      </c>
      <c r="BA116" s="59">
        <f t="shared" si="271"/>
        <v>31547.366794215843</v>
      </c>
      <c r="BB116" s="59">
        <f t="shared" si="274"/>
        <v>31694.235459834414</v>
      </c>
      <c r="BC116" s="59">
        <f t="shared" si="281"/>
        <v>32244.538028490402</v>
      </c>
      <c r="BD116" s="59">
        <f t="shared" si="284"/>
        <v>32427.535853529822</v>
      </c>
      <c r="BE116" s="59">
        <f t="shared" si="286"/>
        <v>32337.827217513575</v>
      </c>
      <c r="BF116" s="59">
        <f t="shared" si="288"/>
        <v>12083.237075638559</v>
      </c>
      <c r="BG116" s="59">
        <f t="shared" si="290"/>
        <v>18671.525873120154</v>
      </c>
      <c r="BH116" s="59">
        <f t="shared" ref="BH116:BH147" si="292">$S$52/$X$4</f>
        <v>22174.718197806935</v>
      </c>
      <c r="BI116" s="59">
        <f t="shared" si="224"/>
        <v>6267.0739227830982</v>
      </c>
      <c r="BJ116" s="59">
        <f t="shared" si="226"/>
        <v>5112.1396489029266</v>
      </c>
      <c r="BK116" s="59">
        <f t="shared" si="228"/>
        <v>3939.8456591329946</v>
      </c>
      <c r="BL116" s="59">
        <f t="shared" si="230"/>
        <v>4301.477883613954</v>
      </c>
      <c r="BM116" s="59">
        <f t="shared" si="232"/>
        <v>5838.1715171504284</v>
      </c>
      <c r="BN116" s="59">
        <f t="shared" si="234"/>
        <v>6721.9650077639126</v>
      </c>
      <c r="BO116" s="59">
        <f t="shared" si="236"/>
        <v>6222.5398309563725</v>
      </c>
      <c r="BP116" s="59">
        <f t="shared" si="238"/>
        <v>4760.9092398235271</v>
      </c>
      <c r="BQ116" s="59">
        <f t="shared" si="240"/>
        <v>4026.2060297320827</v>
      </c>
      <c r="BR116" s="59">
        <f t="shared" si="242"/>
        <v>4235.1374337202333</v>
      </c>
      <c r="BS116" s="59">
        <f t="shared" si="244"/>
        <v>5390.4471780088652</v>
      </c>
      <c r="BT116" s="59">
        <f t="shared" si="246"/>
        <v>6391.9100098402914</v>
      </c>
      <c r="BU116" s="59">
        <f t="shared" si="248"/>
        <v>4055.7789333138307</v>
      </c>
      <c r="BV116" s="59">
        <f t="shared" si="250"/>
        <v>3431.7872296968144</v>
      </c>
      <c r="BW116" s="59">
        <f t="shared" si="252"/>
        <v>2776.9411069589014</v>
      </c>
      <c r="BX116" s="59">
        <f t="shared" si="254"/>
        <v>2836.8083786256516</v>
      </c>
      <c r="BY116" s="59">
        <f t="shared" si="256"/>
        <v>2956.8646387405238</v>
      </c>
      <c r="BZ116" s="59">
        <f t="shared" si="258"/>
        <v>3849.5735720476232</v>
      </c>
      <c r="CA116" s="59">
        <f t="shared" si="260"/>
        <v>2321.0107294351251</v>
      </c>
      <c r="CB116" s="59">
        <f t="shared" si="262"/>
        <v>2122.416790954941</v>
      </c>
      <c r="CC116" s="59">
        <f t="shared" si="264"/>
        <v>1250.5739887968584</v>
      </c>
      <c r="CD116" s="59">
        <f t="shared" si="266"/>
        <v>992.64814015127365</v>
      </c>
      <c r="CE116" s="59">
        <f t="shared" si="268"/>
        <v>952.57617498965567</v>
      </c>
      <c r="CF116" s="59">
        <f t="shared" si="270"/>
        <v>1587.6269583160931</v>
      </c>
      <c r="CG116" s="59">
        <f t="shared" si="272"/>
        <v>1905.1523499793113</v>
      </c>
      <c r="CH116" s="59">
        <f t="shared" si="275"/>
        <v>0</v>
      </c>
      <c r="CI116" s="59">
        <f t="shared" si="282"/>
        <v>0</v>
      </c>
      <c r="CK116" s="59">
        <f t="shared" si="200"/>
        <v>806317.80874336732</v>
      </c>
      <c r="CL116" s="59">
        <f t="shared" si="211"/>
        <v>61013003.105531797</v>
      </c>
      <c r="CM116" s="59">
        <f t="shared" si="276"/>
        <v>35745133.943672255</v>
      </c>
      <c r="CN116" s="59">
        <f t="shared" si="201"/>
        <v>-10047957.151566254</v>
      </c>
      <c r="CO116" s="59">
        <f t="shared" si="202"/>
        <v>25697176.792106003</v>
      </c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F116" s="59">
        <f t="shared" si="204"/>
        <v>0</v>
      </c>
      <c r="FG116" s="59">
        <f t="shared" si="277"/>
        <v>806317.80874336732</v>
      </c>
      <c r="FH116" s="59">
        <f t="shared" si="205"/>
        <v>806317.80874336732</v>
      </c>
      <c r="FI116" s="59">
        <f t="shared" si="206"/>
        <v>226655.93603776058</v>
      </c>
      <c r="FJ116" s="59">
        <f t="shared" si="212"/>
        <v>-10047957.151566254</v>
      </c>
      <c r="FL116" s="59">
        <f t="shared" si="221"/>
        <v>35462.103973106285</v>
      </c>
      <c r="FM116" s="59">
        <f t="shared" si="193"/>
        <v>43407.174894766329</v>
      </c>
      <c r="FN116" s="59">
        <f t="shared" si="222"/>
        <v>111011.80374189794</v>
      </c>
      <c r="FO116" s="110"/>
      <c r="FP116" s="110"/>
      <c r="FQ116" s="59">
        <f t="shared" si="207"/>
        <v>189881.08260977053</v>
      </c>
      <c r="FS116" s="52">
        <f t="shared" si="278"/>
        <v>6.8400000000000002E-2</v>
      </c>
      <c r="FT116" s="52">
        <f t="shared" si="279"/>
        <v>8.8670168312699943E-2</v>
      </c>
    </row>
    <row r="117" spans="1:176" s="97" customFormat="1" x14ac:dyDescent="0.3">
      <c r="A117" s="95" t="s">
        <v>19</v>
      </c>
      <c r="B117" s="96">
        <v>2030</v>
      </c>
      <c r="C117" s="45"/>
      <c r="D117" s="45"/>
      <c r="E117" s="45"/>
      <c r="F117" s="45"/>
      <c r="G117" s="45"/>
      <c r="H117" s="59"/>
      <c r="I117" s="59"/>
      <c r="J117" s="59"/>
      <c r="K117" s="59"/>
      <c r="L117" s="59"/>
      <c r="M117" s="59"/>
      <c r="N117" s="59"/>
      <c r="O117" s="59"/>
      <c r="S117" s="288">
        <f t="shared" si="196"/>
        <v>0</v>
      </c>
      <c r="T117" s="59">
        <f t="shared" si="208"/>
        <v>96758137.049204051</v>
      </c>
      <c r="V117" s="59">
        <f t="shared" si="273"/>
        <v>4702.65651772824</v>
      </c>
      <c r="W117" s="59">
        <f t="shared" si="280"/>
        <v>3358.4493408618273</v>
      </c>
      <c r="X117" s="59">
        <f t="shared" si="283"/>
        <v>6310.6676604674667</v>
      </c>
      <c r="Y117" s="59">
        <f t="shared" si="285"/>
        <v>2839.483747926422</v>
      </c>
      <c r="Z117" s="59">
        <f t="shared" si="287"/>
        <v>4235.2792134089477</v>
      </c>
      <c r="AA117" s="59">
        <f t="shared" si="289"/>
        <v>6401.4558513430784</v>
      </c>
      <c r="AB117" s="59">
        <f t="shared" si="291"/>
        <v>10103.341702899826</v>
      </c>
      <c r="AC117" s="59">
        <f t="shared" ref="AC117:AC140" si="293">$S$21/$X$4</f>
        <v>8666.6590706078805</v>
      </c>
      <c r="AD117" s="59">
        <f t="shared" si="225"/>
        <v>7415.4845078393109</v>
      </c>
      <c r="AE117" s="59">
        <f t="shared" si="227"/>
        <v>10294.070376640475</v>
      </c>
      <c r="AF117" s="59">
        <f t="shared" si="229"/>
        <v>7366.1886101481159</v>
      </c>
      <c r="AG117" s="59">
        <f t="shared" si="231"/>
        <v>6673.9995652981734</v>
      </c>
      <c r="AH117" s="59">
        <f t="shared" si="233"/>
        <v>5644.1847677938558</v>
      </c>
      <c r="AI117" s="59">
        <f t="shared" si="235"/>
        <v>10127.192686767487</v>
      </c>
      <c r="AJ117" s="59">
        <f t="shared" si="237"/>
        <v>14158.00525835599</v>
      </c>
      <c r="AK117" s="59">
        <f t="shared" si="239"/>
        <v>8968.5161669778372</v>
      </c>
      <c r="AL117" s="59">
        <f t="shared" si="241"/>
        <v>6430.3929952001508</v>
      </c>
      <c r="AM117" s="59">
        <f t="shared" si="243"/>
        <v>11558.75814115379</v>
      </c>
      <c r="AN117" s="59">
        <f t="shared" si="245"/>
        <v>11724.700199442228</v>
      </c>
      <c r="AO117" s="59">
        <f t="shared" si="247"/>
        <v>11609.520313989584</v>
      </c>
      <c r="AP117" s="59">
        <f t="shared" si="249"/>
        <v>43950.735475556787</v>
      </c>
      <c r="AQ117" s="59">
        <f t="shared" si="251"/>
        <v>24913.108188650378</v>
      </c>
      <c r="AR117" s="59">
        <f t="shared" si="253"/>
        <v>26892.926778586352</v>
      </c>
      <c r="AS117" s="59">
        <f t="shared" si="255"/>
        <v>28033.148525385288</v>
      </c>
      <c r="AT117" s="59">
        <f t="shared" si="257"/>
        <v>39861.29840137365</v>
      </c>
      <c r="AU117" s="59">
        <f t="shared" si="259"/>
        <v>25892.904066009316</v>
      </c>
      <c r="AV117" s="59">
        <f t="shared" si="261"/>
        <v>24615.677534661703</v>
      </c>
      <c r="AW117" s="59">
        <f t="shared" si="263"/>
        <v>30348.131811855263</v>
      </c>
      <c r="AX117" s="59">
        <f t="shared" si="265"/>
        <v>32193.861363449621</v>
      </c>
      <c r="AY117" s="59">
        <f t="shared" si="267"/>
        <v>31996.826187508061</v>
      </c>
      <c r="AZ117" s="59">
        <f t="shared" si="269"/>
        <v>31601.61686189489</v>
      </c>
      <c r="BA117" s="59">
        <f t="shared" si="271"/>
        <v>31547.366794215843</v>
      </c>
      <c r="BB117" s="59">
        <f t="shared" si="274"/>
        <v>31694.235459834414</v>
      </c>
      <c r="BC117" s="59">
        <f t="shared" si="281"/>
        <v>32244.538028490402</v>
      </c>
      <c r="BD117" s="59">
        <f t="shared" si="284"/>
        <v>32427.535853529822</v>
      </c>
      <c r="BE117" s="59">
        <f t="shared" si="286"/>
        <v>32337.827217513575</v>
      </c>
      <c r="BF117" s="59">
        <f t="shared" si="288"/>
        <v>12083.237075638559</v>
      </c>
      <c r="BG117" s="59">
        <f t="shared" si="290"/>
        <v>18671.525873120154</v>
      </c>
      <c r="BH117" s="59">
        <f t="shared" si="292"/>
        <v>22174.718197806935</v>
      </c>
      <c r="BI117" s="59">
        <f t="shared" ref="BI117:BI148" si="294">$S$53/$X$4</f>
        <v>6267.0739227830982</v>
      </c>
      <c r="BJ117" s="59">
        <f t="shared" si="226"/>
        <v>5112.1396489029266</v>
      </c>
      <c r="BK117" s="59">
        <f t="shared" si="228"/>
        <v>3939.8456591329946</v>
      </c>
      <c r="BL117" s="59">
        <f t="shared" si="230"/>
        <v>4301.477883613954</v>
      </c>
      <c r="BM117" s="59">
        <f t="shared" si="232"/>
        <v>5838.1715171504284</v>
      </c>
      <c r="BN117" s="59">
        <f t="shared" si="234"/>
        <v>6721.9650077639126</v>
      </c>
      <c r="BO117" s="59">
        <f t="shared" si="236"/>
        <v>6222.5398309563725</v>
      </c>
      <c r="BP117" s="59">
        <f t="shared" si="238"/>
        <v>4760.9092398235271</v>
      </c>
      <c r="BQ117" s="59">
        <f t="shared" si="240"/>
        <v>4026.2060297320827</v>
      </c>
      <c r="BR117" s="59">
        <f t="shared" si="242"/>
        <v>4235.1374337202333</v>
      </c>
      <c r="BS117" s="59">
        <f t="shared" si="244"/>
        <v>5390.4471780088652</v>
      </c>
      <c r="BT117" s="59">
        <f t="shared" si="246"/>
        <v>6391.9100098402914</v>
      </c>
      <c r="BU117" s="59">
        <f t="shared" si="248"/>
        <v>4055.7789333138307</v>
      </c>
      <c r="BV117" s="59">
        <f t="shared" si="250"/>
        <v>3431.7872296968144</v>
      </c>
      <c r="BW117" s="59">
        <f t="shared" si="252"/>
        <v>2776.9411069589014</v>
      </c>
      <c r="BX117" s="59">
        <f t="shared" si="254"/>
        <v>2836.8083786256516</v>
      </c>
      <c r="BY117" s="59">
        <f t="shared" si="256"/>
        <v>2956.8646387405238</v>
      </c>
      <c r="BZ117" s="59">
        <f t="shared" si="258"/>
        <v>3849.5735720476232</v>
      </c>
      <c r="CA117" s="59">
        <f t="shared" si="260"/>
        <v>2321.0107294351251</v>
      </c>
      <c r="CB117" s="59">
        <f t="shared" si="262"/>
        <v>2122.416790954941</v>
      </c>
      <c r="CC117" s="59">
        <f t="shared" si="264"/>
        <v>1250.5739887968584</v>
      </c>
      <c r="CD117" s="59">
        <f t="shared" si="266"/>
        <v>992.64814015127365</v>
      </c>
      <c r="CE117" s="59">
        <f t="shared" si="268"/>
        <v>952.57617498965567</v>
      </c>
      <c r="CF117" s="59">
        <f t="shared" si="270"/>
        <v>1587.6269583160931</v>
      </c>
      <c r="CG117" s="59">
        <f t="shared" si="272"/>
        <v>1905.1523499793113</v>
      </c>
      <c r="CH117" s="59">
        <f t="shared" si="275"/>
        <v>0</v>
      </c>
      <c r="CI117" s="59">
        <f t="shared" si="282"/>
        <v>0</v>
      </c>
      <c r="CK117" s="59">
        <f t="shared" si="200"/>
        <v>806317.80874336732</v>
      </c>
      <c r="CL117" s="59">
        <f t="shared" si="211"/>
        <v>61819320.914275162</v>
      </c>
      <c r="CM117" s="59">
        <f t="shared" si="276"/>
        <v>34938816.13492889</v>
      </c>
      <c r="CN117" s="59">
        <f t="shared" si="201"/>
        <v>-9821301.2155284937</v>
      </c>
      <c r="CO117" s="59">
        <f t="shared" si="202"/>
        <v>25117514.919400394</v>
      </c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F117" s="59">
        <f t="shared" si="204"/>
        <v>0</v>
      </c>
      <c r="FG117" s="59">
        <f t="shared" si="277"/>
        <v>806317.80874336732</v>
      </c>
      <c r="FH117" s="59">
        <f t="shared" si="205"/>
        <v>806317.80874336732</v>
      </c>
      <c r="FI117" s="59">
        <f t="shared" si="206"/>
        <v>226655.93603776058</v>
      </c>
      <c r="FJ117" s="59">
        <f t="shared" si="212"/>
        <v>-9821301.2155284937</v>
      </c>
      <c r="FL117" s="59">
        <f t="shared" si="221"/>
        <v>34662.17058877254</v>
      </c>
      <c r="FM117" s="59">
        <f t="shared" si="193"/>
        <v>42428.021251083199</v>
      </c>
      <c r="FN117" s="59">
        <f t="shared" si="222"/>
        <v>108507.6644518097</v>
      </c>
      <c r="FO117" s="110"/>
      <c r="FP117" s="110"/>
      <c r="FQ117" s="59">
        <f t="shared" si="207"/>
        <v>185597.85629166546</v>
      </c>
      <c r="FS117" s="52">
        <f t="shared" si="278"/>
        <v>6.8399999999999989E-2</v>
      </c>
      <c r="FT117" s="52">
        <f t="shared" si="279"/>
        <v>8.8670168312699971E-2</v>
      </c>
    </row>
    <row r="118" spans="1:176" s="97" customFormat="1" x14ac:dyDescent="0.3">
      <c r="A118" s="95" t="s">
        <v>20</v>
      </c>
      <c r="B118" s="96">
        <v>2030</v>
      </c>
      <c r="C118" s="45"/>
      <c r="D118" s="45"/>
      <c r="E118" s="45"/>
      <c r="F118" s="45"/>
      <c r="G118" s="45"/>
      <c r="H118" s="59"/>
      <c r="I118" s="59"/>
      <c r="J118" s="59"/>
      <c r="K118" s="59"/>
      <c r="L118" s="59"/>
      <c r="M118" s="59"/>
      <c r="N118" s="59"/>
      <c r="O118" s="59"/>
      <c r="S118" s="288">
        <f t="shared" si="196"/>
        <v>0</v>
      </c>
      <c r="T118" s="59">
        <f t="shared" si="208"/>
        <v>96758137.049204051</v>
      </c>
      <c r="V118" s="59">
        <f t="shared" si="273"/>
        <v>4702.65651772824</v>
      </c>
      <c r="W118" s="59">
        <f t="shared" si="280"/>
        <v>3358.4493408618273</v>
      </c>
      <c r="X118" s="59">
        <f t="shared" si="283"/>
        <v>6310.6676604674667</v>
      </c>
      <c r="Y118" s="59">
        <f t="shared" si="285"/>
        <v>2839.483747926422</v>
      </c>
      <c r="Z118" s="59">
        <f t="shared" si="287"/>
        <v>4235.2792134089477</v>
      </c>
      <c r="AA118" s="59">
        <f t="shared" si="289"/>
        <v>6401.4558513430784</v>
      </c>
      <c r="AB118" s="59">
        <f t="shared" si="291"/>
        <v>10103.341702899826</v>
      </c>
      <c r="AC118" s="59">
        <f t="shared" si="293"/>
        <v>8666.6590706078805</v>
      </c>
      <c r="AD118" s="59">
        <f t="shared" ref="AD118:AD141" si="295">$S$22/$X$4</f>
        <v>7415.4845078393109</v>
      </c>
      <c r="AE118" s="59">
        <f t="shared" si="227"/>
        <v>10294.070376640475</v>
      </c>
      <c r="AF118" s="59">
        <f t="shared" si="229"/>
        <v>7366.1886101481159</v>
      </c>
      <c r="AG118" s="59">
        <f t="shared" si="231"/>
        <v>6673.9995652981734</v>
      </c>
      <c r="AH118" s="59">
        <f t="shared" si="233"/>
        <v>5644.1847677938558</v>
      </c>
      <c r="AI118" s="59">
        <f t="shared" si="235"/>
        <v>10127.192686767487</v>
      </c>
      <c r="AJ118" s="59">
        <f t="shared" si="237"/>
        <v>14158.00525835599</v>
      </c>
      <c r="AK118" s="59">
        <f t="shared" si="239"/>
        <v>8968.5161669778372</v>
      </c>
      <c r="AL118" s="59">
        <f t="shared" si="241"/>
        <v>6430.3929952001508</v>
      </c>
      <c r="AM118" s="59">
        <f t="shared" si="243"/>
        <v>11558.75814115379</v>
      </c>
      <c r="AN118" s="59">
        <f t="shared" si="245"/>
        <v>11724.700199442228</v>
      </c>
      <c r="AO118" s="59">
        <f t="shared" si="247"/>
        <v>11609.520313989584</v>
      </c>
      <c r="AP118" s="59">
        <f t="shared" si="249"/>
        <v>43950.735475556787</v>
      </c>
      <c r="AQ118" s="59">
        <f t="shared" si="251"/>
        <v>24913.108188650378</v>
      </c>
      <c r="AR118" s="59">
        <f t="shared" si="253"/>
        <v>26892.926778586352</v>
      </c>
      <c r="AS118" s="59">
        <f t="shared" si="255"/>
        <v>28033.148525385288</v>
      </c>
      <c r="AT118" s="59">
        <f t="shared" si="257"/>
        <v>39861.29840137365</v>
      </c>
      <c r="AU118" s="59">
        <f t="shared" si="259"/>
        <v>25892.904066009316</v>
      </c>
      <c r="AV118" s="59">
        <f t="shared" si="261"/>
        <v>24615.677534661703</v>
      </c>
      <c r="AW118" s="59">
        <f t="shared" si="263"/>
        <v>30348.131811855263</v>
      </c>
      <c r="AX118" s="59">
        <f t="shared" si="265"/>
        <v>32193.861363449621</v>
      </c>
      <c r="AY118" s="59">
        <f t="shared" si="267"/>
        <v>31996.826187508061</v>
      </c>
      <c r="AZ118" s="59">
        <f t="shared" si="269"/>
        <v>31601.61686189489</v>
      </c>
      <c r="BA118" s="59">
        <f t="shared" si="271"/>
        <v>31547.366794215843</v>
      </c>
      <c r="BB118" s="59">
        <f t="shared" si="274"/>
        <v>31694.235459834414</v>
      </c>
      <c r="BC118" s="59">
        <f t="shared" si="281"/>
        <v>32244.538028490402</v>
      </c>
      <c r="BD118" s="59">
        <f t="shared" si="284"/>
        <v>32427.535853529822</v>
      </c>
      <c r="BE118" s="59">
        <f t="shared" si="286"/>
        <v>32337.827217513575</v>
      </c>
      <c r="BF118" s="59">
        <f t="shared" si="288"/>
        <v>12083.237075638559</v>
      </c>
      <c r="BG118" s="59">
        <f t="shared" si="290"/>
        <v>18671.525873120154</v>
      </c>
      <c r="BH118" s="59">
        <f t="shared" si="292"/>
        <v>22174.718197806935</v>
      </c>
      <c r="BI118" s="59">
        <f t="shared" si="294"/>
        <v>6267.0739227830982</v>
      </c>
      <c r="BJ118" s="59">
        <f t="shared" ref="BJ118:BJ149" si="296">$S$54/$X$4</f>
        <v>5112.1396489029266</v>
      </c>
      <c r="BK118" s="59">
        <f t="shared" si="228"/>
        <v>3939.8456591329946</v>
      </c>
      <c r="BL118" s="59">
        <f t="shared" si="230"/>
        <v>4301.477883613954</v>
      </c>
      <c r="BM118" s="59">
        <f t="shared" si="232"/>
        <v>5838.1715171504284</v>
      </c>
      <c r="BN118" s="59">
        <f t="shared" si="234"/>
        <v>6721.9650077639126</v>
      </c>
      <c r="BO118" s="59">
        <f t="shared" si="236"/>
        <v>6222.5398309563725</v>
      </c>
      <c r="BP118" s="59">
        <f t="shared" si="238"/>
        <v>4760.9092398235271</v>
      </c>
      <c r="BQ118" s="59">
        <f t="shared" si="240"/>
        <v>4026.2060297320827</v>
      </c>
      <c r="BR118" s="59">
        <f t="shared" si="242"/>
        <v>4235.1374337202333</v>
      </c>
      <c r="BS118" s="59">
        <f t="shared" si="244"/>
        <v>5390.4471780088652</v>
      </c>
      <c r="BT118" s="59">
        <f t="shared" si="246"/>
        <v>6391.9100098402914</v>
      </c>
      <c r="BU118" s="59">
        <f t="shared" si="248"/>
        <v>4055.7789333138307</v>
      </c>
      <c r="BV118" s="59">
        <f t="shared" si="250"/>
        <v>3431.7872296968144</v>
      </c>
      <c r="BW118" s="59">
        <f t="shared" si="252"/>
        <v>2776.9411069589014</v>
      </c>
      <c r="BX118" s="59">
        <f t="shared" si="254"/>
        <v>2836.8083786256516</v>
      </c>
      <c r="BY118" s="59">
        <f t="shared" si="256"/>
        <v>2956.8646387405238</v>
      </c>
      <c r="BZ118" s="59">
        <f t="shared" si="258"/>
        <v>3849.5735720476232</v>
      </c>
      <c r="CA118" s="59">
        <f t="shared" si="260"/>
        <v>2321.0107294351251</v>
      </c>
      <c r="CB118" s="59">
        <f t="shared" si="262"/>
        <v>2122.416790954941</v>
      </c>
      <c r="CC118" s="59">
        <f t="shared" si="264"/>
        <v>1250.5739887968584</v>
      </c>
      <c r="CD118" s="59">
        <f t="shared" si="266"/>
        <v>992.64814015127365</v>
      </c>
      <c r="CE118" s="59">
        <f t="shared" si="268"/>
        <v>952.57617498965567</v>
      </c>
      <c r="CF118" s="59">
        <f t="shared" si="270"/>
        <v>1587.6269583160931</v>
      </c>
      <c r="CG118" s="59">
        <f t="shared" si="272"/>
        <v>1905.1523499793113</v>
      </c>
      <c r="CH118" s="59">
        <f t="shared" si="275"/>
        <v>0</v>
      </c>
      <c r="CI118" s="59">
        <f t="shared" si="282"/>
        <v>0</v>
      </c>
      <c r="CK118" s="59">
        <f t="shared" si="200"/>
        <v>806317.80874336732</v>
      </c>
      <c r="CL118" s="59">
        <f t="shared" si="211"/>
        <v>62625638.723018527</v>
      </c>
      <c r="CM118" s="59">
        <f t="shared" si="276"/>
        <v>34132498.326185524</v>
      </c>
      <c r="CN118" s="59">
        <f t="shared" si="201"/>
        <v>-9594645.2794907335</v>
      </c>
      <c r="CO118" s="59">
        <f t="shared" si="202"/>
        <v>24537853.046694793</v>
      </c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F118" s="59">
        <f t="shared" si="204"/>
        <v>0</v>
      </c>
      <c r="FG118" s="59">
        <f t="shared" si="277"/>
        <v>806317.80874336732</v>
      </c>
      <c r="FH118" s="59">
        <f t="shared" si="205"/>
        <v>806317.80874336732</v>
      </c>
      <c r="FI118" s="59">
        <f t="shared" si="206"/>
        <v>226655.93603776058</v>
      </c>
      <c r="FJ118" s="59">
        <f t="shared" si="212"/>
        <v>-9594645.2794907335</v>
      </c>
      <c r="FL118" s="59">
        <f t="shared" si="221"/>
        <v>33862.23720443881</v>
      </c>
      <c r="FM118" s="59">
        <f t="shared" si="193"/>
        <v>41448.867607400083</v>
      </c>
      <c r="FN118" s="59">
        <f t="shared" si="222"/>
        <v>106003.52516172151</v>
      </c>
      <c r="FO118" s="110"/>
      <c r="FP118" s="110"/>
      <c r="FQ118" s="59">
        <f t="shared" si="207"/>
        <v>181314.6299735604</v>
      </c>
      <c r="FS118" s="52">
        <f t="shared" si="278"/>
        <v>6.8400000000000002E-2</v>
      </c>
      <c r="FT118" s="52">
        <f t="shared" si="279"/>
        <v>8.8670168312699957E-2</v>
      </c>
    </row>
    <row r="119" spans="1:176" s="97" customFormat="1" x14ac:dyDescent="0.3">
      <c r="A119" s="95" t="s">
        <v>21</v>
      </c>
      <c r="B119" s="96">
        <v>2030</v>
      </c>
      <c r="C119" s="45"/>
      <c r="D119" s="45"/>
      <c r="E119" s="45"/>
      <c r="F119" s="45"/>
      <c r="G119" s="45"/>
      <c r="H119" s="59"/>
      <c r="I119" s="59"/>
      <c r="J119" s="59"/>
      <c r="K119" s="59"/>
      <c r="L119" s="59"/>
      <c r="M119" s="59"/>
      <c r="N119" s="59"/>
      <c r="O119" s="59"/>
      <c r="S119" s="288">
        <f t="shared" si="196"/>
        <v>0</v>
      </c>
      <c r="T119" s="59">
        <f t="shared" si="208"/>
        <v>96758137.049204051</v>
      </c>
      <c r="V119" s="59">
        <f t="shared" si="273"/>
        <v>4702.65651772824</v>
      </c>
      <c r="W119" s="59">
        <f t="shared" si="280"/>
        <v>3358.4493408618273</v>
      </c>
      <c r="X119" s="59">
        <f t="shared" si="283"/>
        <v>6310.6676604674667</v>
      </c>
      <c r="Y119" s="59">
        <f t="shared" si="285"/>
        <v>2839.483747926422</v>
      </c>
      <c r="Z119" s="59">
        <f t="shared" si="287"/>
        <v>4235.2792134089477</v>
      </c>
      <c r="AA119" s="59">
        <f t="shared" si="289"/>
        <v>6401.4558513430784</v>
      </c>
      <c r="AB119" s="59">
        <f t="shared" si="291"/>
        <v>10103.341702899826</v>
      </c>
      <c r="AC119" s="59">
        <f t="shared" si="293"/>
        <v>8666.6590706078805</v>
      </c>
      <c r="AD119" s="59">
        <f t="shared" si="295"/>
        <v>7415.4845078393109</v>
      </c>
      <c r="AE119" s="59">
        <f t="shared" ref="AE119:AE142" si="297">$S$23/$X$4</f>
        <v>10294.070376640475</v>
      </c>
      <c r="AF119" s="59">
        <f t="shared" si="229"/>
        <v>7366.1886101481159</v>
      </c>
      <c r="AG119" s="59">
        <f t="shared" si="231"/>
        <v>6673.9995652981734</v>
      </c>
      <c r="AH119" s="59">
        <f t="shared" si="233"/>
        <v>5644.1847677938558</v>
      </c>
      <c r="AI119" s="59">
        <f t="shared" si="235"/>
        <v>10127.192686767487</v>
      </c>
      <c r="AJ119" s="59">
        <f t="shared" si="237"/>
        <v>14158.00525835599</v>
      </c>
      <c r="AK119" s="59">
        <f t="shared" si="239"/>
        <v>8968.5161669778372</v>
      </c>
      <c r="AL119" s="59">
        <f t="shared" si="241"/>
        <v>6430.3929952001508</v>
      </c>
      <c r="AM119" s="59">
        <f t="shared" si="243"/>
        <v>11558.75814115379</v>
      </c>
      <c r="AN119" s="59">
        <f t="shared" si="245"/>
        <v>11724.700199442228</v>
      </c>
      <c r="AO119" s="59">
        <f t="shared" si="247"/>
        <v>11609.520313989584</v>
      </c>
      <c r="AP119" s="59">
        <f t="shared" si="249"/>
        <v>43950.735475556787</v>
      </c>
      <c r="AQ119" s="59">
        <f t="shared" si="251"/>
        <v>24913.108188650378</v>
      </c>
      <c r="AR119" s="59">
        <f t="shared" si="253"/>
        <v>26892.926778586352</v>
      </c>
      <c r="AS119" s="59">
        <f t="shared" si="255"/>
        <v>28033.148525385288</v>
      </c>
      <c r="AT119" s="59">
        <f t="shared" si="257"/>
        <v>39861.29840137365</v>
      </c>
      <c r="AU119" s="59">
        <f t="shared" si="259"/>
        <v>25892.904066009316</v>
      </c>
      <c r="AV119" s="59">
        <f t="shared" si="261"/>
        <v>24615.677534661703</v>
      </c>
      <c r="AW119" s="59">
        <f t="shared" si="263"/>
        <v>30348.131811855263</v>
      </c>
      <c r="AX119" s="59">
        <f t="shared" si="265"/>
        <v>32193.861363449621</v>
      </c>
      <c r="AY119" s="59">
        <f t="shared" si="267"/>
        <v>31996.826187508061</v>
      </c>
      <c r="AZ119" s="59">
        <f t="shared" si="269"/>
        <v>31601.61686189489</v>
      </c>
      <c r="BA119" s="59">
        <f t="shared" si="271"/>
        <v>31547.366794215843</v>
      </c>
      <c r="BB119" s="59">
        <f t="shared" si="274"/>
        <v>31694.235459834414</v>
      </c>
      <c r="BC119" s="59">
        <f t="shared" si="281"/>
        <v>32244.538028490402</v>
      </c>
      <c r="BD119" s="59">
        <f t="shared" si="284"/>
        <v>32427.535853529822</v>
      </c>
      <c r="BE119" s="59">
        <f t="shared" si="286"/>
        <v>32337.827217513575</v>
      </c>
      <c r="BF119" s="59">
        <f t="shared" si="288"/>
        <v>12083.237075638559</v>
      </c>
      <c r="BG119" s="59">
        <f t="shared" si="290"/>
        <v>18671.525873120154</v>
      </c>
      <c r="BH119" s="59">
        <f t="shared" si="292"/>
        <v>22174.718197806935</v>
      </c>
      <c r="BI119" s="59">
        <f t="shared" si="294"/>
        <v>6267.0739227830982</v>
      </c>
      <c r="BJ119" s="59">
        <f t="shared" si="296"/>
        <v>5112.1396489029266</v>
      </c>
      <c r="BK119" s="59">
        <f t="shared" ref="BK119:BK150" si="298">$S$55/$X$4</f>
        <v>3939.8456591329946</v>
      </c>
      <c r="BL119" s="59">
        <f t="shared" si="230"/>
        <v>4301.477883613954</v>
      </c>
      <c r="BM119" s="59">
        <f t="shared" si="232"/>
        <v>5838.1715171504284</v>
      </c>
      <c r="BN119" s="59">
        <f t="shared" si="234"/>
        <v>6721.9650077639126</v>
      </c>
      <c r="BO119" s="59">
        <f t="shared" si="236"/>
        <v>6222.5398309563725</v>
      </c>
      <c r="BP119" s="59">
        <f t="shared" si="238"/>
        <v>4760.9092398235271</v>
      </c>
      <c r="BQ119" s="59">
        <f t="shared" si="240"/>
        <v>4026.2060297320827</v>
      </c>
      <c r="BR119" s="59">
        <f t="shared" si="242"/>
        <v>4235.1374337202333</v>
      </c>
      <c r="BS119" s="59">
        <f t="shared" si="244"/>
        <v>5390.4471780088652</v>
      </c>
      <c r="BT119" s="59">
        <f t="shared" si="246"/>
        <v>6391.9100098402914</v>
      </c>
      <c r="BU119" s="59">
        <f t="shared" si="248"/>
        <v>4055.7789333138307</v>
      </c>
      <c r="BV119" s="59">
        <f t="shared" si="250"/>
        <v>3431.7872296968144</v>
      </c>
      <c r="BW119" s="59">
        <f t="shared" si="252"/>
        <v>2776.9411069589014</v>
      </c>
      <c r="BX119" s="59">
        <f t="shared" si="254"/>
        <v>2836.8083786256516</v>
      </c>
      <c r="BY119" s="59">
        <f t="shared" si="256"/>
        <v>2956.8646387405238</v>
      </c>
      <c r="BZ119" s="59">
        <f t="shared" si="258"/>
        <v>3849.5735720476232</v>
      </c>
      <c r="CA119" s="59">
        <f t="shared" si="260"/>
        <v>2321.0107294351251</v>
      </c>
      <c r="CB119" s="59">
        <f t="shared" si="262"/>
        <v>2122.416790954941</v>
      </c>
      <c r="CC119" s="59">
        <f t="shared" si="264"/>
        <v>1250.5739887968584</v>
      </c>
      <c r="CD119" s="59">
        <f t="shared" si="266"/>
        <v>992.64814015127365</v>
      </c>
      <c r="CE119" s="59">
        <f t="shared" si="268"/>
        <v>952.57617498965567</v>
      </c>
      <c r="CF119" s="59">
        <f t="shared" si="270"/>
        <v>1587.6269583160931</v>
      </c>
      <c r="CG119" s="59">
        <f t="shared" si="272"/>
        <v>1905.1523499793113</v>
      </c>
      <c r="CH119" s="59">
        <f t="shared" si="275"/>
        <v>0</v>
      </c>
      <c r="CI119" s="59">
        <f t="shared" si="282"/>
        <v>0</v>
      </c>
      <c r="CK119" s="59">
        <f t="shared" si="200"/>
        <v>806317.80874336732</v>
      </c>
      <c r="CL119" s="59">
        <f t="shared" si="211"/>
        <v>63431956.531761892</v>
      </c>
      <c r="CM119" s="59">
        <f t="shared" si="276"/>
        <v>33326180.517442159</v>
      </c>
      <c r="CN119" s="59">
        <f t="shared" si="201"/>
        <v>-9367989.3434529733</v>
      </c>
      <c r="CO119" s="59">
        <f t="shared" si="202"/>
        <v>23958191.173989184</v>
      </c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F119" s="59">
        <f t="shared" si="204"/>
        <v>0</v>
      </c>
      <c r="FG119" s="59">
        <f t="shared" si="277"/>
        <v>806317.80874336732</v>
      </c>
      <c r="FH119" s="59">
        <f t="shared" si="205"/>
        <v>806317.80874336732</v>
      </c>
      <c r="FI119" s="59">
        <f t="shared" si="206"/>
        <v>226655.93603776058</v>
      </c>
      <c r="FJ119" s="59">
        <f t="shared" si="212"/>
        <v>-9367989.3434529733</v>
      </c>
      <c r="FL119" s="59">
        <f t="shared" si="221"/>
        <v>33062.303820105073</v>
      </c>
      <c r="FM119" s="59">
        <f t="shared" si="193"/>
        <v>40469.713963716953</v>
      </c>
      <c r="FN119" s="59">
        <f t="shared" si="222"/>
        <v>103499.38587163328</v>
      </c>
      <c r="FO119" s="110"/>
      <c r="FP119" s="110"/>
      <c r="FQ119" s="59">
        <f t="shared" si="207"/>
        <v>177031.4036554553</v>
      </c>
      <c r="FS119" s="52">
        <f t="shared" si="278"/>
        <v>6.8399999999999989E-2</v>
      </c>
      <c r="FT119" s="52">
        <f t="shared" si="279"/>
        <v>8.8670168312699957E-2</v>
      </c>
    </row>
    <row r="120" spans="1:176" s="97" customFormat="1" x14ac:dyDescent="0.3">
      <c r="A120" s="95" t="s">
        <v>22</v>
      </c>
      <c r="B120" s="96">
        <v>2030</v>
      </c>
      <c r="C120" s="45"/>
      <c r="D120" s="45"/>
      <c r="E120" s="45"/>
      <c r="F120" s="45"/>
      <c r="G120" s="45"/>
      <c r="H120" s="59"/>
      <c r="I120" s="59"/>
      <c r="J120" s="59"/>
      <c r="K120" s="59"/>
      <c r="L120" s="59"/>
      <c r="M120" s="59"/>
      <c r="N120" s="59"/>
      <c r="O120" s="59"/>
      <c r="S120" s="288">
        <f t="shared" si="196"/>
        <v>0</v>
      </c>
      <c r="T120" s="59">
        <f t="shared" si="208"/>
        <v>96758137.049204051</v>
      </c>
      <c r="V120" s="59">
        <f t="shared" si="273"/>
        <v>4702.65651772824</v>
      </c>
      <c r="W120" s="59">
        <f t="shared" si="280"/>
        <v>3358.4493408618273</v>
      </c>
      <c r="X120" s="59">
        <f t="shared" si="283"/>
        <v>6310.6676604674667</v>
      </c>
      <c r="Y120" s="59">
        <f t="shared" si="285"/>
        <v>2839.483747926422</v>
      </c>
      <c r="Z120" s="59">
        <f t="shared" si="287"/>
        <v>4235.2792134089477</v>
      </c>
      <c r="AA120" s="59">
        <f t="shared" si="289"/>
        <v>6401.4558513430784</v>
      </c>
      <c r="AB120" s="59">
        <f t="shared" si="291"/>
        <v>10103.341702899826</v>
      </c>
      <c r="AC120" s="59">
        <f t="shared" si="293"/>
        <v>8666.6590706078805</v>
      </c>
      <c r="AD120" s="59">
        <f t="shared" si="295"/>
        <v>7415.4845078393109</v>
      </c>
      <c r="AE120" s="59">
        <f t="shared" si="297"/>
        <v>10294.070376640475</v>
      </c>
      <c r="AF120" s="59">
        <f t="shared" ref="AF120:AF143" si="299">$S$24/$X$4</f>
        <v>7366.1886101481159</v>
      </c>
      <c r="AG120" s="59">
        <f t="shared" si="231"/>
        <v>6673.9995652981734</v>
      </c>
      <c r="AH120" s="59">
        <f t="shared" si="233"/>
        <v>5644.1847677938558</v>
      </c>
      <c r="AI120" s="59">
        <f t="shared" si="235"/>
        <v>10127.192686767487</v>
      </c>
      <c r="AJ120" s="59">
        <f t="shared" si="237"/>
        <v>14158.00525835599</v>
      </c>
      <c r="AK120" s="59">
        <f t="shared" si="239"/>
        <v>8968.5161669778372</v>
      </c>
      <c r="AL120" s="59">
        <f t="shared" si="241"/>
        <v>6430.3929952001508</v>
      </c>
      <c r="AM120" s="59">
        <f t="shared" si="243"/>
        <v>11558.75814115379</v>
      </c>
      <c r="AN120" s="59">
        <f t="shared" si="245"/>
        <v>11724.700199442228</v>
      </c>
      <c r="AO120" s="59">
        <f t="shared" si="247"/>
        <v>11609.520313989584</v>
      </c>
      <c r="AP120" s="59">
        <f t="shared" si="249"/>
        <v>43950.735475556787</v>
      </c>
      <c r="AQ120" s="59">
        <f t="shared" si="251"/>
        <v>24913.108188650378</v>
      </c>
      <c r="AR120" s="59">
        <f t="shared" si="253"/>
        <v>26892.926778586352</v>
      </c>
      <c r="AS120" s="59">
        <f t="shared" si="255"/>
        <v>28033.148525385288</v>
      </c>
      <c r="AT120" s="59">
        <f t="shared" si="257"/>
        <v>39861.29840137365</v>
      </c>
      <c r="AU120" s="59">
        <f t="shared" si="259"/>
        <v>25892.904066009316</v>
      </c>
      <c r="AV120" s="59">
        <f t="shared" si="261"/>
        <v>24615.677534661703</v>
      </c>
      <c r="AW120" s="59">
        <f t="shared" si="263"/>
        <v>30348.131811855263</v>
      </c>
      <c r="AX120" s="59">
        <f t="shared" si="265"/>
        <v>32193.861363449621</v>
      </c>
      <c r="AY120" s="59">
        <f t="shared" si="267"/>
        <v>31996.826187508061</v>
      </c>
      <c r="AZ120" s="59">
        <f t="shared" si="269"/>
        <v>31601.61686189489</v>
      </c>
      <c r="BA120" s="59">
        <f t="shared" si="271"/>
        <v>31547.366794215843</v>
      </c>
      <c r="BB120" s="59">
        <f t="shared" si="274"/>
        <v>31694.235459834414</v>
      </c>
      <c r="BC120" s="59">
        <f t="shared" si="281"/>
        <v>32244.538028490402</v>
      </c>
      <c r="BD120" s="59">
        <f t="shared" si="284"/>
        <v>32427.535853529822</v>
      </c>
      <c r="BE120" s="59">
        <f t="shared" si="286"/>
        <v>32337.827217513575</v>
      </c>
      <c r="BF120" s="59">
        <f t="shared" si="288"/>
        <v>12083.237075638559</v>
      </c>
      <c r="BG120" s="59">
        <f t="shared" si="290"/>
        <v>18671.525873120154</v>
      </c>
      <c r="BH120" s="59">
        <f t="shared" si="292"/>
        <v>22174.718197806935</v>
      </c>
      <c r="BI120" s="59">
        <f t="shared" si="294"/>
        <v>6267.0739227830982</v>
      </c>
      <c r="BJ120" s="59">
        <f t="shared" si="296"/>
        <v>5112.1396489029266</v>
      </c>
      <c r="BK120" s="59">
        <f t="shared" si="298"/>
        <v>3939.8456591329946</v>
      </c>
      <c r="BL120" s="59">
        <f t="shared" ref="BL120:BL151" si="300">$S$56/$X$4</f>
        <v>4301.477883613954</v>
      </c>
      <c r="BM120" s="59">
        <f t="shared" si="232"/>
        <v>5838.1715171504284</v>
      </c>
      <c r="BN120" s="59">
        <f t="shared" si="234"/>
        <v>6721.9650077639126</v>
      </c>
      <c r="BO120" s="59">
        <f t="shared" si="236"/>
        <v>6222.5398309563725</v>
      </c>
      <c r="BP120" s="59">
        <f t="shared" si="238"/>
        <v>4760.9092398235271</v>
      </c>
      <c r="BQ120" s="59">
        <f t="shared" si="240"/>
        <v>4026.2060297320827</v>
      </c>
      <c r="BR120" s="59">
        <f t="shared" si="242"/>
        <v>4235.1374337202333</v>
      </c>
      <c r="BS120" s="59">
        <f t="shared" si="244"/>
        <v>5390.4471780088652</v>
      </c>
      <c r="BT120" s="59">
        <f t="shared" si="246"/>
        <v>6391.9100098402914</v>
      </c>
      <c r="BU120" s="59">
        <f t="shared" si="248"/>
        <v>4055.7789333138307</v>
      </c>
      <c r="BV120" s="59">
        <f t="shared" si="250"/>
        <v>3431.7872296968144</v>
      </c>
      <c r="BW120" s="59">
        <f t="shared" si="252"/>
        <v>2776.9411069589014</v>
      </c>
      <c r="BX120" s="59">
        <f t="shared" si="254"/>
        <v>2836.8083786256516</v>
      </c>
      <c r="BY120" s="59">
        <f t="shared" si="256"/>
        <v>2956.8646387405238</v>
      </c>
      <c r="BZ120" s="59">
        <f t="shared" si="258"/>
        <v>3849.5735720476232</v>
      </c>
      <c r="CA120" s="59">
        <f t="shared" si="260"/>
        <v>2321.0107294351251</v>
      </c>
      <c r="CB120" s="59">
        <f t="shared" si="262"/>
        <v>2122.416790954941</v>
      </c>
      <c r="CC120" s="59">
        <f t="shared" si="264"/>
        <v>1250.5739887968584</v>
      </c>
      <c r="CD120" s="59">
        <f t="shared" si="266"/>
        <v>992.64814015127365</v>
      </c>
      <c r="CE120" s="59">
        <f t="shared" si="268"/>
        <v>952.57617498965567</v>
      </c>
      <c r="CF120" s="59">
        <f t="shared" si="270"/>
        <v>1587.6269583160931</v>
      </c>
      <c r="CG120" s="59">
        <f t="shared" si="272"/>
        <v>1905.1523499793113</v>
      </c>
      <c r="CH120" s="59">
        <f t="shared" si="275"/>
        <v>0</v>
      </c>
      <c r="CI120" s="59">
        <f t="shared" si="282"/>
        <v>0</v>
      </c>
      <c r="CK120" s="59">
        <f t="shared" si="200"/>
        <v>806317.80874336732</v>
      </c>
      <c r="CL120" s="59">
        <f t="shared" si="211"/>
        <v>64238274.340505257</v>
      </c>
      <c r="CM120" s="59">
        <f t="shared" si="276"/>
        <v>32519862.708698794</v>
      </c>
      <c r="CN120" s="59">
        <f t="shared" si="201"/>
        <v>-9141333.4074152131</v>
      </c>
      <c r="CO120" s="59">
        <f t="shared" si="202"/>
        <v>23378529.301283583</v>
      </c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F120" s="59">
        <f t="shared" si="204"/>
        <v>0</v>
      </c>
      <c r="FG120" s="59">
        <f t="shared" si="277"/>
        <v>806317.80874336732</v>
      </c>
      <c r="FH120" s="59">
        <f t="shared" si="205"/>
        <v>806317.80874336732</v>
      </c>
      <c r="FI120" s="59">
        <f t="shared" si="206"/>
        <v>226655.93603776058</v>
      </c>
      <c r="FJ120" s="59">
        <f t="shared" si="212"/>
        <v>-9141333.4074152131</v>
      </c>
      <c r="FL120" s="59">
        <f t="shared" si="221"/>
        <v>32262.370435771343</v>
      </c>
      <c r="FM120" s="59">
        <f t="shared" si="193"/>
        <v>39490.560320033837</v>
      </c>
      <c r="FN120" s="59">
        <f t="shared" si="222"/>
        <v>100995.24658154509</v>
      </c>
      <c r="FO120" s="110"/>
      <c r="FP120" s="110"/>
      <c r="FQ120" s="59">
        <f t="shared" si="207"/>
        <v>172748.17733735027</v>
      </c>
      <c r="FS120" s="52">
        <f t="shared" si="278"/>
        <v>6.8400000000000002E-2</v>
      </c>
      <c r="FT120" s="52">
        <f t="shared" si="279"/>
        <v>8.8670168312699957E-2</v>
      </c>
    </row>
    <row r="121" spans="1:176" s="97" customFormat="1" x14ac:dyDescent="0.3">
      <c r="A121" s="95" t="s">
        <v>23</v>
      </c>
      <c r="B121" s="96">
        <v>2030</v>
      </c>
      <c r="C121" s="45"/>
      <c r="D121" s="45"/>
      <c r="E121" s="45"/>
      <c r="F121" s="45"/>
      <c r="G121" s="45"/>
      <c r="H121" s="59"/>
      <c r="I121" s="59"/>
      <c r="J121" s="59"/>
      <c r="K121" s="59"/>
      <c r="L121" s="59"/>
      <c r="M121" s="59"/>
      <c r="N121" s="59"/>
      <c r="O121" s="59"/>
      <c r="S121" s="288">
        <f t="shared" si="196"/>
        <v>0</v>
      </c>
      <c r="T121" s="59">
        <f t="shared" si="208"/>
        <v>96758137.049204051</v>
      </c>
      <c r="V121" s="59">
        <f t="shared" si="273"/>
        <v>4702.65651772824</v>
      </c>
      <c r="W121" s="59">
        <f t="shared" si="280"/>
        <v>3358.4493408618273</v>
      </c>
      <c r="X121" s="59">
        <f t="shared" si="283"/>
        <v>6310.6676604674667</v>
      </c>
      <c r="Y121" s="59">
        <f t="shared" si="285"/>
        <v>2839.483747926422</v>
      </c>
      <c r="Z121" s="59">
        <f t="shared" si="287"/>
        <v>4235.2792134089477</v>
      </c>
      <c r="AA121" s="59">
        <f t="shared" si="289"/>
        <v>6401.4558513430784</v>
      </c>
      <c r="AB121" s="59">
        <f t="shared" si="291"/>
        <v>10103.341702899826</v>
      </c>
      <c r="AC121" s="59">
        <f t="shared" si="293"/>
        <v>8666.6590706078805</v>
      </c>
      <c r="AD121" s="59">
        <f t="shared" si="295"/>
        <v>7415.4845078393109</v>
      </c>
      <c r="AE121" s="59">
        <f t="shared" si="297"/>
        <v>10294.070376640475</v>
      </c>
      <c r="AF121" s="59">
        <f t="shared" si="299"/>
        <v>7366.1886101481159</v>
      </c>
      <c r="AG121" s="59">
        <f t="shared" ref="AG121:AG144" si="301">$S$25/$X$4</f>
        <v>6673.9995652981734</v>
      </c>
      <c r="AH121" s="59">
        <f t="shared" si="233"/>
        <v>5644.1847677938558</v>
      </c>
      <c r="AI121" s="59">
        <f t="shared" si="235"/>
        <v>10127.192686767487</v>
      </c>
      <c r="AJ121" s="59">
        <f t="shared" si="237"/>
        <v>14158.00525835599</v>
      </c>
      <c r="AK121" s="59">
        <f t="shared" si="239"/>
        <v>8968.5161669778372</v>
      </c>
      <c r="AL121" s="59">
        <f t="shared" si="241"/>
        <v>6430.3929952001508</v>
      </c>
      <c r="AM121" s="59">
        <f t="shared" si="243"/>
        <v>11558.75814115379</v>
      </c>
      <c r="AN121" s="59">
        <f t="shared" si="245"/>
        <v>11724.700199442228</v>
      </c>
      <c r="AO121" s="59">
        <f t="shared" si="247"/>
        <v>11609.520313989584</v>
      </c>
      <c r="AP121" s="59">
        <f t="shared" si="249"/>
        <v>43950.735475556787</v>
      </c>
      <c r="AQ121" s="59">
        <f t="shared" si="251"/>
        <v>24913.108188650378</v>
      </c>
      <c r="AR121" s="59">
        <f t="shared" si="253"/>
        <v>26892.926778586352</v>
      </c>
      <c r="AS121" s="59">
        <f t="shared" si="255"/>
        <v>28033.148525385288</v>
      </c>
      <c r="AT121" s="59">
        <f t="shared" si="257"/>
        <v>39861.29840137365</v>
      </c>
      <c r="AU121" s="59">
        <f t="shared" si="259"/>
        <v>25892.904066009316</v>
      </c>
      <c r="AV121" s="59">
        <f t="shared" si="261"/>
        <v>24615.677534661703</v>
      </c>
      <c r="AW121" s="59">
        <f t="shared" si="263"/>
        <v>30348.131811855263</v>
      </c>
      <c r="AX121" s="59">
        <f t="shared" si="265"/>
        <v>32193.861363449621</v>
      </c>
      <c r="AY121" s="59">
        <f t="shared" si="267"/>
        <v>31996.826187508061</v>
      </c>
      <c r="AZ121" s="59">
        <f t="shared" si="269"/>
        <v>31601.61686189489</v>
      </c>
      <c r="BA121" s="59">
        <f t="shared" si="271"/>
        <v>31547.366794215843</v>
      </c>
      <c r="BB121" s="59">
        <f t="shared" si="274"/>
        <v>31694.235459834414</v>
      </c>
      <c r="BC121" s="59">
        <f t="shared" si="281"/>
        <v>32244.538028490402</v>
      </c>
      <c r="BD121" s="59">
        <f t="shared" si="284"/>
        <v>32427.535853529822</v>
      </c>
      <c r="BE121" s="59">
        <f t="shared" si="286"/>
        <v>32337.827217513575</v>
      </c>
      <c r="BF121" s="59">
        <f t="shared" si="288"/>
        <v>12083.237075638559</v>
      </c>
      <c r="BG121" s="59">
        <f t="shared" si="290"/>
        <v>18671.525873120154</v>
      </c>
      <c r="BH121" s="59">
        <f t="shared" si="292"/>
        <v>22174.718197806935</v>
      </c>
      <c r="BI121" s="59">
        <f t="shared" si="294"/>
        <v>6267.0739227830982</v>
      </c>
      <c r="BJ121" s="59">
        <f t="shared" si="296"/>
        <v>5112.1396489029266</v>
      </c>
      <c r="BK121" s="59">
        <f t="shared" si="298"/>
        <v>3939.8456591329946</v>
      </c>
      <c r="BL121" s="59">
        <f t="shared" si="300"/>
        <v>4301.477883613954</v>
      </c>
      <c r="BM121" s="59">
        <f t="shared" ref="BM121:BM152" si="302">$S$57/$X$4</f>
        <v>5838.1715171504284</v>
      </c>
      <c r="BN121" s="59">
        <f t="shared" si="234"/>
        <v>6721.9650077639126</v>
      </c>
      <c r="BO121" s="59">
        <f t="shared" si="236"/>
        <v>6222.5398309563725</v>
      </c>
      <c r="BP121" s="59">
        <f t="shared" si="238"/>
        <v>4760.9092398235271</v>
      </c>
      <c r="BQ121" s="59">
        <f t="shared" si="240"/>
        <v>4026.2060297320827</v>
      </c>
      <c r="BR121" s="59">
        <f t="shared" si="242"/>
        <v>4235.1374337202333</v>
      </c>
      <c r="BS121" s="59">
        <f t="shared" si="244"/>
        <v>5390.4471780088652</v>
      </c>
      <c r="BT121" s="59">
        <f t="shared" si="246"/>
        <v>6391.9100098402914</v>
      </c>
      <c r="BU121" s="59">
        <f t="shared" si="248"/>
        <v>4055.7789333138307</v>
      </c>
      <c r="BV121" s="59">
        <f t="shared" si="250"/>
        <v>3431.7872296968144</v>
      </c>
      <c r="BW121" s="59">
        <f t="shared" si="252"/>
        <v>2776.9411069589014</v>
      </c>
      <c r="BX121" s="59">
        <f t="shared" si="254"/>
        <v>2836.8083786256516</v>
      </c>
      <c r="BY121" s="59">
        <f t="shared" si="256"/>
        <v>2956.8646387405238</v>
      </c>
      <c r="BZ121" s="59">
        <f t="shared" si="258"/>
        <v>3849.5735720476232</v>
      </c>
      <c r="CA121" s="59">
        <f t="shared" si="260"/>
        <v>2321.0107294351251</v>
      </c>
      <c r="CB121" s="59">
        <f t="shared" si="262"/>
        <v>2122.416790954941</v>
      </c>
      <c r="CC121" s="59">
        <f t="shared" si="264"/>
        <v>1250.5739887968584</v>
      </c>
      <c r="CD121" s="59">
        <f t="shared" si="266"/>
        <v>992.64814015127365</v>
      </c>
      <c r="CE121" s="59">
        <f t="shared" si="268"/>
        <v>952.57617498965567</v>
      </c>
      <c r="CF121" s="59">
        <f t="shared" si="270"/>
        <v>1587.6269583160931</v>
      </c>
      <c r="CG121" s="59">
        <f t="shared" si="272"/>
        <v>1905.1523499793113</v>
      </c>
      <c r="CH121" s="59">
        <f t="shared" si="275"/>
        <v>0</v>
      </c>
      <c r="CI121" s="59">
        <f t="shared" si="282"/>
        <v>0</v>
      </c>
      <c r="CK121" s="59">
        <f t="shared" si="200"/>
        <v>806317.80874336732</v>
      </c>
      <c r="CL121" s="59">
        <f t="shared" si="211"/>
        <v>65044592.149248622</v>
      </c>
      <c r="CM121" s="59">
        <f t="shared" si="276"/>
        <v>31713544.899955429</v>
      </c>
      <c r="CN121" s="59">
        <f t="shared" si="201"/>
        <v>-8914677.4713774528</v>
      </c>
      <c r="CO121" s="59">
        <f t="shared" si="202"/>
        <v>22798867.428577974</v>
      </c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F121" s="59">
        <f t="shared" si="204"/>
        <v>0</v>
      </c>
      <c r="FG121" s="59">
        <f t="shared" si="277"/>
        <v>806317.80874336732</v>
      </c>
      <c r="FH121" s="59">
        <f t="shared" si="205"/>
        <v>806317.80874336732</v>
      </c>
      <c r="FI121" s="59">
        <f t="shared" si="206"/>
        <v>226655.93603776058</v>
      </c>
      <c r="FJ121" s="59">
        <f t="shared" si="212"/>
        <v>-8914677.4713774528</v>
      </c>
      <c r="FL121" s="59">
        <f t="shared" si="221"/>
        <v>31462.437051437602</v>
      </c>
      <c r="FM121" s="59">
        <f t="shared" si="193"/>
        <v>38511.406676350707</v>
      </c>
      <c r="FN121" s="59">
        <f t="shared" si="222"/>
        <v>98491.10729145685</v>
      </c>
      <c r="FO121" s="110"/>
      <c r="FP121" s="110"/>
      <c r="FQ121" s="59">
        <f t="shared" si="207"/>
        <v>168464.95101924514</v>
      </c>
      <c r="FS121" s="52">
        <f t="shared" si="278"/>
        <v>6.8400000000000002E-2</v>
      </c>
      <c r="FT121" s="52">
        <f t="shared" si="279"/>
        <v>8.8670168312699943E-2</v>
      </c>
    </row>
    <row r="122" spans="1:176" s="97" customFormat="1" x14ac:dyDescent="0.3">
      <c r="A122" s="95" t="s">
        <v>24</v>
      </c>
      <c r="B122" s="96">
        <v>2030</v>
      </c>
      <c r="C122" s="45"/>
      <c r="D122" s="45"/>
      <c r="E122" s="45"/>
      <c r="F122" s="45"/>
      <c r="G122" s="45"/>
      <c r="H122" s="59"/>
      <c r="I122" s="59"/>
      <c r="J122" s="59"/>
      <c r="K122" s="59"/>
      <c r="L122" s="59"/>
      <c r="M122" s="59"/>
      <c r="N122" s="59"/>
      <c r="O122" s="59"/>
      <c r="S122" s="288">
        <f t="shared" si="196"/>
        <v>0</v>
      </c>
      <c r="T122" s="59">
        <f t="shared" si="208"/>
        <v>96758137.049204051</v>
      </c>
      <c r="V122" s="59">
        <f t="shared" si="273"/>
        <v>4702.65651772824</v>
      </c>
      <c r="W122" s="59">
        <f t="shared" si="280"/>
        <v>3358.4493408618273</v>
      </c>
      <c r="X122" s="59">
        <f t="shared" si="283"/>
        <v>6310.6676604674667</v>
      </c>
      <c r="Y122" s="59">
        <f t="shared" si="285"/>
        <v>2839.483747926422</v>
      </c>
      <c r="Z122" s="59">
        <f t="shared" si="287"/>
        <v>4235.2792134089477</v>
      </c>
      <c r="AA122" s="59">
        <f t="shared" si="289"/>
        <v>6401.4558513430784</v>
      </c>
      <c r="AB122" s="59">
        <f t="shared" si="291"/>
        <v>10103.341702899826</v>
      </c>
      <c r="AC122" s="59">
        <f t="shared" si="293"/>
        <v>8666.6590706078805</v>
      </c>
      <c r="AD122" s="59">
        <f t="shared" si="295"/>
        <v>7415.4845078393109</v>
      </c>
      <c r="AE122" s="59">
        <f t="shared" si="297"/>
        <v>10294.070376640475</v>
      </c>
      <c r="AF122" s="59">
        <f t="shared" si="299"/>
        <v>7366.1886101481159</v>
      </c>
      <c r="AG122" s="59">
        <f t="shared" si="301"/>
        <v>6673.9995652981734</v>
      </c>
      <c r="AH122" s="59">
        <f t="shared" ref="AH122:AH145" si="303">$S$26/$X$4</f>
        <v>5644.1847677938558</v>
      </c>
      <c r="AI122" s="59">
        <f t="shared" si="235"/>
        <v>10127.192686767487</v>
      </c>
      <c r="AJ122" s="59">
        <f t="shared" si="237"/>
        <v>14158.00525835599</v>
      </c>
      <c r="AK122" s="59">
        <f t="shared" si="239"/>
        <v>8968.5161669778372</v>
      </c>
      <c r="AL122" s="59">
        <f t="shared" si="241"/>
        <v>6430.3929952001508</v>
      </c>
      <c r="AM122" s="59">
        <f t="shared" si="243"/>
        <v>11558.75814115379</v>
      </c>
      <c r="AN122" s="59">
        <f t="shared" si="245"/>
        <v>11724.700199442228</v>
      </c>
      <c r="AO122" s="59">
        <f t="shared" si="247"/>
        <v>11609.520313989584</v>
      </c>
      <c r="AP122" s="59">
        <f t="shared" si="249"/>
        <v>43950.735475556787</v>
      </c>
      <c r="AQ122" s="59">
        <f t="shared" si="251"/>
        <v>24913.108188650378</v>
      </c>
      <c r="AR122" s="59">
        <f t="shared" si="253"/>
        <v>26892.926778586352</v>
      </c>
      <c r="AS122" s="59">
        <f t="shared" si="255"/>
        <v>28033.148525385288</v>
      </c>
      <c r="AT122" s="59">
        <f t="shared" si="257"/>
        <v>39861.29840137365</v>
      </c>
      <c r="AU122" s="59">
        <f t="shared" si="259"/>
        <v>25892.904066009316</v>
      </c>
      <c r="AV122" s="59">
        <f t="shared" si="261"/>
        <v>24615.677534661703</v>
      </c>
      <c r="AW122" s="59">
        <f t="shared" si="263"/>
        <v>30348.131811855263</v>
      </c>
      <c r="AX122" s="59">
        <f t="shared" si="265"/>
        <v>32193.861363449621</v>
      </c>
      <c r="AY122" s="59">
        <f t="shared" si="267"/>
        <v>31996.826187508061</v>
      </c>
      <c r="AZ122" s="59">
        <f t="shared" si="269"/>
        <v>31601.61686189489</v>
      </c>
      <c r="BA122" s="59">
        <f t="shared" si="271"/>
        <v>31547.366794215843</v>
      </c>
      <c r="BB122" s="59">
        <f t="shared" si="274"/>
        <v>31694.235459834414</v>
      </c>
      <c r="BC122" s="59">
        <f t="shared" si="281"/>
        <v>32244.538028490402</v>
      </c>
      <c r="BD122" s="59">
        <f t="shared" si="284"/>
        <v>32427.535853529822</v>
      </c>
      <c r="BE122" s="59">
        <f t="shared" si="286"/>
        <v>32337.827217513575</v>
      </c>
      <c r="BF122" s="59">
        <f t="shared" si="288"/>
        <v>12083.237075638559</v>
      </c>
      <c r="BG122" s="59">
        <f t="shared" si="290"/>
        <v>18671.525873120154</v>
      </c>
      <c r="BH122" s="59">
        <f t="shared" si="292"/>
        <v>22174.718197806935</v>
      </c>
      <c r="BI122" s="59">
        <f t="shared" si="294"/>
        <v>6267.0739227830982</v>
      </c>
      <c r="BJ122" s="59">
        <f t="shared" si="296"/>
        <v>5112.1396489029266</v>
      </c>
      <c r="BK122" s="59">
        <f t="shared" si="298"/>
        <v>3939.8456591329946</v>
      </c>
      <c r="BL122" s="59">
        <f t="shared" si="300"/>
        <v>4301.477883613954</v>
      </c>
      <c r="BM122" s="59">
        <f t="shared" si="302"/>
        <v>5838.1715171504284</v>
      </c>
      <c r="BN122" s="59">
        <f t="shared" ref="BN122:BN153" si="304">$S$58/$X$4</f>
        <v>6721.9650077639126</v>
      </c>
      <c r="BO122" s="59">
        <f t="shared" si="236"/>
        <v>6222.5398309563725</v>
      </c>
      <c r="BP122" s="59">
        <f t="shared" si="238"/>
        <v>4760.9092398235271</v>
      </c>
      <c r="BQ122" s="59">
        <f t="shared" si="240"/>
        <v>4026.2060297320827</v>
      </c>
      <c r="BR122" s="59">
        <f t="shared" si="242"/>
        <v>4235.1374337202333</v>
      </c>
      <c r="BS122" s="59">
        <f t="shared" si="244"/>
        <v>5390.4471780088652</v>
      </c>
      <c r="BT122" s="59">
        <f t="shared" si="246"/>
        <v>6391.9100098402914</v>
      </c>
      <c r="BU122" s="59">
        <f t="shared" si="248"/>
        <v>4055.7789333138307</v>
      </c>
      <c r="BV122" s="59">
        <f t="shared" si="250"/>
        <v>3431.7872296968144</v>
      </c>
      <c r="BW122" s="59">
        <f t="shared" si="252"/>
        <v>2776.9411069589014</v>
      </c>
      <c r="BX122" s="59">
        <f t="shared" si="254"/>
        <v>2836.8083786256516</v>
      </c>
      <c r="BY122" s="59">
        <f t="shared" si="256"/>
        <v>2956.8646387405238</v>
      </c>
      <c r="BZ122" s="59">
        <f t="shared" si="258"/>
        <v>3849.5735720476232</v>
      </c>
      <c r="CA122" s="59">
        <f t="shared" si="260"/>
        <v>2321.0107294351251</v>
      </c>
      <c r="CB122" s="59">
        <f t="shared" si="262"/>
        <v>2122.416790954941</v>
      </c>
      <c r="CC122" s="59">
        <f t="shared" si="264"/>
        <v>1250.5739887968584</v>
      </c>
      <c r="CD122" s="59">
        <f t="shared" si="266"/>
        <v>992.64814015127365</v>
      </c>
      <c r="CE122" s="59">
        <f t="shared" si="268"/>
        <v>952.57617498965567</v>
      </c>
      <c r="CF122" s="59">
        <f t="shared" si="270"/>
        <v>1587.6269583160931</v>
      </c>
      <c r="CG122" s="59">
        <f t="shared" si="272"/>
        <v>1905.1523499793113</v>
      </c>
      <c r="CH122" s="59">
        <f t="shared" si="275"/>
        <v>0</v>
      </c>
      <c r="CI122" s="59">
        <f t="shared" si="282"/>
        <v>0</v>
      </c>
      <c r="CK122" s="59">
        <f t="shared" si="200"/>
        <v>806317.80874336732</v>
      </c>
      <c r="CL122" s="59">
        <f t="shared" si="211"/>
        <v>65850909.957991987</v>
      </c>
      <c r="CM122" s="59">
        <f t="shared" si="276"/>
        <v>30907227.091212064</v>
      </c>
      <c r="CN122" s="59">
        <f t="shared" si="201"/>
        <v>-8688021.5353396926</v>
      </c>
      <c r="CO122" s="59">
        <f t="shared" si="202"/>
        <v>22219205.555872373</v>
      </c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F122" s="59">
        <f t="shared" si="204"/>
        <v>0</v>
      </c>
      <c r="FG122" s="59">
        <f t="shared" si="277"/>
        <v>806317.80874336732</v>
      </c>
      <c r="FH122" s="59">
        <f t="shared" si="205"/>
        <v>806317.80874336732</v>
      </c>
      <c r="FI122" s="59">
        <f t="shared" si="206"/>
        <v>226655.93603776058</v>
      </c>
      <c r="FJ122" s="59">
        <f t="shared" si="212"/>
        <v>-8688021.5353396926</v>
      </c>
      <c r="FL122" s="59">
        <f t="shared" si="221"/>
        <v>30662.503667103872</v>
      </c>
      <c r="FM122" s="59">
        <f t="shared" si="193"/>
        <v>37532.253032667591</v>
      </c>
      <c r="FN122" s="59">
        <f t="shared" si="222"/>
        <v>95986.968001368659</v>
      </c>
      <c r="FO122" s="110"/>
      <c r="FP122" s="110"/>
      <c r="FQ122" s="59">
        <f t="shared" si="207"/>
        <v>164181.72470114013</v>
      </c>
      <c r="FS122" s="52">
        <f t="shared" si="278"/>
        <v>6.8400000000000002E-2</v>
      </c>
      <c r="FT122" s="52">
        <f t="shared" si="279"/>
        <v>8.8670168312699971E-2</v>
      </c>
    </row>
    <row r="123" spans="1:176" s="97" customFormat="1" x14ac:dyDescent="0.3">
      <c r="A123" s="95" t="s">
        <v>25</v>
      </c>
      <c r="B123" s="96">
        <v>2030</v>
      </c>
      <c r="C123" s="45"/>
      <c r="D123" s="45"/>
      <c r="E123" s="45"/>
      <c r="F123" s="45"/>
      <c r="G123" s="45"/>
      <c r="H123" s="59"/>
      <c r="I123" s="59"/>
      <c r="J123" s="59"/>
      <c r="K123" s="59"/>
      <c r="L123" s="59"/>
      <c r="M123" s="59"/>
      <c r="N123" s="59"/>
      <c r="O123" s="59"/>
      <c r="S123" s="288">
        <f t="shared" si="196"/>
        <v>0</v>
      </c>
      <c r="T123" s="59">
        <f t="shared" si="208"/>
        <v>96758137.049204051</v>
      </c>
      <c r="V123" s="59">
        <f t="shared" si="273"/>
        <v>4702.65651772824</v>
      </c>
      <c r="W123" s="59">
        <f t="shared" si="280"/>
        <v>3358.4493408618273</v>
      </c>
      <c r="X123" s="59">
        <f t="shared" si="283"/>
        <v>6310.6676604674667</v>
      </c>
      <c r="Y123" s="59">
        <f t="shared" si="285"/>
        <v>2839.483747926422</v>
      </c>
      <c r="Z123" s="59">
        <f t="shared" si="287"/>
        <v>4235.2792134089477</v>
      </c>
      <c r="AA123" s="59">
        <f t="shared" si="289"/>
        <v>6401.4558513430784</v>
      </c>
      <c r="AB123" s="59">
        <f t="shared" si="291"/>
        <v>10103.341702899826</v>
      </c>
      <c r="AC123" s="59">
        <f t="shared" si="293"/>
        <v>8666.6590706078805</v>
      </c>
      <c r="AD123" s="59">
        <f t="shared" si="295"/>
        <v>7415.4845078393109</v>
      </c>
      <c r="AE123" s="59">
        <f t="shared" si="297"/>
        <v>10294.070376640475</v>
      </c>
      <c r="AF123" s="59">
        <f t="shared" si="299"/>
        <v>7366.1886101481159</v>
      </c>
      <c r="AG123" s="59">
        <f t="shared" si="301"/>
        <v>6673.9995652981734</v>
      </c>
      <c r="AH123" s="59">
        <f t="shared" si="303"/>
        <v>5644.1847677938558</v>
      </c>
      <c r="AI123" s="59">
        <f t="shared" ref="AI123:AI146" si="305">$S$27/$X$4</f>
        <v>10127.192686767487</v>
      </c>
      <c r="AJ123" s="59">
        <f t="shared" si="237"/>
        <v>14158.00525835599</v>
      </c>
      <c r="AK123" s="59">
        <f t="shared" si="239"/>
        <v>8968.5161669778372</v>
      </c>
      <c r="AL123" s="59">
        <f t="shared" si="241"/>
        <v>6430.3929952001508</v>
      </c>
      <c r="AM123" s="59">
        <f t="shared" si="243"/>
        <v>11558.75814115379</v>
      </c>
      <c r="AN123" s="59">
        <f t="shared" si="245"/>
        <v>11724.700199442228</v>
      </c>
      <c r="AO123" s="59">
        <f t="shared" si="247"/>
        <v>11609.520313989584</v>
      </c>
      <c r="AP123" s="59">
        <f t="shared" si="249"/>
        <v>43950.735475556787</v>
      </c>
      <c r="AQ123" s="59">
        <f t="shared" si="251"/>
        <v>24913.108188650378</v>
      </c>
      <c r="AR123" s="59">
        <f t="shared" si="253"/>
        <v>26892.926778586352</v>
      </c>
      <c r="AS123" s="59">
        <f t="shared" si="255"/>
        <v>28033.148525385288</v>
      </c>
      <c r="AT123" s="59">
        <f t="shared" si="257"/>
        <v>39861.29840137365</v>
      </c>
      <c r="AU123" s="59">
        <f t="shared" si="259"/>
        <v>25892.904066009316</v>
      </c>
      <c r="AV123" s="59">
        <f t="shared" si="261"/>
        <v>24615.677534661703</v>
      </c>
      <c r="AW123" s="59">
        <f t="shared" si="263"/>
        <v>30348.131811855263</v>
      </c>
      <c r="AX123" s="59">
        <f t="shared" si="265"/>
        <v>32193.861363449621</v>
      </c>
      <c r="AY123" s="59">
        <f t="shared" si="267"/>
        <v>31996.826187508061</v>
      </c>
      <c r="AZ123" s="59">
        <f t="shared" si="269"/>
        <v>31601.61686189489</v>
      </c>
      <c r="BA123" s="59">
        <f t="shared" si="271"/>
        <v>31547.366794215843</v>
      </c>
      <c r="BB123" s="59">
        <f t="shared" si="274"/>
        <v>31694.235459834414</v>
      </c>
      <c r="BC123" s="59">
        <f t="shared" si="281"/>
        <v>32244.538028490402</v>
      </c>
      <c r="BD123" s="59">
        <f t="shared" si="284"/>
        <v>32427.535853529822</v>
      </c>
      <c r="BE123" s="59">
        <f t="shared" si="286"/>
        <v>32337.827217513575</v>
      </c>
      <c r="BF123" s="59">
        <f t="shared" si="288"/>
        <v>12083.237075638559</v>
      </c>
      <c r="BG123" s="59">
        <f t="shared" si="290"/>
        <v>18671.525873120154</v>
      </c>
      <c r="BH123" s="59">
        <f t="shared" si="292"/>
        <v>22174.718197806935</v>
      </c>
      <c r="BI123" s="59">
        <f t="shared" si="294"/>
        <v>6267.0739227830982</v>
      </c>
      <c r="BJ123" s="59">
        <f t="shared" si="296"/>
        <v>5112.1396489029266</v>
      </c>
      <c r="BK123" s="59">
        <f t="shared" si="298"/>
        <v>3939.8456591329946</v>
      </c>
      <c r="BL123" s="59">
        <f t="shared" si="300"/>
        <v>4301.477883613954</v>
      </c>
      <c r="BM123" s="59">
        <f t="shared" si="302"/>
        <v>5838.1715171504284</v>
      </c>
      <c r="BN123" s="59">
        <f t="shared" si="304"/>
        <v>6721.9650077639126</v>
      </c>
      <c r="BO123" s="59">
        <f t="shared" ref="BO123:BO154" si="306">$S$59/$X$4</f>
        <v>6222.5398309563725</v>
      </c>
      <c r="BP123" s="59">
        <f t="shared" si="238"/>
        <v>4760.9092398235271</v>
      </c>
      <c r="BQ123" s="59">
        <f t="shared" si="240"/>
        <v>4026.2060297320827</v>
      </c>
      <c r="BR123" s="59">
        <f t="shared" si="242"/>
        <v>4235.1374337202333</v>
      </c>
      <c r="BS123" s="59">
        <f t="shared" si="244"/>
        <v>5390.4471780088652</v>
      </c>
      <c r="BT123" s="59">
        <f t="shared" si="246"/>
        <v>6391.9100098402914</v>
      </c>
      <c r="BU123" s="59">
        <f t="shared" si="248"/>
        <v>4055.7789333138307</v>
      </c>
      <c r="BV123" s="59">
        <f t="shared" si="250"/>
        <v>3431.7872296968144</v>
      </c>
      <c r="BW123" s="59">
        <f t="shared" si="252"/>
        <v>2776.9411069589014</v>
      </c>
      <c r="BX123" s="59">
        <f t="shared" si="254"/>
        <v>2836.8083786256516</v>
      </c>
      <c r="BY123" s="59">
        <f t="shared" si="256"/>
        <v>2956.8646387405238</v>
      </c>
      <c r="BZ123" s="59">
        <f t="shared" si="258"/>
        <v>3849.5735720476232</v>
      </c>
      <c r="CA123" s="59">
        <f t="shared" si="260"/>
        <v>2321.0107294351251</v>
      </c>
      <c r="CB123" s="59">
        <f t="shared" si="262"/>
        <v>2122.416790954941</v>
      </c>
      <c r="CC123" s="59">
        <f t="shared" si="264"/>
        <v>1250.5739887968584</v>
      </c>
      <c r="CD123" s="59">
        <f t="shared" si="266"/>
        <v>992.64814015127365</v>
      </c>
      <c r="CE123" s="59">
        <f t="shared" si="268"/>
        <v>952.57617498965567</v>
      </c>
      <c r="CF123" s="59">
        <f t="shared" si="270"/>
        <v>1587.6269583160931</v>
      </c>
      <c r="CG123" s="59">
        <f t="shared" si="272"/>
        <v>1905.1523499793113</v>
      </c>
      <c r="CH123" s="59">
        <f t="shared" si="275"/>
        <v>0</v>
      </c>
      <c r="CI123" s="59">
        <f t="shared" si="282"/>
        <v>0</v>
      </c>
      <c r="CK123" s="59">
        <f t="shared" si="200"/>
        <v>806317.80874336732</v>
      </c>
      <c r="CL123" s="59">
        <f t="shared" si="211"/>
        <v>66657227.766735353</v>
      </c>
      <c r="CM123" s="59">
        <f t="shared" si="276"/>
        <v>30100909.282468699</v>
      </c>
      <c r="CN123" s="59">
        <f t="shared" si="201"/>
        <v>-8461365.5993019324</v>
      </c>
      <c r="CO123" s="59">
        <f t="shared" si="202"/>
        <v>21639543.683166765</v>
      </c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F123" s="59">
        <f t="shared" si="204"/>
        <v>0</v>
      </c>
      <c r="FG123" s="59">
        <f t="shared" si="277"/>
        <v>806317.80874336732</v>
      </c>
      <c r="FH123" s="59">
        <f t="shared" si="205"/>
        <v>806317.80874336732</v>
      </c>
      <c r="FI123" s="59">
        <f t="shared" si="206"/>
        <v>226655.93603776058</v>
      </c>
      <c r="FJ123" s="59">
        <f t="shared" si="212"/>
        <v>-8461365.5993019324</v>
      </c>
      <c r="FL123" s="59">
        <f t="shared" si="221"/>
        <v>29862.570282770135</v>
      </c>
      <c r="FM123" s="59">
        <f t="shared" si="193"/>
        <v>36553.099388984461</v>
      </c>
      <c r="FN123" s="59">
        <f t="shared" si="222"/>
        <v>93482.828711280425</v>
      </c>
      <c r="FO123" s="110"/>
      <c r="FP123" s="110"/>
      <c r="FQ123" s="59">
        <f t="shared" si="207"/>
        <v>159898.49838303501</v>
      </c>
      <c r="FS123" s="52">
        <f t="shared" si="278"/>
        <v>6.8400000000000002E-2</v>
      </c>
      <c r="FT123" s="52">
        <f t="shared" si="279"/>
        <v>8.8670168312699943E-2</v>
      </c>
    </row>
    <row r="124" spans="1:176" s="97" customFormat="1" x14ac:dyDescent="0.3">
      <c r="A124" s="95" t="s">
        <v>26</v>
      </c>
      <c r="B124" s="96">
        <v>2030</v>
      </c>
      <c r="C124" s="45"/>
      <c r="D124" s="45"/>
      <c r="E124" s="45"/>
      <c r="F124" s="45"/>
      <c r="G124" s="45"/>
      <c r="H124" s="59"/>
      <c r="I124" s="59"/>
      <c r="J124" s="59"/>
      <c r="K124" s="59"/>
      <c r="L124" s="59"/>
      <c r="M124" s="59"/>
      <c r="N124" s="59"/>
      <c r="O124" s="59"/>
      <c r="S124" s="288">
        <f t="shared" si="196"/>
        <v>0</v>
      </c>
      <c r="T124" s="59">
        <f t="shared" si="208"/>
        <v>96758137.049204051</v>
      </c>
      <c r="V124" s="59">
        <f t="shared" si="273"/>
        <v>4702.65651772824</v>
      </c>
      <c r="W124" s="59">
        <f t="shared" si="280"/>
        <v>3358.4493408618273</v>
      </c>
      <c r="X124" s="59">
        <f t="shared" si="283"/>
        <v>6310.6676604674667</v>
      </c>
      <c r="Y124" s="59">
        <f t="shared" si="285"/>
        <v>2839.483747926422</v>
      </c>
      <c r="Z124" s="59">
        <f t="shared" si="287"/>
        <v>4235.2792134089477</v>
      </c>
      <c r="AA124" s="59">
        <f t="shared" si="289"/>
        <v>6401.4558513430784</v>
      </c>
      <c r="AB124" s="59">
        <f t="shared" si="291"/>
        <v>10103.341702899826</v>
      </c>
      <c r="AC124" s="59">
        <f t="shared" si="293"/>
        <v>8666.6590706078805</v>
      </c>
      <c r="AD124" s="59">
        <f t="shared" si="295"/>
        <v>7415.4845078393109</v>
      </c>
      <c r="AE124" s="59">
        <f t="shared" si="297"/>
        <v>10294.070376640475</v>
      </c>
      <c r="AF124" s="59">
        <f t="shared" si="299"/>
        <v>7366.1886101481159</v>
      </c>
      <c r="AG124" s="59">
        <f t="shared" si="301"/>
        <v>6673.9995652981734</v>
      </c>
      <c r="AH124" s="59">
        <f t="shared" si="303"/>
        <v>5644.1847677938558</v>
      </c>
      <c r="AI124" s="59">
        <f t="shared" si="305"/>
        <v>10127.192686767487</v>
      </c>
      <c r="AJ124" s="59">
        <f t="shared" ref="AJ124:AJ147" si="307">$S$28/$X$4</f>
        <v>14158.00525835599</v>
      </c>
      <c r="AK124" s="59">
        <f t="shared" si="239"/>
        <v>8968.5161669778372</v>
      </c>
      <c r="AL124" s="59">
        <f t="shared" si="241"/>
        <v>6430.3929952001508</v>
      </c>
      <c r="AM124" s="59">
        <f t="shared" si="243"/>
        <v>11558.75814115379</v>
      </c>
      <c r="AN124" s="59">
        <f t="shared" si="245"/>
        <v>11724.700199442228</v>
      </c>
      <c r="AO124" s="59">
        <f t="shared" si="247"/>
        <v>11609.520313989584</v>
      </c>
      <c r="AP124" s="59">
        <f t="shared" si="249"/>
        <v>43950.735475556787</v>
      </c>
      <c r="AQ124" s="59">
        <f t="shared" si="251"/>
        <v>24913.108188650378</v>
      </c>
      <c r="AR124" s="59">
        <f t="shared" si="253"/>
        <v>26892.926778586352</v>
      </c>
      <c r="AS124" s="59">
        <f t="shared" si="255"/>
        <v>28033.148525385288</v>
      </c>
      <c r="AT124" s="59">
        <f t="shared" si="257"/>
        <v>39861.29840137365</v>
      </c>
      <c r="AU124" s="59">
        <f t="shared" si="259"/>
        <v>25892.904066009316</v>
      </c>
      <c r="AV124" s="59">
        <f t="shared" si="261"/>
        <v>24615.677534661703</v>
      </c>
      <c r="AW124" s="59">
        <f t="shared" si="263"/>
        <v>30348.131811855263</v>
      </c>
      <c r="AX124" s="59">
        <f t="shared" si="265"/>
        <v>32193.861363449621</v>
      </c>
      <c r="AY124" s="59">
        <f t="shared" si="267"/>
        <v>31996.826187508061</v>
      </c>
      <c r="AZ124" s="59">
        <f t="shared" si="269"/>
        <v>31601.61686189489</v>
      </c>
      <c r="BA124" s="59">
        <f t="shared" si="271"/>
        <v>31547.366794215843</v>
      </c>
      <c r="BB124" s="59">
        <f t="shared" si="274"/>
        <v>31694.235459834414</v>
      </c>
      <c r="BC124" s="59">
        <f t="shared" si="281"/>
        <v>32244.538028490402</v>
      </c>
      <c r="BD124" s="59">
        <f t="shared" si="284"/>
        <v>32427.535853529822</v>
      </c>
      <c r="BE124" s="59">
        <f t="shared" si="286"/>
        <v>32337.827217513575</v>
      </c>
      <c r="BF124" s="59">
        <f t="shared" si="288"/>
        <v>12083.237075638559</v>
      </c>
      <c r="BG124" s="59">
        <f t="shared" si="290"/>
        <v>18671.525873120154</v>
      </c>
      <c r="BH124" s="59">
        <f t="shared" si="292"/>
        <v>22174.718197806935</v>
      </c>
      <c r="BI124" s="59">
        <f t="shared" si="294"/>
        <v>6267.0739227830982</v>
      </c>
      <c r="BJ124" s="59">
        <f t="shared" si="296"/>
        <v>5112.1396489029266</v>
      </c>
      <c r="BK124" s="59">
        <f t="shared" si="298"/>
        <v>3939.8456591329946</v>
      </c>
      <c r="BL124" s="59">
        <f t="shared" si="300"/>
        <v>4301.477883613954</v>
      </c>
      <c r="BM124" s="59">
        <f t="shared" si="302"/>
        <v>5838.1715171504284</v>
      </c>
      <c r="BN124" s="59">
        <f t="shared" si="304"/>
        <v>6721.9650077639126</v>
      </c>
      <c r="BO124" s="59">
        <f t="shared" si="306"/>
        <v>6222.5398309563725</v>
      </c>
      <c r="BP124" s="59">
        <f t="shared" ref="BP124:BP155" si="308">$S$60/$X$4</f>
        <v>4760.9092398235271</v>
      </c>
      <c r="BQ124" s="59">
        <f t="shared" si="240"/>
        <v>4026.2060297320827</v>
      </c>
      <c r="BR124" s="59">
        <f t="shared" si="242"/>
        <v>4235.1374337202333</v>
      </c>
      <c r="BS124" s="59">
        <f t="shared" si="244"/>
        <v>5390.4471780088652</v>
      </c>
      <c r="BT124" s="59">
        <f t="shared" si="246"/>
        <v>6391.9100098402914</v>
      </c>
      <c r="BU124" s="59">
        <f t="shared" si="248"/>
        <v>4055.7789333138307</v>
      </c>
      <c r="BV124" s="59">
        <f t="shared" si="250"/>
        <v>3431.7872296968144</v>
      </c>
      <c r="BW124" s="59">
        <f t="shared" si="252"/>
        <v>2776.9411069589014</v>
      </c>
      <c r="BX124" s="59">
        <f t="shared" si="254"/>
        <v>2836.8083786256516</v>
      </c>
      <c r="BY124" s="59">
        <f t="shared" si="256"/>
        <v>2956.8646387405238</v>
      </c>
      <c r="BZ124" s="59">
        <f t="shared" si="258"/>
        <v>3849.5735720476232</v>
      </c>
      <c r="CA124" s="59">
        <f t="shared" si="260"/>
        <v>2321.0107294351251</v>
      </c>
      <c r="CB124" s="59">
        <f t="shared" si="262"/>
        <v>2122.416790954941</v>
      </c>
      <c r="CC124" s="59">
        <f t="shared" si="264"/>
        <v>1250.5739887968584</v>
      </c>
      <c r="CD124" s="59">
        <f t="shared" si="266"/>
        <v>992.64814015127365</v>
      </c>
      <c r="CE124" s="59">
        <f t="shared" si="268"/>
        <v>952.57617498965567</v>
      </c>
      <c r="CF124" s="59">
        <f t="shared" si="270"/>
        <v>1587.6269583160931</v>
      </c>
      <c r="CG124" s="59">
        <f t="shared" si="272"/>
        <v>1905.1523499793113</v>
      </c>
      <c r="CH124" s="59">
        <f t="shared" si="275"/>
        <v>0</v>
      </c>
      <c r="CI124" s="59">
        <f t="shared" si="282"/>
        <v>0</v>
      </c>
      <c r="CK124" s="59">
        <f t="shared" si="200"/>
        <v>806317.80874336732</v>
      </c>
      <c r="CL124" s="59">
        <f t="shared" si="211"/>
        <v>67463545.575478718</v>
      </c>
      <c r="CM124" s="59">
        <f t="shared" si="276"/>
        <v>29294591.473725334</v>
      </c>
      <c r="CN124" s="59">
        <f t="shared" si="201"/>
        <v>-8234709.6632641722</v>
      </c>
      <c r="CO124" s="59">
        <f t="shared" si="202"/>
        <v>21059881.810461164</v>
      </c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F124" s="59">
        <f t="shared" si="204"/>
        <v>0</v>
      </c>
      <c r="FG124" s="59">
        <f t="shared" si="277"/>
        <v>806317.80874336732</v>
      </c>
      <c r="FH124" s="59">
        <f t="shared" si="205"/>
        <v>806317.80874336732</v>
      </c>
      <c r="FI124" s="59">
        <f t="shared" si="206"/>
        <v>226655.93603776058</v>
      </c>
      <c r="FJ124" s="59">
        <f t="shared" si="212"/>
        <v>-8234709.6632641722</v>
      </c>
      <c r="FL124" s="59">
        <f t="shared" si="221"/>
        <v>29062.636898436405</v>
      </c>
      <c r="FM124" s="59">
        <f t="shared" si="193"/>
        <v>35573.945745301346</v>
      </c>
      <c r="FN124" s="59">
        <f t="shared" si="222"/>
        <v>90978.689421192234</v>
      </c>
      <c r="FO124" s="110"/>
      <c r="FP124" s="110"/>
      <c r="FQ124" s="59">
        <f t="shared" si="207"/>
        <v>155615.27206493</v>
      </c>
      <c r="FS124" s="52">
        <f t="shared" si="278"/>
        <v>6.8400000000000002E-2</v>
      </c>
      <c r="FT124" s="52">
        <f t="shared" si="279"/>
        <v>8.8670168312699971E-2</v>
      </c>
    </row>
    <row r="125" spans="1:176" s="97" customFormat="1" x14ac:dyDescent="0.3">
      <c r="A125" s="95" t="s">
        <v>27</v>
      </c>
      <c r="B125" s="96">
        <v>2030</v>
      </c>
      <c r="C125" s="45"/>
      <c r="D125" s="45"/>
      <c r="E125" s="45"/>
      <c r="F125" s="45"/>
      <c r="G125" s="45"/>
      <c r="H125" s="59"/>
      <c r="I125" s="59"/>
      <c r="J125" s="59"/>
      <c r="K125" s="59"/>
      <c r="L125" s="59"/>
      <c r="M125" s="59"/>
      <c r="N125" s="59"/>
      <c r="O125" s="59"/>
      <c r="S125" s="288">
        <f t="shared" si="196"/>
        <v>0</v>
      </c>
      <c r="T125" s="59">
        <f t="shared" si="208"/>
        <v>96758137.049204051</v>
      </c>
      <c r="V125" s="59">
        <f t="shared" si="273"/>
        <v>4702.65651772824</v>
      </c>
      <c r="W125" s="59">
        <f t="shared" si="280"/>
        <v>3358.4493408618273</v>
      </c>
      <c r="X125" s="59">
        <f t="shared" si="283"/>
        <v>6310.6676604674667</v>
      </c>
      <c r="Y125" s="59">
        <f t="shared" si="285"/>
        <v>2839.483747926422</v>
      </c>
      <c r="Z125" s="59">
        <f t="shared" si="287"/>
        <v>4235.2792134089477</v>
      </c>
      <c r="AA125" s="59">
        <f t="shared" si="289"/>
        <v>6401.4558513430784</v>
      </c>
      <c r="AB125" s="59">
        <f t="shared" si="291"/>
        <v>10103.341702899826</v>
      </c>
      <c r="AC125" s="59">
        <f t="shared" si="293"/>
        <v>8666.6590706078805</v>
      </c>
      <c r="AD125" s="59">
        <f t="shared" si="295"/>
        <v>7415.4845078393109</v>
      </c>
      <c r="AE125" s="59">
        <f t="shared" si="297"/>
        <v>10294.070376640475</v>
      </c>
      <c r="AF125" s="59">
        <f t="shared" si="299"/>
        <v>7366.1886101481159</v>
      </c>
      <c r="AG125" s="59">
        <f t="shared" si="301"/>
        <v>6673.9995652981734</v>
      </c>
      <c r="AH125" s="59">
        <f t="shared" si="303"/>
        <v>5644.1847677938558</v>
      </c>
      <c r="AI125" s="59">
        <f t="shared" si="305"/>
        <v>10127.192686767487</v>
      </c>
      <c r="AJ125" s="59">
        <f t="shared" si="307"/>
        <v>14158.00525835599</v>
      </c>
      <c r="AK125" s="59">
        <f t="shared" ref="AK125:AK148" si="309">$S$29/$X$4</f>
        <v>8968.5161669778372</v>
      </c>
      <c r="AL125" s="59">
        <f t="shared" si="241"/>
        <v>6430.3929952001508</v>
      </c>
      <c r="AM125" s="59">
        <f t="shared" si="243"/>
        <v>11558.75814115379</v>
      </c>
      <c r="AN125" s="59">
        <f t="shared" si="245"/>
        <v>11724.700199442228</v>
      </c>
      <c r="AO125" s="59">
        <f t="shared" si="247"/>
        <v>11609.520313989584</v>
      </c>
      <c r="AP125" s="59">
        <f t="shared" si="249"/>
        <v>43950.735475556787</v>
      </c>
      <c r="AQ125" s="59">
        <f t="shared" si="251"/>
        <v>24913.108188650378</v>
      </c>
      <c r="AR125" s="59">
        <f t="shared" si="253"/>
        <v>26892.926778586352</v>
      </c>
      <c r="AS125" s="59">
        <f t="shared" si="255"/>
        <v>28033.148525385288</v>
      </c>
      <c r="AT125" s="59">
        <f t="shared" si="257"/>
        <v>39861.29840137365</v>
      </c>
      <c r="AU125" s="59">
        <f t="shared" si="259"/>
        <v>25892.904066009316</v>
      </c>
      <c r="AV125" s="59">
        <f t="shared" si="261"/>
        <v>24615.677534661703</v>
      </c>
      <c r="AW125" s="59">
        <f t="shared" si="263"/>
        <v>30348.131811855263</v>
      </c>
      <c r="AX125" s="59">
        <f t="shared" si="265"/>
        <v>32193.861363449621</v>
      </c>
      <c r="AY125" s="59">
        <f t="shared" si="267"/>
        <v>31996.826187508061</v>
      </c>
      <c r="AZ125" s="59">
        <f t="shared" si="269"/>
        <v>31601.61686189489</v>
      </c>
      <c r="BA125" s="59">
        <f t="shared" si="271"/>
        <v>31547.366794215843</v>
      </c>
      <c r="BB125" s="59">
        <f t="shared" si="274"/>
        <v>31694.235459834414</v>
      </c>
      <c r="BC125" s="59">
        <f t="shared" si="281"/>
        <v>32244.538028490402</v>
      </c>
      <c r="BD125" s="59">
        <f t="shared" si="284"/>
        <v>32427.535853529822</v>
      </c>
      <c r="BE125" s="59">
        <f t="shared" si="286"/>
        <v>32337.827217513575</v>
      </c>
      <c r="BF125" s="59">
        <f t="shared" si="288"/>
        <v>12083.237075638559</v>
      </c>
      <c r="BG125" s="59">
        <f t="shared" si="290"/>
        <v>18671.525873120154</v>
      </c>
      <c r="BH125" s="59">
        <f t="shared" si="292"/>
        <v>22174.718197806935</v>
      </c>
      <c r="BI125" s="59">
        <f t="shared" si="294"/>
        <v>6267.0739227830982</v>
      </c>
      <c r="BJ125" s="59">
        <f t="shared" si="296"/>
        <v>5112.1396489029266</v>
      </c>
      <c r="BK125" s="59">
        <f t="shared" si="298"/>
        <v>3939.8456591329946</v>
      </c>
      <c r="BL125" s="59">
        <f t="shared" si="300"/>
        <v>4301.477883613954</v>
      </c>
      <c r="BM125" s="59">
        <f t="shared" si="302"/>
        <v>5838.1715171504284</v>
      </c>
      <c r="BN125" s="59">
        <f t="shared" si="304"/>
        <v>6721.9650077639126</v>
      </c>
      <c r="BO125" s="59">
        <f t="shared" si="306"/>
        <v>6222.5398309563725</v>
      </c>
      <c r="BP125" s="59">
        <f t="shared" si="308"/>
        <v>4760.9092398235271</v>
      </c>
      <c r="BQ125" s="59">
        <f t="shared" ref="BQ125:BQ156" si="310">$S$61/$X$4</f>
        <v>4026.2060297320827</v>
      </c>
      <c r="BR125" s="59">
        <f t="shared" si="242"/>
        <v>4235.1374337202333</v>
      </c>
      <c r="BS125" s="59">
        <f t="shared" si="244"/>
        <v>5390.4471780088652</v>
      </c>
      <c r="BT125" s="59">
        <f t="shared" si="246"/>
        <v>6391.9100098402914</v>
      </c>
      <c r="BU125" s="59">
        <f t="shared" si="248"/>
        <v>4055.7789333138307</v>
      </c>
      <c r="BV125" s="59">
        <f t="shared" si="250"/>
        <v>3431.7872296968144</v>
      </c>
      <c r="BW125" s="59">
        <f t="shared" si="252"/>
        <v>2776.9411069589014</v>
      </c>
      <c r="BX125" s="59">
        <f t="shared" si="254"/>
        <v>2836.8083786256516</v>
      </c>
      <c r="BY125" s="59">
        <f t="shared" si="256"/>
        <v>2956.8646387405238</v>
      </c>
      <c r="BZ125" s="59">
        <f t="shared" si="258"/>
        <v>3849.5735720476232</v>
      </c>
      <c r="CA125" s="59">
        <f t="shared" si="260"/>
        <v>2321.0107294351251</v>
      </c>
      <c r="CB125" s="59">
        <f t="shared" si="262"/>
        <v>2122.416790954941</v>
      </c>
      <c r="CC125" s="59">
        <f t="shared" si="264"/>
        <v>1250.5739887968584</v>
      </c>
      <c r="CD125" s="59">
        <f t="shared" si="266"/>
        <v>992.64814015127365</v>
      </c>
      <c r="CE125" s="59">
        <f t="shared" si="268"/>
        <v>952.57617498965567</v>
      </c>
      <c r="CF125" s="59">
        <f t="shared" si="270"/>
        <v>1587.6269583160931</v>
      </c>
      <c r="CG125" s="59">
        <f t="shared" si="272"/>
        <v>1905.1523499793113</v>
      </c>
      <c r="CH125" s="59">
        <f t="shared" si="275"/>
        <v>0</v>
      </c>
      <c r="CI125" s="59">
        <f t="shared" si="282"/>
        <v>0</v>
      </c>
      <c r="CK125" s="59">
        <f t="shared" si="200"/>
        <v>806317.80874336732</v>
      </c>
      <c r="CL125" s="59">
        <f t="shared" si="211"/>
        <v>68269863.38422209</v>
      </c>
      <c r="CM125" s="59">
        <f t="shared" si="276"/>
        <v>28488273.664981961</v>
      </c>
      <c r="CN125" s="59">
        <f t="shared" si="201"/>
        <v>-8008053.7272264119</v>
      </c>
      <c r="CO125" s="59">
        <f t="shared" si="202"/>
        <v>20480219.937755547</v>
      </c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F125" s="59">
        <f t="shared" si="204"/>
        <v>0</v>
      </c>
      <c r="FG125" s="59">
        <f t="shared" si="277"/>
        <v>806317.80874336732</v>
      </c>
      <c r="FH125" s="59">
        <f t="shared" si="205"/>
        <v>806317.80874336732</v>
      </c>
      <c r="FI125" s="59">
        <f t="shared" si="206"/>
        <v>226655.93603776058</v>
      </c>
      <c r="FJ125" s="59">
        <f t="shared" si="212"/>
        <v>-8008053.7272264119</v>
      </c>
      <c r="FL125" s="59">
        <f t="shared" si="221"/>
        <v>28262.703514102654</v>
      </c>
      <c r="FM125" s="59">
        <f t="shared" si="193"/>
        <v>34594.792101618208</v>
      </c>
      <c r="FN125" s="59">
        <f t="shared" si="222"/>
        <v>88474.55013110397</v>
      </c>
      <c r="FO125" s="110"/>
      <c r="FP125" s="110"/>
      <c r="FQ125" s="59">
        <f t="shared" si="207"/>
        <v>151332.04574682482</v>
      </c>
      <c r="FS125" s="52">
        <f t="shared" si="278"/>
        <v>6.8400000000000002E-2</v>
      </c>
      <c r="FT125" s="52">
        <f t="shared" si="279"/>
        <v>8.8670168312699957E-2</v>
      </c>
    </row>
    <row r="126" spans="1:176" s="97" customFormat="1" x14ac:dyDescent="0.3">
      <c r="A126" s="95" t="s">
        <v>28</v>
      </c>
      <c r="B126" s="96">
        <v>2030</v>
      </c>
      <c r="C126" s="45"/>
      <c r="D126" s="45"/>
      <c r="E126" s="45"/>
      <c r="F126" s="45"/>
      <c r="G126" s="45"/>
      <c r="H126" s="59"/>
      <c r="I126" s="59"/>
      <c r="J126" s="59"/>
      <c r="K126" s="59"/>
      <c r="L126" s="59"/>
      <c r="M126" s="59"/>
      <c r="N126" s="59"/>
      <c r="O126" s="59"/>
      <c r="S126" s="288">
        <f t="shared" si="196"/>
        <v>0</v>
      </c>
      <c r="T126" s="59">
        <f t="shared" si="208"/>
        <v>96758137.049204051</v>
      </c>
      <c r="V126" s="59">
        <f t="shared" si="273"/>
        <v>4702.65651772824</v>
      </c>
      <c r="W126" s="59">
        <f t="shared" si="280"/>
        <v>3358.4493408618273</v>
      </c>
      <c r="X126" s="59">
        <f t="shared" si="283"/>
        <v>6310.6676604674667</v>
      </c>
      <c r="Y126" s="59">
        <f t="shared" si="285"/>
        <v>2839.483747926422</v>
      </c>
      <c r="Z126" s="59">
        <f t="shared" si="287"/>
        <v>4235.2792134089477</v>
      </c>
      <c r="AA126" s="59">
        <f t="shared" si="289"/>
        <v>6401.4558513430784</v>
      </c>
      <c r="AB126" s="59">
        <f t="shared" si="291"/>
        <v>10103.341702899826</v>
      </c>
      <c r="AC126" s="59">
        <f t="shared" si="293"/>
        <v>8666.6590706078805</v>
      </c>
      <c r="AD126" s="59">
        <f t="shared" si="295"/>
        <v>7415.4845078393109</v>
      </c>
      <c r="AE126" s="59">
        <f t="shared" si="297"/>
        <v>10294.070376640475</v>
      </c>
      <c r="AF126" s="59">
        <f t="shared" si="299"/>
        <v>7366.1886101481159</v>
      </c>
      <c r="AG126" s="59">
        <f t="shared" si="301"/>
        <v>6673.9995652981734</v>
      </c>
      <c r="AH126" s="59">
        <f t="shared" si="303"/>
        <v>5644.1847677938558</v>
      </c>
      <c r="AI126" s="59">
        <f t="shared" si="305"/>
        <v>10127.192686767487</v>
      </c>
      <c r="AJ126" s="59">
        <f t="shared" si="307"/>
        <v>14158.00525835599</v>
      </c>
      <c r="AK126" s="59">
        <f t="shared" si="309"/>
        <v>8968.5161669778372</v>
      </c>
      <c r="AL126" s="59">
        <f t="shared" ref="AL126:AL149" si="311">$S$30/$X$4</f>
        <v>6430.3929952001508</v>
      </c>
      <c r="AM126" s="59">
        <f t="shared" si="243"/>
        <v>11558.75814115379</v>
      </c>
      <c r="AN126" s="59">
        <f t="shared" si="245"/>
        <v>11724.700199442228</v>
      </c>
      <c r="AO126" s="59">
        <f t="shared" si="247"/>
        <v>11609.520313989584</v>
      </c>
      <c r="AP126" s="59">
        <f t="shared" si="249"/>
        <v>43950.735475556787</v>
      </c>
      <c r="AQ126" s="59">
        <f t="shared" si="251"/>
        <v>24913.108188650378</v>
      </c>
      <c r="AR126" s="59">
        <f t="shared" si="253"/>
        <v>26892.926778586352</v>
      </c>
      <c r="AS126" s="59">
        <f t="shared" si="255"/>
        <v>28033.148525385288</v>
      </c>
      <c r="AT126" s="59">
        <f t="shared" si="257"/>
        <v>39861.29840137365</v>
      </c>
      <c r="AU126" s="59">
        <f t="shared" si="259"/>
        <v>25892.904066009316</v>
      </c>
      <c r="AV126" s="59">
        <f t="shared" si="261"/>
        <v>24615.677534661703</v>
      </c>
      <c r="AW126" s="59">
        <f t="shared" si="263"/>
        <v>30348.131811855263</v>
      </c>
      <c r="AX126" s="59">
        <f t="shared" si="265"/>
        <v>32193.861363449621</v>
      </c>
      <c r="AY126" s="59">
        <f t="shared" si="267"/>
        <v>31996.826187508061</v>
      </c>
      <c r="AZ126" s="59">
        <f t="shared" si="269"/>
        <v>31601.61686189489</v>
      </c>
      <c r="BA126" s="59">
        <f t="shared" si="271"/>
        <v>31547.366794215843</v>
      </c>
      <c r="BB126" s="59">
        <f t="shared" si="274"/>
        <v>31694.235459834414</v>
      </c>
      <c r="BC126" s="59">
        <f t="shared" si="281"/>
        <v>32244.538028490402</v>
      </c>
      <c r="BD126" s="59">
        <f t="shared" si="284"/>
        <v>32427.535853529822</v>
      </c>
      <c r="BE126" s="59">
        <f t="shared" si="286"/>
        <v>32337.827217513575</v>
      </c>
      <c r="BF126" s="59">
        <f t="shared" si="288"/>
        <v>12083.237075638559</v>
      </c>
      <c r="BG126" s="59">
        <f t="shared" si="290"/>
        <v>18671.525873120154</v>
      </c>
      <c r="BH126" s="59">
        <f t="shared" si="292"/>
        <v>22174.718197806935</v>
      </c>
      <c r="BI126" s="59">
        <f t="shared" si="294"/>
        <v>6267.0739227830982</v>
      </c>
      <c r="BJ126" s="59">
        <f t="shared" si="296"/>
        <v>5112.1396489029266</v>
      </c>
      <c r="BK126" s="59">
        <f t="shared" si="298"/>
        <v>3939.8456591329946</v>
      </c>
      <c r="BL126" s="59">
        <f t="shared" si="300"/>
        <v>4301.477883613954</v>
      </c>
      <c r="BM126" s="59">
        <f t="shared" si="302"/>
        <v>5838.1715171504284</v>
      </c>
      <c r="BN126" s="59">
        <f t="shared" si="304"/>
        <v>6721.9650077639126</v>
      </c>
      <c r="BO126" s="59">
        <f t="shared" si="306"/>
        <v>6222.5398309563725</v>
      </c>
      <c r="BP126" s="59">
        <f t="shared" si="308"/>
        <v>4760.9092398235271</v>
      </c>
      <c r="BQ126" s="59">
        <f t="shared" si="310"/>
        <v>4026.2060297320827</v>
      </c>
      <c r="BR126" s="59">
        <f t="shared" ref="BR126:BR157" si="312">$S$62/$X$4</f>
        <v>4235.1374337202333</v>
      </c>
      <c r="BS126" s="59">
        <f t="shared" si="244"/>
        <v>5390.4471780088652</v>
      </c>
      <c r="BT126" s="59">
        <f t="shared" si="246"/>
        <v>6391.9100098402914</v>
      </c>
      <c r="BU126" s="59">
        <f t="shared" si="248"/>
        <v>4055.7789333138307</v>
      </c>
      <c r="BV126" s="59">
        <f t="shared" si="250"/>
        <v>3431.7872296968144</v>
      </c>
      <c r="BW126" s="59">
        <f t="shared" si="252"/>
        <v>2776.9411069589014</v>
      </c>
      <c r="BX126" s="59">
        <f t="shared" si="254"/>
        <v>2836.8083786256516</v>
      </c>
      <c r="BY126" s="59">
        <f t="shared" si="256"/>
        <v>2956.8646387405238</v>
      </c>
      <c r="BZ126" s="59">
        <f t="shared" si="258"/>
        <v>3849.5735720476232</v>
      </c>
      <c r="CA126" s="59">
        <f t="shared" si="260"/>
        <v>2321.0107294351251</v>
      </c>
      <c r="CB126" s="59">
        <f t="shared" si="262"/>
        <v>2122.416790954941</v>
      </c>
      <c r="CC126" s="59">
        <f t="shared" si="264"/>
        <v>1250.5739887968584</v>
      </c>
      <c r="CD126" s="59">
        <f t="shared" si="266"/>
        <v>992.64814015127365</v>
      </c>
      <c r="CE126" s="59">
        <f t="shared" si="268"/>
        <v>952.57617498965567</v>
      </c>
      <c r="CF126" s="59">
        <f t="shared" si="270"/>
        <v>1587.6269583160931</v>
      </c>
      <c r="CG126" s="59">
        <f t="shared" si="272"/>
        <v>1905.1523499793113</v>
      </c>
      <c r="CH126" s="59">
        <f t="shared" si="275"/>
        <v>0</v>
      </c>
      <c r="CI126" s="59">
        <f t="shared" si="282"/>
        <v>0</v>
      </c>
      <c r="CK126" s="59">
        <f t="shared" si="200"/>
        <v>806317.80874336732</v>
      </c>
      <c r="CL126" s="59">
        <f t="shared" si="211"/>
        <v>69076181.192965463</v>
      </c>
      <c r="CM126" s="59">
        <f t="shared" si="276"/>
        <v>27681955.856238589</v>
      </c>
      <c r="CN126" s="59">
        <f t="shared" si="201"/>
        <v>-7781397.7911886517</v>
      </c>
      <c r="CO126" s="59">
        <f t="shared" si="202"/>
        <v>19900558.065049939</v>
      </c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F126" s="59">
        <f t="shared" si="204"/>
        <v>0</v>
      </c>
      <c r="FG126" s="59">
        <f t="shared" si="277"/>
        <v>806317.80874336732</v>
      </c>
      <c r="FH126" s="59">
        <f t="shared" si="205"/>
        <v>806317.80874336732</v>
      </c>
      <c r="FI126" s="59">
        <f t="shared" si="206"/>
        <v>226655.93603776058</v>
      </c>
      <c r="FJ126" s="59">
        <f t="shared" si="212"/>
        <v>-7781397.7911886517</v>
      </c>
      <c r="FL126" s="59">
        <f t="shared" si="221"/>
        <v>27462.770129768913</v>
      </c>
      <c r="FM126" s="59">
        <f t="shared" si="193"/>
        <v>33615.638457935078</v>
      </c>
      <c r="FN126" s="59">
        <f t="shared" si="222"/>
        <v>85970.410841015735</v>
      </c>
      <c r="FO126" s="110"/>
      <c r="FP126" s="110"/>
      <c r="FQ126" s="59">
        <f t="shared" si="207"/>
        <v>147048.81942871973</v>
      </c>
      <c r="FS126" s="52">
        <f t="shared" si="278"/>
        <v>6.8400000000000002E-2</v>
      </c>
      <c r="FT126" s="52">
        <f t="shared" si="279"/>
        <v>8.8670168312699957E-2</v>
      </c>
    </row>
    <row r="127" spans="1:176" s="97" customFormat="1" x14ac:dyDescent="0.3">
      <c r="A127" s="95" t="s">
        <v>29</v>
      </c>
      <c r="B127" s="96">
        <v>2030</v>
      </c>
      <c r="C127" s="45"/>
      <c r="D127" s="45"/>
      <c r="E127" s="45"/>
      <c r="F127" s="45"/>
      <c r="G127" s="45"/>
      <c r="H127" s="59"/>
      <c r="I127" s="59"/>
      <c r="J127" s="59"/>
      <c r="K127" s="59"/>
      <c r="L127" s="59"/>
      <c r="M127" s="59"/>
      <c r="N127" s="59"/>
      <c r="O127" s="59"/>
      <c r="S127" s="288">
        <f t="shared" si="196"/>
        <v>0</v>
      </c>
      <c r="T127" s="59">
        <f t="shared" si="208"/>
        <v>96758137.049204051</v>
      </c>
      <c r="V127" s="59">
        <f t="shared" si="273"/>
        <v>4702.65651772824</v>
      </c>
      <c r="W127" s="59">
        <f t="shared" si="280"/>
        <v>3358.4493408618273</v>
      </c>
      <c r="X127" s="59">
        <f t="shared" si="283"/>
        <v>6310.6676604674667</v>
      </c>
      <c r="Y127" s="59">
        <f t="shared" si="285"/>
        <v>2839.483747926422</v>
      </c>
      <c r="Z127" s="59">
        <f t="shared" si="287"/>
        <v>4235.2792134089477</v>
      </c>
      <c r="AA127" s="59">
        <f t="shared" si="289"/>
        <v>6401.4558513430784</v>
      </c>
      <c r="AB127" s="59">
        <f t="shared" si="291"/>
        <v>10103.341702899826</v>
      </c>
      <c r="AC127" s="59">
        <f t="shared" si="293"/>
        <v>8666.6590706078805</v>
      </c>
      <c r="AD127" s="59">
        <f t="shared" si="295"/>
        <v>7415.4845078393109</v>
      </c>
      <c r="AE127" s="59">
        <f t="shared" si="297"/>
        <v>10294.070376640475</v>
      </c>
      <c r="AF127" s="59">
        <f t="shared" si="299"/>
        <v>7366.1886101481159</v>
      </c>
      <c r="AG127" s="59">
        <f t="shared" si="301"/>
        <v>6673.9995652981734</v>
      </c>
      <c r="AH127" s="59">
        <f t="shared" si="303"/>
        <v>5644.1847677938558</v>
      </c>
      <c r="AI127" s="59">
        <f t="shared" si="305"/>
        <v>10127.192686767487</v>
      </c>
      <c r="AJ127" s="59">
        <f t="shared" si="307"/>
        <v>14158.00525835599</v>
      </c>
      <c r="AK127" s="59">
        <f t="shared" si="309"/>
        <v>8968.5161669778372</v>
      </c>
      <c r="AL127" s="59">
        <f t="shared" si="311"/>
        <v>6430.3929952001508</v>
      </c>
      <c r="AM127" s="59">
        <f t="shared" ref="AM127:AM150" si="313">$S$31/$X$4</f>
        <v>11558.75814115379</v>
      </c>
      <c r="AN127" s="59">
        <f t="shared" si="245"/>
        <v>11724.700199442228</v>
      </c>
      <c r="AO127" s="59">
        <f t="shared" si="247"/>
        <v>11609.520313989584</v>
      </c>
      <c r="AP127" s="59">
        <f t="shared" si="249"/>
        <v>43950.735475556787</v>
      </c>
      <c r="AQ127" s="59">
        <f t="shared" si="251"/>
        <v>24913.108188650378</v>
      </c>
      <c r="AR127" s="59">
        <f t="shared" si="253"/>
        <v>26892.926778586352</v>
      </c>
      <c r="AS127" s="59">
        <f t="shared" si="255"/>
        <v>28033.148525385288</v>
      </c>
      <c r="AT127" s="59">
        <f t="shared" si="257"/>
        <v>39861.29840137365</v>
      </c>
      <c r="AU127" s="59">
        <f t="shared" si="259"/>
        <v>25892.904066009316</v>
      </c>
      <c r="AV127" s="59">
        <f t="shared" si="261"/>
        <v>24615.677534661703</v>
      </c>
      <c r="AW127" s="59">
        <f t="shared" si="263"/>
        <v>30348.131811855263</v>
      </c>
      <c r="AX127" s="59">
        <f t="shared" si="265"/>
        <v>32193.861363449621</v>
      </c>
      <c r="AY127" s="59">
        <f t="shared" si="267"/>
        <v>31996.826187508061</v>
      </c>
      <c r="AZ127" s="59">
        <f t="shared" si="269"/>
        <v>31601.61686189489</v>
      </c>
      <c r="BA127" s="59">
        <f t="shared" si="271"/>
        <v>31547.366794215843</v>
      </c>
      <c r="BB127" s="59">
        <f t="shared" si="274"/>
        <v>31694.235459834414</v>
      </c>
      <c r="BC127" s="59">
        <f t="shared" si="281"/>
        <v>32244.538028490402</v>
      </c>
      <c r="BD127" s="59">
        <f t="shared" si="284"/>
        <v>32427.535853529822</v>
      </c>
      <c r="BE127" s="59">
        <f t="shared" si="286"/>
        <v>32337.827217513575</v>
      </c>
      <c r="BF127" s="59">
        <f t="shared" si="288"/>
        <v>12083.237075638559</v>
      </c>
      <c r="BG127" s="59">
        <f t="shared" si="290"/>
        <v>18671.525873120154</v>
      </c>
      <c r="BH127" s="59">
        <f t="shared" si="292"/>
        <v>22174.718197806935</v>
      </c>
      <c r="BI127" s="59">
        <f t="shared" si="294"/>
        <v>6267.0739227830982</v>
      </c>
      <c r="BJ127" s="59">
        <f t="shared" si="296"/>
        <v>5112.1396489029266</v>
      </c>
      <c r="BK127" s="59">
        <f t="shared" si="298"/>
        <v>3939.8456591329946</v>
      </c>
      <c r="BL127" s="59">
        <f t="shared" si="300"/>
        <v>4301.477883613954</v>
      </c>
      <c r="BM127" s="59">
        <f t="shared" si="302"/>
        <v>5838.1715171504284</v>
      </c>
      <c r="BN127" s="59">
        <f t="shared" si="304"/>
        <v>6721.9650077639126</v>
      </c>
      <c r="BO127" s="59">
        <f t="shared" si="306"/>
        <v>6222.5398309563725</v>
      </c>
      <c r="BP127" s="59">
        <f t="shared" si="308"/>
        <v>4760.9092398235271</v>
      </c>
      <c r="BQ127" s="59">
        <f t="shared" si="310"/>
        <v>4026.2060297320827</v>
      </c>
      <c r="BR127" s="59">
        <f t="shared" si="312"/>
        <v>4235.1374337202333</v>
      </c>
      <c r="BS127" s="59">
        <f t="shared" ref="BS127:BS158" si="314">$S$63/$X$4</f>
        <v>5390.4471780088652</v>
      </c>
      <c r="BT127" s="59">
        <f t="shared" si="246"/>
        <v>6391.9100098402914</v>
      </c>
      <c r="BU127" s="59">
        <f t="shared" si="248"/>
        <v>4055.7789333138307</v>
      </c>
      <c r="BV127" s="59">
        <f t="shared" si="250"/>
        <v>3431.7872296968144</v>
      </c>
      <c r="BW127" s="59">
        <f t="shared" si="252"/>
        <v>2776.9411069589014</v>
      </c>
      <c r="BX127" s="59">
        <f t="shared" si="254"/>
        <v>2836.8083786256516</v>
      </c>
      <c r="BY127" s="59">
        <f t="shared" si="256"/>
        <v>2956.8646387405238</v>
      </c>
      <c r="BZ127" s="59">
        <f t="shared" si="258"/>
        <v>3849.5735720476232</v>
      </c>
      <c r="CA127" s="59">
        <f t="shared" si="260"/>
        <v>2321.0107294351251</v>
      </c>
      <c r="CB127" s="59">
        <f t="shared" si="262"/>
        <v>2122.416790954941</v>
      </c>
      <c r="CC127" s="59">
        <f t="shared" si="264"/>
        <v>1250.5739887968584</v>
      </c>
      <c r="CD127" s="59">
        <f t="shared" si="266"/>
        <v>992.64814015127365</v>
      </c>
      <c r="CE127" s="59">
        <f t="shared" si="268"/>
        <v>952.57617498965567</v>
      </c>
      <c r="CF127" s="59">
        <f t="shared" si="270"/>
        <v>1587.6269583160931</v>
      </c>
      <c r="CG127" s="59">
        <f t="shared" si="272"/>
        <v>1905.1523499793113</v>
      </c>
      <c r="CH127" s="59">
        <f t="shared" si="275"/>
        <v>0</v>
      </c>
      <c r="CI127" s="59">
        <f t="shared" si="282"/>
        <v>0</v>
      </c>
      <c r="CK127" s="59">
        <f t="shared" si="200"/>
        <v>806317.80874336732</v>
      </c>
      <c r="CL127" s="59">
        <f t="shared" si="211"/>
        <v>69882499.001708835</v>
      </c>
      <c r="CM127" s="59">
        <f t="shared" si="276"/>
        <v>26875638.047495216</v>
      </c>
      <c r="CN127" s="59">
        <f t="shared" si="201"/>
        <v>-7554741.8551508915</v>
      </c>
      <c r="CO127" s="59">
        <f t="shared" si="202"/>
        <v>19320896.192344323</v>
      </c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F127" s="59">
        <f t="shared" si="204"/>
        <v>0</v>
      </c>
      <c r="FG127" s="59">
        <f t="shared" si="277"/>
        <v>806317.80874336732</v>
      </c>
      <c r="FH127" s="59">
        <f t="shared" si="205"/>
        <v>806317.80874336732</v>
      </c>
      <c r="FI127" s="59">
        <f t="shared" si="206"/>
        <v>226655.93603776058</v>
      </c>
      <c r="FJ127" s="59">
        <f t="shared" si="212"/>
        <v>-7554741.8551508915</v>
      </c>
      <c r="FL127" s="59">
        <f t="shared" si="221"/>
        <v>26662.836745435165</v>
      </c>
      <c r="FM127" s="59">
        <f t="shared" si="193"/>
        <v>32636.484814251933</v>
      </c>
      <c r="FN127" s="59">
        <f t="shared" si="222"/>
        <v>83466.271550927471</v>
      </c>
      <c r="FO127" s="110"/>
      <c r="FP127" s="110"/>
      <c r="FQ127" s="59">
        <f t="shared" si="207"/>
        <v>142765.59311061457</v>
      </c>
      <c r="FS127" s="52">
        <f t="shared" si="278"/>
        <v>6.8400000000000002E-2</v>
      </c>
      <c r="FT127" s="52">
        <f t="shared" si="279"/>
        <v>8.8670168312699957E-2</v>
      </c>
    </row>
    <row r="128" spans="1:176" s="97" customFormat="1" x14ac:dyDescent="0.3">
      <c r="A128" s="95" t="s">
        <v>18</v>
      </c>
      <c r="B128" s="96">
        <v>2031</v>
      </c>
      <c r="C128" s="45"/>
      <c r="D128" s="45"/>
      <c r="E128" s="45"/>
      <c r="F128" s="45"/>
      <c r="G128" s="45"/>
      <c r="H128" s="59"/>
      <c r="I128" s="59"/>
      <c r="J128" s="59"/>
      <c r="K128" s="59"/>
      <c r="L128" s="59"/>
      <c r="M128" s="59"/>
      <c r="N128" s="59"/>
      <c r="O128" s="59"/>
      <c r="S128" s="288">
        <f t="shared" si="196"/>
        <v>0</v>
      </c>
      <c r="T128" s="59">
        <f t="shared" si="208"/>
        <v>96758137.049204051</v>
      </c>
      <c r="V128" s="59">
        <f t="shared" si="273"/>
        <v>4702.65651772824</v>
      </c>
      <c r="W128" s="59">
        <f t="shared" si="280"/>
        <v>3358.4493408618273</v>
      </c>
      <c r="X128" s="59">
        <f t="shared" si="283"/>
        <v>6310.6676604674667</v>
      </c>
      <c r="Y128" s="59">
        <f t="shared" si="285"/>
        <v>2839.483747926422</v>
      </c>
      <c r="Z128" s="59">
        <f t="shared" si="287"/>
        <v>4235.2792134089477</v>
      </c>
      <c r="AA128" s="59">
        <f t="shared" si="289"/>
        <v>6401.4558513430784</v>
      </c>
      <c r="AB128" s="59">
        <f t="shared" si="291"/>
        <v>10103.341702899826</v>
      </c>
      <c r="AC128" s="59">
        <f t="shared" si="293"/>
        <v>8666.6590706078805</v>
      </c>
      <c r="AD128" s="59">
        <f t="shared" si="295"/>
        <v>7415.4845078393109</v>
      </c>
      <c r="AE128" s="59">
        <f t="shared" si="297"/>
        <v>10294.070376640475</v>
      </c>
      <c r="AF128" s="59">
        <f t="shared" si="299"/>
        <v>7366.1886101481159</v>
      </c>
      <c r="AG128" s="59">
        <f t="shared" si="301"/>
        <v>6673.9995652981734</v>
      </c>
      <c r="AH128" s="59">
        <f t="shared" si="303"/>
        <v>5644.1847677938558</v>
      </c>
      <c r="AI128" s="59">
        <f t="shared" si="305"/>
        <v>10127.192686767487</v>
      </c>
      <c r="AJ128" s="59">
        <f t="shared" si="307"/>
        <v>14158.00525835599</v>
      </c>
      <c r="AK128" s="59">
        <f t="shared" si="309"/>
        <v>8968.5161669778372</v>
      </c>
      <c r="AL128" s="59">
        <f t="shared" si="311"/>
        <v>6430.3929952001508</v>
      </c>
      <c r="AM128" s="59">
        <f t="shared" si="313"/>
        <v>11558.75814115379</v>
      </c>
      <c r="AN128" s="59">
        <f t="shared" ref="AN128:AN151" si="315">$S$32/$X$4</f>
        <v>11724.700199442228</v>
      </c>
      <c r="AO128" s="59">
        <f t="shared" si="247"/>
        <v>11609.520313989584</v>
      </c>
      <c r="AP128" s="59">
        <f t="shared" si="249"/>
        <v>43950.735475556787</v>
      </c>
      <c r="AQ128" s="59">
        <f t="shared" si="251"/>
        <v>24913.108188650378</v>
      </c>
      <c r="AR128" s="59">
        <f t="shared" si="253"/>
        <v>26892.926778586352</v>
      </c>
      <c r="AS128" s="59">
        <f t="shared" si="255"/>
        <v>28033.148525385288</v>
      </c>
      <c r="AT128" s="59">
        <f t="shared" si="257"/>
        <v>39861.29840137365</v>
      </c>
      <c r="AU128" s="59">
        <f t="shared" si="259"/>
        <v>25892.904066009316</v>
      </c>
      <c r="AV128" s="59">
        <f t="shared" si="261"/>
        <v>24615.677534661703</v>
      </c>
      <c r="AW128" s="59">
        <f t="shared" si="263"/>
        <v>30348.131811855263</v>
      </c>
      <c r="AX128" s="59">
        <f t="shared" si="265"/>
        <v>32193.861363449621</v>
      </c>
      <c r="AY128" s="59">
        <f t="shared" si="267"/>
        <v>31996.826187508061</v>
      </c>
      <c r="AZ128" s="59">
        <f t="shared" si="269"/>
        <v>31601.61686189489</v>
      </c>
      <c r="BA128" s="59">
        <f t="shared" si="271"/>
        <v>31547.366794215843</v>
      </c>
      <c r="BB128" s="59">
        <f t="shared" si="274"/>
        <v>31694.235459834414</v>
      </c>
      <c r="BC128" s="59">
        <f t="shared" si="281"/>
        <v>32244.538028490402</v>
      </c>
      <c r="BD128" s="59">
        <f t="shared" si="284"/>
        <v>32427.535853529822</v>
      </c>
      <c r="BE128" s="59">
        <f t="shared" si="286"/>
        <v>32337.827217513575</v>
      </c>
      <c r="BF128" s="59">
        <f t="shared" si="288"/>
        <v>12083.237075638559</v>
      </c>
      <c r="BG128" s="59">
        <f t="shared" si="290"/>
        <v>18671.525873120154</v>
      </c>
      <c r="BH128" s="59">
        <f t="shared" si="292"/>
        <v>22174.718197806935</v>
      </c>
      <c r="BI128" s="59">
        <f t="shared" si="294"/>
        <v>6267.0739227830982</v>
      </c>
      <c r="BJ128" s="59">
        <f t="shared" si="296"/>
        <v>5112.1396489029266</v>
      </c>
      <c r="BK128" s="59">
        <f t="shared" si="298"/>
        <v>3939.8456591329946</v>
      </c>
      <c r="BL128" s="59">
        <f t="shared" si="300"/>
        <v>4301.477883613954</v>
      </c>
      <c r="BM128" s="59">
        <f t="shared" si="302"/>
        <v>5838.1715171504284</v>
      </c>
      <c r="BN128" s="59">
        <f t="shared" si="304"/>
        <v>6721.9650077639126</v>
      </c>
      <c r="BO128" s="59">
        <f t="shared" si="306"/>
        <v>6222.5398309563725</v>
      </c>
      <c r="BP128" s="59">
        <f t="shared" si="308"/>
        <v>4760.9092398235271</v>
      </c>
      <c r="BQ128" s="59">
        <f t="shared" si="310"/>
        <v>4026.2060297320827</v>
      </c>
      <c r="BR128" s="59">
        <f t="shared" si="312"/>
        <v>4235.1374337202333</v>
      </c>
      <c r="BS128" s="59">
        <f t="shared" si="314"/>
        <v>5390.4471780088652</v>
      </c>
      <c r="BT128" s="59">
        <f t="shared" ref="BT128:BT159" si="316">$S$64/$X$4</f>
        <v>6391.9100098402914</v>
      </c>
      <c r="BU128" s="59">
        <f t="shared" si="248"/>
        <v>4055.7789333138307</v>
      </c>
      <c r="BV128" s="59">
        <f t="shared" si="250"/>
        <v>3431.7872296968144</v>
      </c>
      <c r="BW128" s="59">
        <f t="shared" si="252"/>
        <v>2776.9411069589014</v>
      </c>
      <c r="BX128" s="59">
        <f t="shared" si="254"/>
        <v>2836.8083786256516</v>
      </c>
      <c r="BY128" s="59">
        <f t="shared" si="256"/>
        <v>2956.8646387405238</v>
      </c>
      <c r="BZ128" s="59">
        <f t="shared" si="258"/>
        <v>3849.5735720476232</v>
      </c>
      <c r="CA128" s="59">
        <f t="shared" si="260"/>
        <v>2321.0107294351251</v>
      </c>
      <c r="CB128" s="59">
        <f t="shared" si="262"/>
        <v>2122.416790954941</v>
      </c>
      <c r="CC128" s="59">
        <f t="shared" si="264"/>
        <v>1250.5739887968584</v>
      </c>
      <c r="CD128" s="59">
        <f t="shared" si="266"/>
        <v>992.64814015127365</v>
      </c>
      <c r="CE128" s="59">
        <f t="shared" si="268"/>
        <v>952.57617498965567</v>
      </c>
      <c r="CF128" s="59">
        <f t="shared" si="270"/>
        <v>1587.6269583160931</v>
      </c>
      <c r="CG128" s="59">
        <f t="shared" si="272"/>
        <v>1905.1523499793113</v>
      </c>
      <c r="CH128" s="59">
        <f t="shared" si="275"/>
        <v>0</v>
      </c>
      <c r="CI128" s="59">
        <f t="shared" si="282"/>
        <v>0</v>
      </c>
      <c r="CK128" s="59">
        <f t="shared" si="200"/>
        <v>806317.80874336732</v>
      </c>
      <c r="CL128" s="59">
        <f t="shared" si="211"/>
        <v>70688816.810452208</v>
      </c>
      <c r="CM128" s="59">
        <f t="shared" si="276"/>
        <v>26069320.238751844</v>
      </c>
      <c r="CN128" s="59">
        <f t="shared" si="201"/>
        <v>-7328085.9191131312</v>
      </c>
      <c r="CO128" s="59">
        <f t="shared" si="202"/>
        <v>18741234.319638714</v>
      </c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F128" s="59">
        <f t="shared" si="204"/>
        <v>0</v>
      </c>
      <c r="FG128" s="59">
        <f t="shared" si="277"/>
        <v>806317.80874336732</v>
      </c>
      <c r="FH128" s="59">
        <f t="shared" si="205"/>
        <v>806317.80874336732</v>
      </c>
      <c r="FI128" s="59">
        <f t="shared" si="206"/>
        <v>226655.93603776058</v>
      </c>
      <c r="FJ128" s="59">
        <f t="shared" si="212"/>
        <v>-7328085.9191131312</v>
      </c>
      <c r="FL128" s="59">
        <f t="shared" si="221"/>
        <v>25862.903361101424</v>
      </c>
      <c r="FM128" s="59">
        <f t="shared" si="193"/>
        <v>31657.331170568807</v>
      </c>
      <c r="FN128" s="59">
        <f t="shared" si="222"/>
        <v>80962.132260839251</v>
      </c>
      <c r="FO128" s="110"/>
      <c r="FP128" s="110"/>
      <c r="FQ128" s="59">
        <f t="shared" si="207"/>
        <v>138482.36679250948</v>
      </c>
      <c r="FS128" s="52">
        <f t="shared" si="278"/>
        <v>6.8400000000000002E-2</v>
      </c>
      <c r="FT128" s="52">
        <f t="shared" si="279"/>
        <v>8.8670168312699957E-2</v>
      </c>
    </row>
    <row r="129" spans="1:176" s="97" customFormat="1" x14ac:dyDescent="0.3">
      <c r="A129" s="95" t="s">
        <v>19</v>
      </c>
      <c r="B129" s="96">
        <v>2031</v>
      </c>
      <c r="C129" s="45"/>
      <c r="D129" s="45"/>
      <c r="E129" s="45"/>
      <c r="F129" s="45"/>
      <c r="G129" s="45"/>
      <c r="H129" s="59"/>
      <c r="I129" s="59"/>
      <c r="J129" s="59"/>
      <c r="K129" s="59"/>
      <c r="L129" s="59"/>
      <c r="M129" s="59"/>
      <c r="N129" s="59"/>
      <c r="O129" s="59"/>
      <c r="S129" s="288">
        <f t="shared" si="196"/>
        <v>0</v>
      </c>
      <c r="T129" s="59">
        <f t="shared" si="208"/>
        <v>96758137.049204051</v>
      </c>
      <c r="V129" s="59">
        <f t="shared" si="273"/>
        <v>4702.65651772824</v>
      </c>
      <c r="W129" s="59">
        <f t="shared" si="280"/>
        <v>3358.4493408618273</v>
      </c>
      <c r="X129" s="59">
        <f t="shared" si="283"/>
        <v>6310.6676604674667</v>
      </c>
      <c r="Y129" s="59">
        <f t="shared" si="285"/>
        <v>2839.483747926422</v>
      </c>
      <c r="Z129" s="59">
        <f t="shared" si="287"/>
        <v>4235.2792134089477</v>
      </c>
      <c r="AA129" s="59">
        <f t="shared" si="289"/>
        <v>6401.4558513430784</v>
      </c>
      <c r="AB129" s="59">
        <f t="shared" si="291"/>
        <v>10103.341702899826</v>
      </c>
      <c r="AC129" s="59">
        <f t="shared" si="293"/>
        <v>8666.6590706078805</v>
      </c>
      <c r="AD129" s="59">
        <f t="shared" si="295"/>
        <v>7415.4845078393109</v>
      </c>
      <c r="AE129" s="59">
        <f t="shared" si="297"/>
        <v>10294.070376640475</v>
      </c>
      <c r="AF129" s="59">
        <f t="shared" si="299"/>
        <v>7366.1886101481159</v>
      </c>
      <c r="AG129" s="59">
        <f t="shared" si="301"/>
        <v>6673.9995652981734</v>
      </c>
      <c r="AH129" s="59">
        <f t="shared" si="303"/>
        <v>5644.1847677938558</v>
      </c>
      <c r="AI129" s="59">
        <f t="shared" si="305"/>
        <v>10127.192686767487</v>
      </c>
      <c r="AJ129" s="59">
        <f t="shared" si="307"/>
        <v>14158.00525835599</v>
      </c>
      <c r="AK129" s="59">
        <f t="shared" si="309"/>
        <v>8968.5161669778372</v>
      </c>
      <c r="AL129" s="59">
        <f t="shared" si="311"/>
        <v>6430.3929952001508</v>
      </c>
      <c r="AM129" s="59">
        <f t="shared" si="313"/>
        <v>11558.75814115379</v>
      </c>
      <c r="AN129" s="59">
        <f t="shared" si="315"/>
        <v>11724.700199442228</v>
      </c>
      <c r="AO129" s="59">
        <f t="shared" ref="AO129:AO152" si="317">$S$33/$X$4</f>
        <v>11609.520313989584</v>
      </c>
      <c r="AP129" s="59">
        <f t="shared" si="249"/>
        <v>43950.735475556787</v>
      </c>
      <c r="AQ129" s="59">
        <f t="shared" si="251"/>
        <v>24913.108188650378</v>
      </c>
      <c r="AR129" s="59">
        <f t="shared" si="253"/>
        <v>26892.926778586352</v>
      </c>
      <c r="AS129" s="59">
        <f t="shared" si="255"/>
        <v>28033.148525385288</v>
      </c>
      <c r="AT129" s="59">
        <f t="shared" si="257"/>
        <v>39861.29840137365</v>
      </c>
      <c r="AU129" s="59">
        <f t="shared" si="259"/>
        <v>25892.904066009316</v>
      </c>
      <c r="AV129" s="59">
        <f t="shared" si="261"/>
        <v>24615.677534661703</v>
      </c>
      <c r="AW129" s="59">
        <f t="shared" si="263"/>
        <v>30348.131811855263</v>
      </c>
      <c r="AX129" s="59">
        <f t="shared" si="265"/>
        <v>32193.861363449621</v>
      </c>
      <c r="AY129" s="59">
        <f t="shared" si="267"/>
        <v>31996.826187508061</v>
      </c>
      <c r="AZ129" s="59">
        <f t="shared" si="269"/>
        <v>31601.61686189489</v>
      </c>
      <c r="BA129" s="59">
        <f t="shared" si="271"/>
        <v>31547.366794215843</v>
      </c>
      <c r="BB129" s="59">
        <f t="shared" si="274"/>
        <v>31694.235459834414</v>
      </c>
      <c r="BC129" s="59">
        <f t="shared" si="281"/>
        <v>32244.538028490402</v>
      </c>
      <c r="BD129" s="59">
        <f t="shared" si="284"/>
        <v>32427.535853529822</v>
      </c>
      <c r="BE129" s="59">
        <f t="shared" si="286"/>
        <v>32337.827217513575</v>
      </c>
      <c r="BF129" s="59">
        <f t="shared" si="288"/>
        <v>12083.237075638559</v>
      </c>
      <c r="BG129" s="59">
        <f t="shared" si="290"/>
        <v>18671.525873120154</v>
      </c>
      <c r="BH129" s="59">
        <f t="shared" si="292"/>
        <v>22174.718197806935</v>
      </c>
      <c r="BI129" s="59">
        <f t="shared" si="294"/>
        <v>6267.0739227830982</v>
      </c>
      <c r="BJ129" s="59">
        <f t="shared" si="296"/>
        <v>5112.1396489029266</v>
      </c>
      <c r="BK129" s="59">
        <f t="shared" si="298"/>
        <v>3939.8456591329946</v>
      </c>
      <c r="BL129" s="59">
        <f t="shared" si="300"/>
        <v>4301.477883613954</v>
      </c>
      <c r="BM129" s="59">
        <f t="shared" si="302"/>
        <v>5838.1715171504284</v>
      </c>
      <c r="BN129" s="59">
        <f t="shared" si="304"/>
        <v>6721.9650077639126</v>
      </c>
      <c r="BO129" s="59">
        <f t="shared" si="306"/>
        <v>6222.5398309563725</v>
      </c>
      <c r="BP129" s="59">
        <f t="shared" si="308"/>
        <v>4760.9092398235271</v>
      </c>
      <c r="BQ129" s="59">
        <f t="shared" si="310"/>
        <v>4026.2060297320827</v>
      </c>
      <c r="BR129" s="59">
        <f t="shared" si="312"/>
        <v>4235.1374337202333</v>
      </c>
      <c r="BS129" s="59">
        <f t="shared" si="314"/>
        <v>5390.4471780088652</v>
      </c>
      <c r="BT129" s="59">
        <f t="shared" si="316"/>
        <v>6391.9100098402914</v>
      </c>
      <c r="BU129" s="59">
        <f t="shared" ref="BU129:BU160" si="318">$S$65/$X$4</f>
        <v>4055.7789333138307</v>
      </c>
      <c r="BV129" s="59">
        <f t="shared" si="250"/>
        <v>3431.7872296968144</v>
      </c>
      <c r="BW129" s="59">
        <f t="shared" si="252"/>
        <v>2776.9411069589014</v>
      </c>
      <c r="BX129" s="59">
        <f t="shared" si="254"/>
        <v>2836.8083786256516</v>
      </c>
      <c r="BY129" s="59">
        <f t="shared" si="256"/>
        <v>2956.8646387405238</v>
      </c>
      <c r="BZ129" s="59">
        <f t="shared" si="258"/>
        <v>3849.5735720476232</v>
      </c>
      <c r="CA129" s="59">
        <f t="shared" si="260"/>
        <v>2321.0107294351251</v>
      </c>
      <c r="CB129" s="59">
        <f t="shared" si="262"/>
        <v>2122.416790954941</v>
      </c>
      <c r="CC129" s="59">
        <f t="shared" si="264"/>
        <v>1250.5739887968584</v>
      </c>
      <c r="CD129" s="59">
        <f t="shared" si="266"/>
        <v>992.64814015127365</v>
      </c>
      <c r="CE129" s="59">
        <f t="shared" si="268"/>
        <v>952.57617498965567</v>
      </c>
      <c r="CF129" s="59">
        <f t="shared" si="270"/>
        <v>1587.6269583160931</v>
      </c>
      <c r="CG129" s="59">
        <f t="shared" si="272"/>
        <v>1905.1523499793113</v>
      </c>
      <c r="CH129" s="59">
        <f t="shared" si="275"/>
        <v>0</v>
      </c>
      <c r="CI129" s="59">
        <f t="shared" si="282"/>
        <v>0</v>
      </c>
      <c r="CK129" s="59">
        <f t="shared" si="200"/>
        <v>806317.80874336732</v>
      </c>
      <c r="CL129" s="59">
        <f t="shared" si="211"/>
        <v>71495134.61919558</v>
      </c>
      <c r="CM129" s="59">
        <f t="shared" si="276"/>
        <v>25263002.430008471</v>
      </c>
      <c r="CN129" s="59">
        <f t="shared" si="201"/>
        <v>-7101429.983075371</v>
      </c>
      <c r="CO129" s="59">
        <f t="shared" si="202"/>
        <v>18161572.446933098</v>
      </c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F129" s="59">
        <f t="shared" si="204"/>
        <v>0</v>
      </c>
      <c r="FG129" s="59">
        <f t="shared" si="277"/>
        <v>806317.80874336732</v>
      </c>
      <c r="FH129" s="59">
        <f t="shared" si="205"/>
        <v>806317.80874336732</v>
      </c>
      <c r="FI129" s="59">
        <f t="shared" si="206"/>
        <v>226655.93603776058</v>
      </c>
      <c r="FJ129" s="59">
        <f t="shared" si="212"/>
        <v>-7101429.983075371</v>
      </c>
      <c r="FL129" s="59">
        <f t="shared" si="221"/>
        <v>25062.969976767676</v>
      </c>
      <c r="FM129" s="59">
        <f t="shared" si="193"/>
        <v>30678.177526885665</v>
      </c>
      <c r="FN129" s="59">
        <f t="shared" si="222"/>
        <v>78457.992970750987</v>
      </c>
      <c r="FO129" s="110"/>
      <c r="FP129" s="110"/>
      <c r="FQ129" s="59">
        <f t="shared" si="207"/>
        <v>134199.14047440432</v>
      </c>
      <c r="FS129" s="52">
        <f t="shared" si="278"/>
        <v>6.8400000000000002E-2</v>
      </c>
      <c r="FT129" s="52">
        <f t="shared" si="279"/>
        <v>8.8670168312699957E-2</v>
      </c>
    </row>
    <row r="130" spans="1:176" s="97" customFormat="1" x14ac:dyDescent="0.3">
      <c r="A130" s="95" t="s">
        <v>20</v>
      </c>
      <c r="B130" s="96">
        <v>2031</v>
      </c>
      <c r="C130" s="45"/>
      <c r="D130" s="45"/>
      <c r="E130" s="45"/>
      <c r="F130" s="45"/>
      <c r="G130" s="45"/>
      <c r="H130" s="59"/>
      <c r="I130" s="59"/>
      <c r="J130" s="59"/>
      <c r="K130" s="59"/>
      <c r="L130" s="59"/>
      <c r="M130" s="59"/>
      <c r="N130" s="59"/>
      <c r="O130" s="59"/>
      <c r="S130" s="288">
        <f t="shared" si="196"/>
        <v>0</v>
      </c>
      <c r="T130" s="59">
        <f t="shared" si="208"/>
        <v>96758137.049204051</v>
      </c>
      <c r="V130" s="59">
        <f t="shared" si="273"/>
        <v>4702.65651772824</v>
      </c>
      <c r="W130" s="59">
        <f t="shared" si="280"/>
        <v>3358.4493408618273</v>
      </c>
      <c r="X130" s="59">
        <f t="shared" si="283"/>
        <v>6310.6676604674667</v>
      </c>
      <c r="Y130" s="59">
        <f t="shared" si="285"/>
        <v>2839.483747926422</v>
      </c>
      <c r="Z130" s="59">
        <f t="shared" si="287"/>
        <v>4235.2792134089477</v>
      </c>
      <c r="AA130" s="59">
        <f t="shared" si="289"/>
        <v>6401.4558513430784</v>
      </c>
      <c r="AB130" s="59">
        <f t="shared" si="291"/>
        <v>10103.341702899826</v>
      </c>
      <c r="AC130" s="59">
        <f t="shared" si="293"/>
        <v>8666.6590706078805</v>
      </c>
      <c r="AD130" s="59">
        <f t="shared" si="295"/>
        <v>7415.4845078393109</v>
      </c>
      <c r="AE130" s="59">
        <f t="shared" si="297"/>
        <v>10294.070376640475</v>
      </c>
      <c r="AF130" s="59">
        <f t="shared" si="299"/>
        <v>7366.1886101481159</v>
      </c>
      <c r="AG130" s="59">
        <f t="shared" si="301"/>
        <v>6673.9995652981734</v>
      </c>
      <c r="AH130" s="59">
        <f t="shared" si="303"/>
        <v>5644.1847677938558</v>
      </c>
      <c r="AI130" s="59">
        <f t="shared" si="305"/>
        <v>10127.192686767487</v>
      </c>
      <c r="AJ130" s="59">
        <f t="shared" si="307"/>
        <v>14158.00525835599</v>
      </c>
      <c r="AK130" s="59">
        <f t="shared" si="309"/>
        <v>8968.5161669778372</v>
      </c>
      <c r="AL130" s="59">
        <f t="shared" si="311"/>
        <v>6430.3929952001508</v>
      </c>
      <c r="AM130" s="59">
        <f t="shared" si="313"/>
        <v>11558.75814115379</v>
      </c>
      <c r="AN130" s="59">
        <f t="shared" si="315"/>
        <v>11724.700199442228</v>
      </c>
      <c r="AO130" s="59">
        <f t="shared" si="317"/>
        <v>11609.520313989584</v>
      </c>
      <c r="AP130" s="59">
        <f t="shared" ref="AP130:AP153" si="319">$S$34/$X$4</f>
        <v>43950.735475556787</v>
      </c>
      <c r="AQ130" s="59">
        <f t="shared" si="251"/>
        <v>24913.108188650378</v>
      </c>
      <c r="AR130" s="59">
        <f t="shared" si="253"/>
        <v>26892.926778586352</v>
      </c>
      <c r="AS130" s="59">
        <f t="shared" si="255"/>
        <v>28033.148525385288</v>
      </c>
      <c r="AT130" s="59">
        <f t="shared" si="257"/>
        <v>39861.29840137365</v>
      </c>
      <c r="AU130" s="59">
        <f t="shared" si="259"/>
        <v>25892.904066009316</v>
      </c>
      <c r="AV130" s="59">
        <f t="shared" si="261"/>
        <v>24615.677534661703</v>
      </c>
      <c r="AW130" s="59">
        <f t="shared" si="263"/>
        <v>30348.131811855263</v>
      </c>
      <c r="AX130" s="59">
        <f t="shared" si="265"/>
        <v>32193.861363449621</v>
      </c>
      <c r="AY130" s="59">
        <f t="shared" si="267"/>
        <v>31996.826187508061</v>
      </c>
      <c r="AZ130" s="59">
        <f t="shared" si="269"/>
        <v>31601.61686189489</v>
      </c>
      <c r="BA130" s="59">
        <f t="shared" si="271"/>
        <v>31547.366794215843</v>
      </c>
      <c r="BB130" s="59">
        <f t="shared" si="274"/>
        <v>31694.235459834414</v>
      </c>
      <c r="BC130" s="59">
        <f t="shared" si="281"/>
        <v>32244.538028490402</v>
      </c>
      <c r="BD130" s="59">
        <f t="shared" si="284"/>
        <v>32427.535853529822</v>
      </c>
      <c r="BE130" s="59">
        <f t="shared" si="286"/>
        <v>32337.827217513575</v>
      </c>
      <c r="BF130" s="59">
        <f t="shared" si="288"/>
        <v>12083.237075638559</v>
      </c>
      <c r="BG130" s="59">
        <f t="shared" si="290"/>
        <v>18671.525873120154</v>
      </c>
      <c r="BH130" s="59">
        <f t="shared" si="292"/>
        <v>22174.718197806935</v>
      </c>
      <c r="BI130" s="59">
        <f t="shared" si="294"/>
        <v>6267.0739227830982</v>
      </c>
      <c r="BJ130" s="59">
        <f t="shared" si="296"/>
        <v>5112.1396489029266</v>
      </c>
      <c r="BK130" s="59">
        <f t="shared" si="298"/>
        <v>3939.8456591329946</v>
      </c>
      <c r="BL130" s="59">
        <f t="shared" si="300"/>
        <v>4301.477883613954</v>
      </c>
      <c r="BM130" s="59">
        <f t="shared" si="302"/>
        <v>5838.1715171504284</v>
      </c>
      <c r="BN130" s="59">
        <f t="shared" si="304"/>
        <v>6721.9650077639126</v>
      </c>
      <c r="BO130" s="59">
        <f t="shared" si="306"/>
        <v>6222.5398309563725</v>
      </c>
      <c r="BP130" s="59">
        <f t="shared" si="308"/>
        <v>4760.9092398235271</v>
      </c>
      <c r="BQ130" s="59">
        <f t="shared" si="310"/>
        <v>4026.2060297320827</v>
      </c>
      <c r="BR130" s="59">
        <f t="shared" si="312"/>
        <v>4235.1374337202333</v>
      </c>
      <c r="BS130" s="59">
        <f t="shared" si="314"/>
        <v>5390.4471780088652</v>
      </c>
      <c r="BT130" s="59">
        <f t="shared" si="316"/>
        <v>6391.9100098402914</v>
      </c>
      <c r="BU130" s="59">
        <f t="shared" si="318"/>
        <v>4055.7789333138307</v>
      </c>
      <c r="BV130" s="59">
        <f t="shared" ref="BV130:BV161" si="320">$S$66/$X$4</f>
        <v>3431.7872296968144</v>
      </c>
      <c r="BW130" s="59">
        <f t="shared" si="252"/>
        <v>2776.9411069589014</v>
      </c>
      <c r="BX130" s="59">
        <f t="shared" si="254"/>
        <v>2836.8083786256516</v>
      </c>
      <c r="BY130" s="59">
        <f t="shared" si="256"/>
        <v>2956.8646387405238</v>
      </c>
      <c r="BZ130" s="59">
        <f t="shared" si="258"/>
        <v>3849.5735720476232</v>
      </c>
      <c r="CA130" s="59">
        <f t="shared" si="260"/>
        <v>2321.0107294351251</v>
      </c>
      <c r="CB130" s="59">
        <f t="shared" si="262"/>
        <v>2122.416790954941</v>
      </c>
      <c r="CC130" s="59">
        <f t="shared" si="264"/>
        <v>1250.5739887968584</v>
      </c>
      <c r="CD130" s="59">
        <f t="shared" si="266"/>
        <v>992.64814015127365</v>
      </c>
      <c r="CE130" s="59">
        <f t="shared" si="268"/>
        <v>952.57617498965567</v>
      </c>
      <c r="CF130" s="59">
        <f t="shared" si="270"/>
        <v>1587.6269583160931</v>
      </c>
      <c r="CG130" s="59">
        <f t="shared" si="272"/>
        <v>1905.1523499793113</v>
      </c>
      <c r="CH130" s="59">
        <f t="shared" si="275"/>
        <v>0</v>
      </c>
      <c r="CI130" s="59">
        <f t="shared" si="282"/>
        <v>0</v>
      </c>
      <c r="CK130" s="59">
        <f t="shared" si="200"/>
        <v>806317.80874336732</v>
      </c>
      <c r="CL130" s="59">
        <f t="shared" si="211"/>
        <v>72301452.427938953</v>
      </c>
      <c r="CM130" s="59">
        <f t="shared" si="276"/>
        <v>24456684.621265098</v>
      </c>
      <c r="CN130" s="59">
        <f t="shared" si="201"/>
        <v>-6874774.0470376108</v>
      </c>
      <c r="CO130" s="59">
        <f t="shared" si="202"/>
        <v>17581910.57422749</v>
      </c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F130" s="59">
        <f t="shared" si="204"/>
        <v>0</v>
      </c>
      <c r="FG130" s="59">
        <f t="shared" si="277"/>
        <v>806317.80874336732</v>
      </c>
      <c r="FH130" s="59">
        <f t="shared" si="205"/>
        <v>806317.80874336732</v>
      </c>
      <c r="FI130" s="59">
        <f t="shared" si="206"/>
        <v>226655.93603776058</v>
      </c>
      <c r="FJ130" s="59">
        <f t="shared" si="212"/>
        <v>-6874774.0470376108</v>
      </c>
      <c r="FL130" s="59">
        <f t="shared" si="221"/>
        <v>24263.036592433935</v>
      </c>
      <c r="FM130" s="59">
        <f t="shared" si="193"/>
        <v>29699.023883202535</v>
      </c>
      <c r="FN130" s="59">
        <f t="shared" si="222"/>
        <v>75953.853680662753</v>
      </c>
      <c r="FO130" s="110"/>
      <c r="FP130" s="110"/>
      <c r="FQ130" s="59">
        <f t="shared" si="207"/>
        <v>129915.91415629923</v>
      </c>
      <c r="FS130" s="52">
        <f t="shared" si="278"/>
        <v>6.8399999999999989E-2</v>
      </c>
      <c r="FT130" s="52">
        <f t="shared" si="279"/>
        <v>8.8670168312699957E-2</v>
      </c>
    </row>
    <row r="131" spans="1:176" s="97" customFormat="1" x14ac:dyDescent="0.3">
      <c r="A131" s="95" t="s">
        <v>21</v>
      </c>
      <c r="B131" s="96">
        <v>2031</v>
      </c>
      <c r="C131" s="45"/>
      <c r="D131" s="45"/>
      <c r="E131" s="45"/>
      <c r="F131" s="45"/>
      <c r="G131" s="45"/>
      <c r="H131" s="59"/>
      <c r="I131" s="59"/>
      <c r="J131" s="59"/>
      <c r="K131" s="59"/>
      <c r="L131" s="59"/>
      <c r="M131" s="59"/>
      <c r="N131" s="59"/>
      <c r="O131" s="59"/>
      <c r="S131" s="288">
        <f t="shared" si="196"/>
        <v>0</v>
      </c>
      <c r="T131" s="59">
        <f t="shared" si="208"/>
        <v>96758137.049204051</v>
      </c>
      <c r="V131" s="59">
        <f t="shared" si="273"/>
        <v>4702.65651772824</v>
      </c>
      <c r="W131" s="59">
        <f t="shared" si="280"/>
        <v>3358.4493408618273</v>
      </c>
      <c r="X131" s="59">
        <f t="shared" si="283"/>
        <v>6310.6676604674667</v>
      </c>
      <c r="Y131" s="59">
        <f t="shared" si="285"/>
        <v>2839.483747926422</v>
      </c>
      <c r="Z131" s="59">
        <f t="shared" si="287"/>
        <v>4235.2792134089477</v>
      </c>
      <c r="AA131" s="59">
        <f t="shared" si="289"/>
        <v>6401.4558513430784</v>
      </c>
      <c r="AB131" s="59">
        <f t="shared" si="291"/>
        <v>10103.341702899826</v>
      </c>
      <c r="AC131" s="59">
        <f t="shared" si="293"/>
        <v>8666.6590706078805</v>
      </c>
      <c r="AD131" s="59">
        <f t="shared" si="295"/>
        <v>7415.4845078393109</v>
      </c>
      <c r="AE131" s="59">
        <f t="shared" si="297"/>
        <v>10294.070376640475</v>
      </c>
      <c r="AF131" s="59">
        <f t="shared" si="299"/>
        <v>7366.1886101481159</v>
      </c>
      <c r="AG131" s="59">
        <f t="shared" si="301"/>
        <v>6673.9995652981734</v>
      </c>
      <c r="AH131" s="59">
        <f t="shared" si="303"/>
        <v>5644.1847677938558</v>
      </c>
      <c r="AI131" s="59">
        <f t="shared" si="305"/>
        <v>10127.192686767487</v>
      </c>
      <c r="AJ131" s="59">
        <f t="shared" si="307"/>
        <v>14158.00525835599</v>
      </c>
      <c r="AK131" s="59">
        <f t="shared" si="309"/>
        <v>8968.5161669778372</v>
      </c>
      <c r="AL131" s="59">
        <f t="shared" si="311"/>
        <v>6430.3929952001508</v>
      </c>
      <c r="AM131" s="59">
        <f t="shared" si="313"/>
        <v>11558.75814115379</v>
      </c>
      <c r="AN131" s="59">
        <f t="shared" si="315"/>
        <v>11724.700199442228</v>
      </c>
      <c r="AO131" s="59">
        <f t="shared" si="317"/>
        <v>11609.520313989584</v>
      </c>
      <c r="AP131" s="59">
        <f t="shared" si="319"/>
        <v>43950.735475556787</v>
      </c>
      <c r="AQ131" s="59">
        <f t="shared" ref="AQ131:AQ154" si="321">$S$35/$X$4</f>
        <v>24913.108188650378</v>
      </c>
      <c r="AR131" s="59">
        <f t="shared" si="253"/>
        <v>26892.926778586352</v>
      </c>
      <c r="AS131" s="59">
        <f t="shared" si="255"/>
        <v>28033.148525385288</v>
      </c>
      <c r="AT131" s="59">
        <f t="shared" si="257"/>
        <v>39861.29840137365</v>
      </c>
      <c r="AU131" s="59">
        <f t="shared" si="259"/>
        <v>25892.904066009316</v>
      </c>
      <c r="AV131" s="59">
        <f t="shared" si="261"/>
        <v>24615.677534661703</v>
      </c>
      <c r="AW131" s="59">
        <f t="shared" si="263"/>
        <v>30348.131811855263</v>
      </c>
      <c r="AX131" s="59">
        <f t="shared" si="265"/>
        <v>32193.861363449621</v>
      </c>
      <c r="AY131" s="59">
        <f t="shared" si="267"/>
        <v>31996.826187508061</v>
      </c>
      <c r="AZ131" s="59">
        <f t="shared" si="269"/>
        <v>31601.61686189489</v>
      </c>
      <c r="BA131" s="59">
        <f t="shared" si="271"/>
        <v>31547.366794215843</v>
      </c>
      <c r="BB131" s="59">
        <f t="shared" si="274"/>
        <v>31694.235459834414</v>
      </c>
      <c r="BC131" s="59">
        <f t="shared" si="281"/>
        <v>32244.538028490402</v>
      </c>
      <c r="BD131" s="59">
        <f t="shared" si="284"/>
        <v>32427.535853529822</v>
      </c>
      <c r="BE131" s="59">
        <f t="shared" si="286"/>
        <v>32337.827217513575</v>
      </c>
      <c r="BF131" s="59">
        <f t="shared" si="288"/>
        <v>12083.237075638559</v>
      </c>
      <c r="BG131" s="59">
        <f t="shared" si="290"/>
        <v>18671.525873120154</v>
      </c>
      <c r="BH131" s="59">
        <f t="shared" si="292"/>
        <v>22174.718197806935</v>
      </c>
      <c r="BI131" s="59">
        <f t="shared" si="294"/>
        <v>6267.0739227830982</v>
      </c>
      <c r="BJ131" s="59">
        <f t="shared" si="296"/>
        <v>5112.1396489029266</v>
      </c>
      <c r="BK131" s="59">
        <f t="shared" si="298"/>
        <v>3939.8456591329946</v>
      </c>
      <c r="BL131" s="59">
        <f t="shared" si="300"/>
        <v>4301.477883613954</v>
      </c>
      <c r="BM131" s="59">
        <f t="shared" si="302"/>
        <v>5838.1715171504284</v>
      </c>
      <c r="BN131" s="59">
        <f t="shared" si="304"/>
        <v>6721.9650077639126</v>
      </c>
      <c r="BO131" s="59">
        <f t="shared" si="306"/>
        <v>6222.5398309563725</v>
      </c>
      <c r="BP131" s="59">
        <f t="shared" si="308"/>
        <v>4760.9092398235271</v>
      </c>
      <c r="BQ131" s="59">
        <f t="shared" si="310"/>
        <v>4026.2060297320827</v>
      </c>
      <c r="BR131" s="59">
        <f t="shared" si="312"/>
        <v>4235.1374337202333</v>
      </c>
      <c r="BS131" s="59">
        <f t="shared" si="314"/>
        <v>5390.4471780088652</v>
      </c>
      <c r="BT131" s="59">
        <f t="shared" si="316"/>
        <v>6391.9100098402914</v>
      </c>
      <c r="BU131" s="59">
        <f t="shared" si="318"/>
        <v>4055.7789333138307</v>
      </c>
      <c r="BV131" s="59">
        <f t="shared" si="320"/>
        <v>3431.7872296968144</v>
      </c>
      <c r="BW131" s="59">
        <f t="shared" ref="BW131:BW162" si="322">$S$67/$X$4</f>
        <v>2776.9411069589014</v>
      </c>
      <c r="BX131" s="59">
        <f t="shared" si="254"/>
        <v>2836.8083786256516</v>
      </c>
      <c r="BY131" s="59">
        <f t="shared" si="256"/>
        <v>2956.8646387405238</v>
      </c>
      <c r="BZ131" s="59">
        <f t="shared" si="258"/>
        <v>3849.5735720476232</v>
      </c>
      <c r="CA131" s="59">
        <f t="shared" si="260"/>
        <v>2321.0107294351251</v>
      </c>
      <c r="CB131" s="59">
        <f t="shared" si="262"/>
        <v>2122.416790954941</v>
      </c>
      <c r="CC131" s="59">
        <f t="shared" si="264"/>
        <v>1250.5739887968584</v>
      </c>
      <c r="CD131" s="59">
        <f t="shared" si="266"/>
        <v>992.64814015127365</v>
      </c>
      <c r="CE131" s="59">
        <f t="shared" si="268"/>
        <v>952.57617498965567</v>
      </c>
      <c r="CF131" s="59">
        <f t="shared" si="270"/>
        <v>1587.6269583160931</v>
      </c>
      <c r="CG131" s="59">
        <f t="shared" si="272"/>
        <v>1905.1523499793113</v>
      </c>
      <c r="CH131" s="59">
        <f t="shared" si="275"/>
        <v>0</v>
      </c>
      <c r="CI131" s="59">
        <f t="shared" si="282"/>
        <v>0</v>
      </c>
      <c r="CK131" s="59">
        <f t="shared" si="200"/>
        <v>806317.80874336732</v>
      </c>
      <c r="CL131" s="59">
        <f t="shared" si="211"/>
        <v>73107770.236682326</v>
      </c>
      <c r="CM131" s="59">
        <f t="shared" si="276"/>
        <v>23650366.812521726</v>
      </c>
      <c r="CN131" s="59">
        <f t="shared" si="201"/>
        <v>-6648118.1109998506</v>
      </c>
      <c r="CO131" s="59">
        <f t="shared" si="202"/>
        <v>17002248.701521873</v>
      </c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F131" s="59">
        <f t="shared" si="204"/>
        <v>0</v>
      </c>
      <c r="FG131" s="59">
        <f t="shared" si="277"/>
        <v>806317.80874336732</v>
      </c>
      <c r="FH131" s="59">
        <f t="shared" si="205"/>
        <v>806317.80874336732</v>
      </c>
      <c r="FI131" s="59">
        <f t="shared" si="206"/>
        <v>226655.93603776058</v>
      </c>
      <c r="FJ131" s="59">
        <f t="shared" si="212"/>
        <v>-6648118.1109998506</v>
      </c>
      <c r="FL131" s="59">
        <f t="shared" si="221"/>
        <v>23463.103208100183</v>
      </c>
      <c r="FM131" s="59">
        <f t="shared" si="193"/>
        <v>28719.870239519394</v>
      </c>
      <c r="FN131" s="59">
        <f t="shared" si="222"/>
        <v>73449.714390574489</v>
      </c>
      <c r="FO131" s="110"/>
      <c r="FP131" s="110"/>
      <c r="FQ131" s="59">
        <f t="shared" si="207"/>
        <v>125632.68783819406</v>
      </c>
      <c r="FS131" s="52">
        <f t="shared" si="278"/>
        <v>6.8400000000000002E-2</v>
      </c>
      <c r="FT131" s="52">
        <f t="shared" si="279"/>
        <v>8.8670168312699943E-2</v>
      </c>
    </row>
    <row r="132" spans="1:176" s="97" customFormat="1" x14ac:dyDescent="0.3">
      <c r="A132" s="95" t="s">
        <v>22</v>
      </c>
      <c r="B132" s="96">
        <v>2031</v>
      </c>
      <c r="C132" s="45"/>
      <c r="D132" s="45"/>
      <c r="E132" s="45"/>
      <c r="F132" s="45"/>
      <c r="G132" s="45"/>
      <c r="H132" s="59"/>
      <c r="I132" s="59"/>
      <c r="J132" s="59"/>
      <c r="K132" s="59"/>
      <c r="L132" s="59"/>
      <c r="M132" s="59"/>
      <c r="N132" s="59"/>
      <c r="O132" s="59"/>
      <c r="S132" s="288">
        <f t="shared" si="196"/>
        <v>0</v>
      </c>
      <c r="T132" s="59">
        <f t="shared" si="208"/>
        <v>96758137.049204051</v>
      </c>
      <c r="V132" s="59">
        <f t="shared" si="273"/>
        <v>4702.65651772824</v>
      </c>
      <c r="W132" s="59">
        <f t="shared" si="280"/>
        <v>3358.4493408618273</v>
      </c>
      <c r="X132" s="59">
        <f t="shared" si="283"/>
        <v>6310.6676604674667</v>
      </c>
      <c r="Y132" s="59">
        <f t="shared" si="285"/>
        <v>2839.483747926422</v>
      </c>
      <c r="Z132" s="59">
        <f t="shared" si="287"/>
        <v>4235.2792134089477</v>
      </c>
      <c r="AA132" s="59">
        <f t="shared" si="289"/>
        <v>6401.4558513430784</v>
      </c>
      <c r="AB132" s="59">
        <f t="shared" si="291"/>
        <v>10103.341702899826</v>
      </c>
      <c r="AC132" s="59">
        <f t="shared" si="293"/>
        <v>8666.6590706078805</v>
      </c>
      <c r="AD132" s="59">
        <f t="shared" si="295"/>
        <v>7415.4845078393109</v>
      </c>
      <c r="AE132" s="59">
        <f t="shared" si="297"/>
        <v>10294.070376640475</v>
      </c>
      <c r="AF132" s="59">
        <f t="shared" si="299"/>
        <v>7366.1886101481159</v>
      </c>
      <c r="AG132" s="59">
        <f t="shared" si="301"/>
        <v>6673.9995652981734</v>
      </c>
      <c r="AH132" s="59">
        <f t="shared" si="303"/>
        <v>5644.1847677938558</v>
      </c>
      <c r="AI132" s="59">
        <f t="shared" si="305"/>
        <v>10127.192686767487</v>
      </c>
      <c r="AJ132" s="59">
        <f t="shared" si="307"/>
        <v>14158.00525835599</v>
      </c>
      <c r="AK132" s="59">
        <f t="shared" si="309"/>
        <v>8968.5161669778372</v>
      </c>
      <c r="AL132" s="59">
        <f t="shared" si="311"/>
        <v>6430.3929952001508</v>
      </c>
      <c r="AM132" s="59">
        <f t="shared" si="313"/>
        <v>11558.75814115379</v>
      </c>
      <c r="AN132" s="59">
        <f t="shared" si="315"/>
        <v>11724.700199442228</v>
      </c>
      <c r="AO132" s="59">
        <f t="shared" si="317"/>
        <v>11609.520313989584</v>
      </c>
      <c r="AP132" s="59">
        <f t="shared" si="319"/>
        <v>43950.735475556787</v>
      </c>
      <c r="AQ132" s="59">
        <f t="shared" si="321"/>
        <v>24913.108188650378</v>
      </c>
      <c r="AR132" s="59">
        <f t="shared" ref="AR132:AR155" si="323">$S$36/$X$4</f>
        <v>26892.926778586352</v>
      </c>
      <c r="AS132" s="59">
        <f t="shared" si="255"/>
        <v>28033.148525385288</v>
      </c>
      <c r="AT132" s="59">
        <f t="shared" si="257"/>
        <v>39861.29840137365</v>
      </c>
      <c r="AU132" s="59">
        <f t="shared" si="259"/>
        <v>25892.904066009316</v>
      </c>
      <c r="AV132" s="59">
        <f t="shared" si="261"/>
        <v>24615.677534661703</v>
      </c>
      <c r="AW132" s="59">
        <f t="shared" si="263"/>
        <v>30348.131811855263</v>
      </c>
      <c r="AX132" s="59">
        <f t="shared" si="265"/>
        <v>32193.861363449621</v>
      </c>
      <c r="AY132" s="59">
        <f t="shared" si="267"/>
        <v>31996.826187508061</v>
      </c>
      <c r="AZ132" s="59">
        <f t="shared" si="269"/>
        <v>31601.61686189489</v>
      </c>
      <c r="BA132" s="59">
        <f t="shared" si="271"/>
        <v>31547.366794215843</v>
      </c>
      <c r="BB132" s="59">
        <f t="shared" si="274"/>
        <v>31694.235459834414</v>
      </c>
      <c r="BC132" s="59">
        <f t="shared" si="281"/>
        <v>32244.538028490402</v>
      </c>
      <c r="BD132" s="59">
        <f t="shared" si="284"/>
        <v>32427.535853529822</v>
      </c>
      <c r="BE132" s="59">
        <f t="shared" si="286"/>
        <v>32337.827217513575</v>
      </c>
      <c r="BF132" s="59">
        <f t="shared" si="288"/>
        <v>12083.237075638559</v>
      </c>
      <c r="BG132" s="59">
        <f t="shared" si="290"/>
        <v>18671.525873120154</v>
      </c>
      <c r="BH132" s="59">
        <f t="shared" si="292"/>
        <v>22174.718197806935</v>
      </c>
      <c r="BI132" s="59">
        <f t="shared" si="294"/>
        <v>6267.0739227830982</v>
      </c>
      <c r="BJ132" s="59">
        <f t="shared" si="296"/>
        <v>5112.1396489029266</v>
      </c>
      <c r="BK132" s="59">
        <f t="shared" si="298"/>
        <v>3939.8456591329946</v>
      </c>
      <c r="BL132" s="59">
        <f t="shared" si="300"/>
        <v>4301.477883613954</v>
      </c>
      <c r="BM132" s="59">
        <f t="shared" si="302"/>
        <v>5838.1715171504284</v>
      </c>
      <c r="BN132" s="59">
        <f t="shared" si="304"/>
        <v>6721.9650077639126</v>
      </c>
      <c r="BO132" s="59">
        <f t="shared" si="306"/>
        <v>6222.5398309563725</v>
      </c>
      <c r="BP132" s="59">
        <f t="shared" si="308"/>
        <v>4760.9092398235271</v>
      </c>
      <c r="BQ132" s="59">
        <f t="shared" si="310"/>
        <v>4026.2060297320827</v>
      </c>
      <c r="BR132" s="59">
        <f t="shared" si="312"/>
        <v>4235.1374337202333</v>
      </c>
      <c r="BS132" s="59">
        <f t="shared" si="314"/>
        <v>5390.4471780088652</v>
      </c>
      <c r="BT132" s="59">
        <f t="shared" si="316"/>
        <v>6391.9100098402914</v>
      </c>
      <c r="BU132" s="59">
        <f t="shared" si="318"/>
        <v>4055.7789333138307</v>
      </c>
      <c r="BV132" s="59">
        <f t="shared" si="320"/>
        <v>3431.7872296968144</v>
      </c>
      <c r="BW132" s="59">
        <f t="shared" si="322"/>
        <v>2776.9411069589014</v>
      </c>
      <c r="BX132" s="59">
        <f t="shared" ref="BX132:BX163" si="324">$S$68/$X$4</f>
        <v>2836.8083786256516</v>
      </c>
      <c r="BY132" s="59">
        <f t="shared" si="256"/>
        <v>2956.8646387405238</v>
      </c>
      <c r="BZ132" s="59">
        <f t="shared" si="258"/>
        <v>3849.5735720476232</v>
      </c>
      <c r="CA132" s="59">
        <f t="shared" si="260"/>
        <v>2321.0107294351251</v>
      </c>
      <c r="CB132" s="59">
        <f t="shared" si="262"/>
        <v>2122.416790954941</v>
      </c>
      <c r="CC132" s="59">
        <f t="shared" si="264"/>
        <v>1250.5739887968584</v>
      </c>
      <c r="CD132" s="59">
        <f t="shared" si="266"/>
        <v>992.64814015127365</v>
      </c>
      <c r="CE132" s="59">
        <f t="shared" si="268"/>
        <v>952.57617498965567</v>
      </c>
      <c r="CF132" s="59">
        <f t="shared" si="270"/>
        <v>1587.6269583160931</v>
      </c>
      <c r="CG132" s="59">
        <f t="shared" si="272"/>
        <v>1905.1523499793113</v>
      </c>
      <c r="CH132" s="59">
        <f t="shared" si="275"/>
        <v>0</v>
      </c>
      <c r="CI132" s="59">
        <f t="shared" si="282"/>
        <v>0</v>
      </c>
      <c r="CK132" s="59">
        <f t="shared" si="200"/>
        <v>806317.80874336732</v>
      </c>
      <c r="CL132" s="59">
        <f t="shared" si="211"/>
        <v>73914088.045425698</v>
      </c>
      <c r="CM132" s="59">
        <f t="shared" si="276"/>
        <v>22844049.003778353</v>
      </c>
      <c r="CN132" s="59">
        <f t="shared" si="201"/>
        <v>-6421462.1749620903</v>
      </c>
      <c r="CO132" s="59">
        <f t="shared" si="202"/>
        <v>16422586.828816263</v>
      </c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  <c r="DV132" s="110"/>
      <c r="DW132" s="110"/>
      <c r="DX132" s="110"/>
      <c r="DY132" s="110"/>
      <c r="DZ132" s="110"/>
      <c r="EA132" s="110"/>
      <c r="EB132" s="110"/>
      <c r="EC132" s="110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F132" s="59">
        <f t="shared" si="204"/>
        <v>0</v>
      </c>
      <c r="FG132" s="59">
        <f t="shared" si="277"/>
        <v>806317.80874336732</v>
      </c>
      <c r="FH132" s="59">
        <f t="shared" si="205"/>
        <v>806317.80874336732</v>
      </c>
      <c r="FI132" s="59">
        <f t="shared" si="206"/>
        <v>226655.93603776058</v>
      </c>
      <c r="FJ132" s="59">
        <f t="shared" si="212"/>
        <v>-6421462.1749620903</v>
      </c>
      <c r="FL132" s="59">
        <f t="shared" si="221"/>
        <v>22663.169823766442</v>
      </c>
      <c r="FM132" s="59">
        <f t="shared" si="193"/>
        <v>27740.71659583626</v>
      </c>
      <c r="FN132" s="59">
        <f t="shared" si="222"/>
        <v>70945.575100486254</v>
      </c>
      <c r="FO132" s="110"/>
      <c r="FP132" s="110"/>
      <c r="FQ132" s="59">
        <f t="shared" si="207"/>
        <v>121349.46152008895</v>
      </c>
      <c r="FS132" s="52">
        <f t="shared" si="278"/>
        <v>6.8399999999999989E-2</v>
      </c>
      <c r="FT132" s="52">
        <f t="shared" si="279"/>
        <v>8.8670168312699943E-2</v>
      </c>
    </row>
    <row r="133" spans="1:176" s="97" customFormat="1" x14ac:dyDescent="0.3">
      <c r="A133" s="95" t="s">
        <v>23</v>
      </c>
      <c r="B133" s="96">
        <v>2031</v>
      </c>
      <c r="C133" s="45"/>
      <c r="D133" s="45"/>
      <c r="E133" s="45"/>
      <c r="F133" s="45"/>
      <c r="G133" s="45"/>
      <c r="H133" s="59"/>
      <c r="I133" s="59"/>
      <c r="J133" s="59"/>
      <c r="K133" s="59"/>
      <c r="L133" s="59"/>
      <c r="M133" s="59"/>
      <c r="N133" s="59"/>
      <c r="O133" s="59"/>
      <c r="S133" s="288">
        <f t="shared" si="196"/>
        <v>0</v>
      </c>
      <c r="T133" s="59">
        <f t="shared" si="208"/>
        <v>96758137.049204051</v>
      </c>
      <c r="V133" s="59">
        <f t="shared" si="273"/>
        <v>4702.65651772824</v>
      </c>
      <c r="W133" s="59">
        <f t="shared" si="280"/>
        <v>3358.4493408618273</v>
      </c>
      <c r="X133" s="59">
        <f t="shared" si="283"/>
        <v>6310.6676604674667</v>
      </c>
      <c r="Y133" s="59">
        <f t="shared" si="285"/>
        <v>2839.483747926422</v>
      </c>
      <c r="Z133" s="59">
        <f t="shared" si="287"/>
        <v>4235.2792134089477</v>
      </c>
      <c r="AA133" s="59">
        <f t="shared" si="289"/>
        <v>6401.4558513430784</v>
      </c>
      <c r="AB133" s="59">
        <f t="shared" si="291"/>
        <v>10103.341702899826</v>
      </c>
      <c r="AC133" s="59">
        <f t="shared" si="293"/>
        <v>8666.6590706078805</v>
      </c>
      <c r="AD133" s="59">
        <f t="shared" si="295"/>
        <v>7415.4845078393109</v>
      </c>
      <c r="AE133" s="59">
        <f t="shared" si="297"/>
        <v>10294.070376640475</v>
      </c>
      <c r="AF133" s="59">
        <f t="shared" si="299"/>
        <v>7366.1886101481159</v>
      </c>
      <c r="AG133" s="59">
        <f t="shared" si="301"/>
        <v>6673.9995652981734</v>
      </c>
      <c r="AH133" s="59">
        <f t="shared" si="303"/>
        <v>5644.1847677938558</v>
      </c>
      <c r="AI133" s="59">
        <f t="shared" si="305"/>
        <v>10127.192686767487</v>
      </c>
      <c r="AJ133" s="59">
        <f t="shared" si="307"/>
        <v>14158.00525835599</v>
      </c>
      <c r="AK133" s="59">
        <f t="shared" si="309"/>
        <v>8968.5161669778372</v>
      </c>
      <c r="AL133" s="59">
        <f t="shared" si="311"/>
        <v>6430.3929952001508</v>
      </c>
      <c r="AM133" s="59">
        <f t="shared" si="313"/>
        <v>11558.75814115379</v>
      </c>
      <c r="AN133" s="59">
        <f t="shared" si="315"/>
        <v>11724.700199442228</v>
      </c>
      <c r="AO133" s="59">
        <f t="shared" si="317"/>
        <v>11609.520313989584</v>
      </c>
      <c r="AP133" s="59">
        <f t="shared" si="319"/>
        <v>43950.735475556787</v>
      </c>
      <c r="AQ133" s="59">
        <f t="shared" si="321"/>
        <v>24913.108188650378</v>
      </c>
      <c r="AR133" s="59">
        <f t="shared" si="323"/>
        <v>26892.926778586352</v>
      </c>
      <c r="AS133" s="59">
        <f t="shared" ref="AS133:AS156" si="325">$S$37/$X$4</f>
        <v>28033.148525385288</v>
      </c>
      <c r="AT133" s="59">
        <f t="shared" si="257"/>
        <v>39861.29840137365</v>
      </c>
      <c r="AU133" s="59">
        <f t="shared" si="259"/>
        <v>25892.904066009316</v>
      </c>
      <c r="AV133" s="59">
        <f t="shared" si="261"/>
        <v>24615.677534661703</v>
      </c>
      <c r="AW133" s="59">
        <f t="shared" si="263"/>
        <v>30348.131811855263</v>
      </c>
      <c r="AX133" s="59">
        <f t="shared" si="265"/>
        <v>32193.861363449621</v>
      </c>
      <c r="AY133" s="59">
        <f t="shared" si="267"/>
        <v>31996.826187508061</v>
      </c>
      <c r="AZ133" s="59">
        <f t="shared" si="269"/>
        <v>31601.61686189489</v>
      </c>
      <c r="BA133" s="59">
        <f t="shared" si="271"/>
        <v>31547.366794215843</v>
      </c>
      <c r="BB133" s="59">
        <f t="shared" si="274"/>
        <v>31694.235459834414</v>
      </c>
      <c r="BC133" s="59">
        <f t="shared" si="281"/>
        <v>32244.538028490402</v>
      </c>
      <c r="BD133" s="59">
        <f t="shared" si="284"/>
        <v>32427.535853529822</v>
      </c>
      <c r="BE133" s="59">
        <f t="shared" si="286"/>
        <v>32337.827217513575</v>
      </c>
      <c r="BF133" s="59">
        <f t="shared" si="288"/>
        <v>12083.237075638559</v>
      </c>
      <c r="BG133" s="59">
        <f t="shared" si="290"/>
        <v>18671.525873120154</v>
      </c>
      <c r="BH133" s="59">
        <f t="shared" si="292"/>
        <v>22174.718197806935</v>
      </c>
      <c r="BI133" s="59">
        <f t="shared" si="294"/>
        <v>6267.0739227830982</v>
      </c>
      <c r="BJ133" s="59">
        <f t="shared" si="296"/>
        <v>5112.1396489029266</v>
      </c>
      <c r="BK133" s="59">
        <f t="shared" si="298"/>
        <v>3939.8456591329946</v>
      </c>
      <c r="BL133" s="59">
        <f t="shared" si="300"/>
        <v>4301.477883613954</v>
      </c>
      <c r="BM133" s="59">
        <f t="shared" si="302"/>
        <v>5838.1715171504284</v>
      </c>
      <c r="BN133" s="59">
        <f t="shared" si="304"/>
        <v>6721.9650077639126</v>
      </c>
      <c r="BO133" s="59">
        <f t="shared" si="306"/>
        <v>6222.5398309563725</v>
      </c>
      <c r="BP133" s="59">
        <f t="shared" si="308"/>
        <v>4760.9092398235271</v>
      </c>
      <c r="BQ133" s="59">
        <f t="shared" si="310"/>
        <v>4026.2060297320827</v>
      </c>
      <c r="BR133" s="59">
        <f t="shared" si="312"/>
        <v>4235.1374337202333</v>
      </c>
      <c r="BS133" s="59">
        <f t="shared" si="314"/>
        <v>5390.4471780088652</v>
      </c>
      <c r="BT133" s="59">
        <f t="shared" si="316"/>
        <v>6391.9100098402914</v>
      </c>
      <c r="BU133" s="59">
        <f t="shared" si="318"/>
        <v>4055.7789333138307</v>
      </c>
      <c r="BV133" s="59">
        <f t="shared" si="320"/>
        <v>3431.7872296968144</v>
      </c>
      <c r="BW133" s="59">
        <f t="shared" si="322"/>
        <v>2776.9411069589014</v>
      </c>
      <c r="BX133" s="59">
        <f t="shared" si="324"/>
        <v>2836.8083786256516</v>
      </c>
      <c r="BY133" s="59">
        <f t="shared" ref="BY133:BY164" si="326">$S$69/$X$4</f>
        <v>2956.8646387405238</v>
      </c>
      <c r="BZ133" s="59">
        <f t="shared" si="258"/>
        <v>3849.5735720476232</v>
      </c>
      <c r="CA133" s="59">
        <f t="shared" si="260"/>
        <v>2321.0107294351251</v>
      </c>
      <c r="CB133" s="59">
        <f t="shared" si="262"/>
        <v>2122.416790954941</v>
      </c>
      <c r="CC133" s="59">
        <f t="shared" si="264"/>
        <v>1250.5739887968584</v>
      </c>
      <c r="CD133" s="59">
        <f t="shared" si="266"/>
        <v>992.64814015127365</v>
      </c>
      <c r="CE133" s="59">
        <f t="shared" si="268"/>
        <v>952.57617498965567</v>
      </c>
      <c r="CF133" s="59">
        <f t="shared" si="270"/>
        <v>1587.6269583160931</v>
      </c>
      <c r="CG133" s="59">
        <f t="shared" si="272"/>
        <v>1905.1523499793113</v>
      </c>
      <c r="CH133" s="59">
        <f t="shared" si="275"/>
        <v>0</v>
      </c>
      <c r="CI133" s="59">
        <f t="shared" si="282"/>
        <v>0</v>
      </c>
      <c r="CK133" s="59">
        <f t="shared" si="200"/>
        <v>806317.80874336732</v>
      </c>
      <c r="CL133" s="59">
        <f t="shared" si="211"/>
        <v>74720405.854169071</v>
      </c>
      <c r="CM133" s="59">
        <f t="shared" si="276"/>
        <v>22037731.195034981</v>
      </c>
      <c r="CN133" s="59">
        <f t="shared" si="201"/>
        <v>-6194806.2389243301</v>
      </c>
      <c r="CO133" s="59">
        <f t="shared" si="202"/>
        <v>15842924.956110651</v>
      </c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F133" s="59">
        <f t="shared" si="204"/>
        <v>0</v>
      </c>
      <c r="FG133" s="59">
        <f t="shared" si="277"/>
        <v>806317.80874336732</v>
      </c>
      <c r="FH133" s="59">
        <f t="shared" si="205"/>
        <v>806317.80874336732</v>
      </c>
      <c r="FI133" s="59">
        <f t="shared" si="206"/>
        <v>226655.93603776058</v>
      </c>
      <c r="FJ133" s="59">
        <f t="shared" si="212"/>
        <v>-6194806.2389243301</v>
      </c>
      <c r="FL133" s="59">
        <f t="shared" si="221"/>
        <v>21863.236439432698</v>
      </c>
      <c r="FM133" s="59">
        <f t="shared" si="193"/>
        <v>26761.562952153126</v>
      </c>
      <c r="FN133" s="59">
        <f t="shared" si="222"/>
        <v>68441.435810398005</v>
      </c>
      <c r="FO133" s="110"/>
      <c r="FP133" s="110"/>
      <c r="FQ133" s="59">
        <f t="shared" si="207"/>
        <v>117066.23520198383</v>
      </c>
      <c r="FS133" s="52">
        <f t="shared" si="278"/>
        <v>6.8400000000000002E-2</v>
      </c>
      <c r="FT133" s="52">
        <f t="shared" si="279"/>
        <v>8.8670168312699957E-2</v>
      </c>
    </row>
    <row r="134" spans="1:176" s="97" customFormat="1" x14ac:dyDescent="0.3">
      <c r="A134" s="95" t="s">
        <v>24</v>
      </c>
      <c r="B134" s="96">
        <v>2031</v>
      </c>
      <c r="C134" s="45"/>
      <c r="D134" s="45"/>
      <c r="E134" s="45"/>
      <c r="F134" s="45"/>
      <c r="G134" s="59"/>
      <c r="S134" s="288">
        <f t="shared" si="196"/>
        <v>0</v>
      </c>
      <c r="T134" s="59">
        <f t="shared" si="208"/>
        <v>96758137.049204051</v>
      </c>
      <c r="V134" s="59"/>
      <c r="W134" s="59">
        <f t="shared" si="280"/>
        <v>3358.4493408618273</v>
      </c>
      <c r="X134" s="59">
        <f t="shared" si="283"/>
        <v>6310.6676604674667</v>
      </c>
      <c r="Y134" s="59">
        <f t="shared" si="285"/>
        <v>2839.483747926422</v>
      </c>
      <c r="Z134" s="59">
        <f t="shared" si="287"/>
        <v>4235.2792134089477</v>
      </c>
      <c r="AA134" s="59">
        <f t="shared" si="289"/>
        <v>6401.4558513430784</v>
      </c>
      <c r="AB134" s="59">
        <f t="shared" si="291"/>
        <v>10103.341702899826</v>
      </c>
      <c r="AC134" s="59">
        <f t="shared" si="293"/>
        <v>8666.6590706078805</v>
      </c>
      <c r="AD134" s="59">
        <f t="shared" si="295"/>
        <v>7415.4845078393109</v>
      </c>
      <c r="AE134" s="59">
        <f t="shared" si="297"/>
        <v>10294.070376640475</v>
      </c>
      <c r="AF134" s="59">
        <f t="shared" si="299"/>
        <v>7366.1886101481159</v>
      </c>
      <c r="AG134" s="59">
        <f t="shared" si="301"/>
        <v>6673.9995652981734</v>
      </c>
      <c r="AH134" s="59">
        <f t="shared" si="303"/>
        <v>5644.1847677938558</v>
      </c>
      <c r="AI134" s="59">
        <f t="shared" si="305"/>
        <v>10127.192686767487</v>
      </c>
      <c r="AJ134" s="59">
        <f t="shared" si="307"/>
        <v>14158.00525835599</v>
      </c>
      <c r="AK134" s="59">
        <f t="shared" si="309"/>
        <v>8968.5161669778372</v>
      </c>
      <c r="AL134" s="59">
        <f t="shared" si="311"/>
        <v>6430.3929952001508</v>
      </c>
      <c r="AM134" s="59">
        <f t="shared" si="313"/>
        <v>11558.75814115379</v>
      </c>
      <c r="AN134" s="59">
        <f t="shared" si="315"/>
        <v>11724.700199442228</v>
      </c>
      <c r="AO134" s="59">
        <f t="shared" si="317"/>
        <v>11609.520313989584</v>
      </c>
      <c r="AP134" s="59">
        <f t="shared" si="319"/>
        <v>43950.735475556787</v>
      </c>
      <c r="AQ134" s="59">
        <f t="shared" si="321"/>
        <v>24913.108188650378</v>
      </c>
      <c r="AR134" s="59">
        <f t="shared" si="323"/>
        <v>26892.926778586352</v>
      </c>
      <c r="AS134" s="59">
        <f t="shared" si="325"/>
        <v>28033.148525385288</v>
      </c>
      <c r="AT134" s="59">
        <f t="shared" ref="AT134:AT157" si="327">$S$38/$X$4</f>
        <v>39861.29840137365</v>
      </c>
      <c r="AU134" s="59">
        <f t="shared" si="259"/>
        <v>25892.904066009316</v>
      </c>
      <c r="AV134" s="59">
        <f t="shared" si="261"/>
        <v>24615.677534661703</v>
      </c>
      <c r="AW134" s="59">
        <f t="shared" si="263"/>
        <v>30348.131811855263</v>
      </c>
      <c r="AX134" s="59">
        <f t="shared" si="265"/>
        <v>32193.861363449621</v>
      </c>
      <c r="AY134" s="59">
        <f t="shared" si="267"/>
        <v>31996.826187508061</v>
      </c>
      <c r="AZ134" s="59">
        <f t="shared" si="269"/>
        <v>31601.61686189489</v>
      </c>
      <c r="BA134" s="59">
        <f t="shared" si="271"/>
        <v>31547.366794215843</v>
      </c>
      <c r="BB134" s="59">
        <f t="shared" si="274"/>
        <v>31694.235459834414</v>
      </c>
      <c r="BC134" s="59">
        <f t="shared" si="281"/>
        <v>32244.538028490402</v>
      </c>
      <c r="BD134" s="59">
        <f t="shared" si="284"/>
        <v>32427.535853529822</v>
      </c>
      <c r="BE134" s="59">
        <f t="shared" si="286"/>
        <v>32337.827217513575</v>
      </c>
      <c r="BF134" s="59">
        <f t="shared" si="288"/>
        <v>12083.237075638559</v>
      </c>
      <c r="BG134" s="59">
        <f t="shared" si="290"/>
        <v>18671.525873120154</v>
      </c>
      <c r="BH134" s="59">
        <f t="shared" si="292"/>
        <v>22174.718197806935</v>
      </c>
      <c r="BI134" s="59">
        <f t="shared" si="294"/>
        <v>6267.0739227830982</v>
      </c>
      <c r="BJ134" s="59">
        <f t="shared" si="296"/>
        <v>5112.1396489029266</v>
      </c>
      <c r="BK134" s="59">
        <f t="shared" si="298"/>
        <v>3939.8456591329946</v>
      </c>
      <c r="BL134" s="59">
        <f t="shared" si="300"/>
        <v>4301.477883613954</v>
      </c>
      <c r="BM134" s="59">
        <f t="shared" si="302"/>
        <v>5838.1715171504284</v>
      </c>
      <c r="BN134" s="59">
        <f t="shared" si="304"/>
        <v>6721.9650077639126</v>
      </c>
      <c r="BO134" s="59">
        <f t="shared" si="306"/>
        <v>6222.5398309563725</v>
      </c>
      <c r="BP134" s="59">
        <f t="shared" si="308"/>
        <v>4760.9092398235271</v>
      </c>
      <c r="BQ134" s="59">
        <f t="shared" si="310"/>
        <v>4026.2060297320827</v>
      </c>
      <c r="BR134" s="59">
        <f t="shared" si="312"/>
        <v>4235.1374337202333</v>
      </c>
      <c r="BS134" s="59">
        <f t="shared" si="314"/>
        <v>5390.4471780088652</v>
      </c>
      <c r="BT134" s="59">
        <f t="shared" si="316"/>
        <v>6391.9100098402914</v>
      </c>
      <c r="BU134" s="59">
        <f t="shared" si="318"/>
        <v>4055.7789333138307</v>
      </c>
      <c r="BV134" s="59">
        <f t="shared" si="320"/>
        <v>3431.7872296968144</v>
      </c>
      <c r="BW134" s="59">
        <f t="shared" si="322"/>
        <v>2776.9411069589014</v>
      </c>
      <c r="BX134" s="59">
        <f t="shared" si="324"/>
        <v>2836.8083786256516</v>
      </c>
      <c r="BY134" s="59">
        <f t="shared" si="326"/>
        <v>2956.8646387405238</v>
      </c>
      <c r="BZ134" s="59">
        <f t="shared" ref="BZ134:BZ165" si="328">$S$70/$X$4</f>
        <v>3849.5735720476232</v>
      </c>
      <c r="CA134" s="59">
        <f t="shared" si="260"/>
        <v>2321.0107294351251</v>
      </c>
      <c r="CB134" s="59">
        <f t="shared" si="262"/>
        <v>2122.416790954941</v>
      </c>
      <c r="CC134" s="59">
        <f t="shared" si="264"/>
        <v>1250.5739887968584</v>
      </c>
      <c r="CD134" s="59">
        <f t="shared" si="266"/>
        <v>992.64814015127365</v>
      </c>
      <c r="CE134" s="59">
        <f t="shared" si="268"/>
        <v>952.57617498965567</v>
      </c>
      <c r="CF134" s="59">
        <f t="shared" si="270"/>
        <v>1587.6269583160931</v>
      </c>
      <c r="CG134" s="59">
        <f t="shared" si="272"/>
        <v>1905.1523499793113</v>
      </c>
      <c r="CH134" s="59">
        <f t="shared" si="275"/>
        <v>0</v>
      </c>
      <c r="CI134" s="59">
        <f t="shared" si="282"/>
        <v>0</v>
      </c>
      <c r="CK134" s="59">
        <f t="shared" si="200"/>
        <v>801615.15222563909</v>
      </c>
      <c r="CL134" s="59">
        <f t="shared" si="211"/>
        <v>75522021.006394714</v>
      </c>
      <c r="CM134" s="59">
        <f t="shared" si="276"/>
        <v>21236116.042809337</v>
      </c>
      <c r="CN134" s="59">
        <f t="shared" si="201"/>
        <v>-5969472.2196337031</v>
      </c>
      <c r="CO134" s="59">
        <f t="shared" si="202"/>
        <v>15266643.823175635</v>
      </c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F134" s="59">
        <f t="shared" si="204"/>
        <v>0</v>
      </c>
      <c r="FG134" s="59">
        <f t="shared" si="277"/>
        <v>801615.15222563909</v>
      </c>
      <c r="FH134" s="59">
        <f t="shared" si="205"/>
        <v>801615.15222563909</v>
      </c>
      <c r="FI134" s="59">
        <f t="shared" si="206"/>
        <v>225334.01929062715</v>
      </c>
      <c r="FJ134" s="59">
        <f t="shared" si="212"/>
        <v>-5969472.2196337031</v>
      </c>
      <c r="FL134" s="59">
        <f t="shared" si="221"/>
        <v>21067.968475982376</v>
      </c>
      <c r="FM134" s="59">
        <f t="shared" si="193"/>
        <v>25788.119988817612</v>
      </c>
      <c r="FN134" s="59">
        <f t="shared" si="222"/>
        <v>65951.901316118747</v>
      </c>
      <c r="FO134" s="110"/>
      <c r="FP134" s="110"/>
      <c r="FQ134" s="59">
        <f t="shared" si="207"/>
        <v>112807.98978091874</v>
      </c>
      <c r="FS134" s="52">
        <f t="shared" si="278"/>
        <v>6.8400000000000002E-2</v>
      </c>
      <c r="FT134" s="52">
        <f t="shared" si="279"/>
        <v>8.8670168312699971E-2</v>
      </c>
    </row>
    <row r="135" spans="1:176" s="97" customFormat="1" x14ac:dyDescent="0.3">
      <c r="A135" s="95" t="s">
        <v>25</v>
      </c>
      <c r="B135" s="96">
        <v>2031</v>
      </c>
      <c r="C135" s="45"/>
      <c r="D135" s="45"/>
      <c r="E135" s="45"/>
      <c r="F135" s="45"/>
      <c r="G135" s="59"/>
      <c r="S135" s="288">
        <f t="shared" si="196"/>
        <v>0</v>
      </c>
      <c r="T135" s="59">
        <f t="shared" si="208"/>
        <v>96758137.049204051</v>
      </c>
      <c r="V135" s="59"/>
      <c r="W135" s="59"/>
      <c r="X135" s="59">
        <f t="shared" si="283"/>
        <v>6310.6676604674667</v>
      </c>
      <c r="Y135" s="59">
        <f t="shared" si="285"/>
        <v>2839.483747926422</v>
      </c>
      <c r="Z135" s="59">
        <f t="shared" si="287"/>
        <v>4235.2792134089477</v>
      </c>
      <c r="AA135" s="59">
        <f t="shared" si="289"/>
        <v>6401.4558513430784</v>
      </c>
      <c r="AB135" s="59">
        <f t="shared" si="291"/>
        <v>10103.341702899826</v>
      </c>
      <c r="AC135" s="59">
        <f t="shared" si="293"/>
        <v>8666.6590706078805</v>
      </c>
      <c r="AD135" s="59">
        <f t="shared" si="295"/>
        <v>7415.4845078393109</v>
      </c>
      <c r="AE135" s="59">
        <f t="shared" si="297"/>
        <v>10294.070376640475</v>
      </c>
      <c r="AF135" s="59">
        <f t="shared" si="299"/>
        <v>7366.1886101481159</v>
      </c>
      <c r="AG135" s="59">
        <f t="shared" si="301"/>
        <v>6673.9995652981734</v>
      </c>
      <c r="AH135" s="59">
        <f t="shared" si="303"/>
        <v>5644.1847677938558</v>
      </c>
      <c r="AI135" s="59">
        <f t="shared" si="305"/>
        <v>10127.192686767487</v>
      </c>
      <c r="AJ135" s="59">
        <f t="shared" si="307"/>
        <v>14158.00525835599</v>
      </c>
      <c r="AK135" s="59">
        <f t="shared" si="309"/>
        <v>8968.5161669778372</v>
      </c>
      <c r="AL135" s="59">
        <f t="shared" si="311"/>
        <v>6430.3929952001508</v>
      </c>
      <c r="AM135" s="59">
        <f t="shared" si="313"/>
        <v>11558.75814115379</v>
      </c>
      <c r="AN135" s="59">
        <f t="shared" si="315"/>
        <v>11724.700199442228</v>
      </c>
      <c r="AO135" s="59">
        <f t="shared" si="317"/>
        <v>11609.520313989584</v>
      </c>
      <c r="AP135" s="59">
        <f t="shared" si="319"/>
        <v>43950.735475556787</v>
      </c>
      <c r="AQ135" s="59">
        <f t="shared" si="321"/>
        <v>24913.108188650378</v>
      </c>
      <c r="AR135" s="59">
        <f t="shared" si="323"/>
        <v>26892.926778586352</v>
      </c>
      <c r="AS135" s="59">
        <f t="shared" si="325"/>
        <v>28033.148525385288</v>
      </c>
      <c r="AT135" s="59">
        <f t="shared" si="327"/>
        <v>39861.29840137365</v>
      </c>
      <c r="AU135" s="59">
        <f t="shared" ref="AU135:AU158" si="329">$S$39/$X$4</f>
        <v>25892.904066009316</v>
      </c>
      <c r="AV135" s="59">
        <f t="shared" si="261"/>
        <v>24615.677534661703</v>
      </c>
      <c r="AW135" s="59">
        <f t="shared" si="263"/>
        <v>30348.131811855263</v>
      </c>
      <c r="AX135" s="59">
        <f t="shared" si="265"/>
        <v>32193.861363449621</v>
      </c>
      <c r="AY135" s="59">
        <f t="shared" si="267"/>
        <v>31996.826187508061</v>
      </c>
      <c r="AZ135" s="59">
        <f t="shared" si="269"/>
        <v>31601.61686189489</v>
      </c>
      <c r="BA135" s="59">
        <f t="shared" si="271"/>
        <v>31547.366794215843</v>
      </c>
      <c r="BB135" s="59">
        <f t="shared" si="274"/>
        <v>31694.235459834414</v>
      </c>
      <c r="BC135" s="59">
        <f t="shared" si="281"/>
        <v>32244.538028490402</v>
      </c>
      <c r="BD135" s="59">
        <f t="shared" si="284"/>
        <v>32427.535853529822</v>
      </c>
      <c r="BE135" s="59">
        <f t="shared" si="286"/>
        <v>32337.827217513575</v>
      </c>
      <c r="BF135" s="59">
        <f t="shared" si="288"/>
        <v>12083.237075638559</v>
      </c>
      <c r="BG135" s="59">
        <f t="shared" si="290"/>
        <v>18671.525873120154</v>
      </c>
      <c r="BH135" s="59">
        <f t="shared" si="292"/>
        <v>22174.718197806935</v>
      </c>
      <c r="BI135" s="59">
        <f t="shared" si="294"/>
        <v>6267.0739227830982</v>
      </c>
      <c r="BJ135" s="59">
        <f t="shared" si="296"/>
        <v>5112.1396489029266</v>
      </c>
      <c r="BK135" s="59">
        <f t="shared" si="298"/>
        <v>3939.8456591329946</v>
      </c>
      <c r="BL135" s="59">
        <f t="shared" si="300"/>
        <v>4301.477883613954</v>
      </c>
      <c r="BM135" s="59">
        <f t="shared" si="302"/>
        <v>5838.1715171504284</v>
      </c>
      <c r="BN135" s="59">
        <f t="shared" si="304"/>
        <v>6721.9650077639126</v>
      </c>
      <c r="BO135" s="59">
        <f t="shared" si="306"/>
        <v>6222.5398309563725</v>
      </c>
      <c r="BP135" s="59">
        <f t="shared" si="308"/>
        <v>4760.9092398235271</v>
      </c>
      <c r="BQ135" s="59">
        <f t="shared" si="310"/>
        <v>4026.2060297320827</v>
      </c>
      <c r="BR135" s="59">
        <f t="shared" si="312"/>
        <v>4235.1374337202333</v>
      </c>
      <c r="BS135" s="59">
        <f t="shared" si="314"/>
        <v>5390.4471780088652</v>
      </c>
      <c r="BT135" s="59">
        <f t="shared" si="316"/>
        <v>6391.9100098402914</v>
      </c>
      <c r="BU135" s="59">
        <f t="shared" si="318"/>
        <v>4055.7789333138307</v>
      </c>
      <c r="BV135" s="59">
        <f t="shared" si="320"/>
        <v>3431.7872296968144</v>
      </c>
      <c r="BW135" s="59">
        <f t="shared" si="322"/>
        <v>2776.9411069589014</v>
      </c>
      <c r="BX135" s="59">
        <f t="shared" si="324"/>
        <v>2836.8083786256516</v>
      </c>
      <c r="BY135" s="59">
        <f t="shared" si="326"/>
        <v>2956.8646387405238</v>
      </c>
      <c r="BZ135" s="59">
        <f t="shared" si="328"/>
        <v>3849.5735720476232</v>
      </c>
      <c r="CA135" s="59">
        <f t="shared" ref="CA135:CA166" si="330">$S$71/$X$4</f>
        <v>2321.0107294351251</v>
      </c>
      <c r="CB135" s="59">
        <f t="shared" si="262"/>
        <v>2122.416790954941</v>
      </c>
      <c r="CC135" s="59">
        <f t="shared" si="264"/>
        <v>1250.5739887968584</v>
      </c>
      <c r="CD135" s="59">
        <f t="shared" si="266"/>
        <v>992.64814015127365</v>
      </c>
      <c r="CE135" s="59">
        <f t="shared" si="268"/>
        <v>952.57617498965567</v>
      </c>
      <c r="CF135" s="59">
        <f t="shared" si="270"/>
        <v>1587.6269583160931</v>
      </c>
      <c r="CG135" s="59">
        <f t="shared" si="272"/>
        <v>1905.1523499793113</v>
      </c>
      <c r="CH135" s="59">
        <f t="shared" si="275"/>
        <v>0</v>
      </c>
      <c r="CI135" s="59">
        <f t="shared" si="282"/>
        <v>0</v>
      </c>
      <c r="CK135" s="59">
        <f t="shared" si="200"/>
        <v>798256.70288477733</v>
      </c>
      <c r="CL135" s="59">
        <f t="shared" si="211"/>
        <v>76320277.709279492</v>
      </c>
      <c r="CM135" s="59">
        <f t="shared" si="276"/>
        <v>20437859.339924559</v>
      </c>
      <c r="CN135" s="59">
        <f t="shared" si="201"/>
        <v>-5745082.260452792</v>
      </c>
      <c r="CO135" s="59">
        <f t="shared" si="202"/>
        <v>14692777.079471767</v>
      </c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F135" s="59">
        <f t="shared" si="204"/>
        <v>0</v>
      </c>
      <c r="FG135" s="59">
        <f t="shared" si="277"/>
        <v>798256.70288477733</v>
      </c>
      <c r="FH135" s="59">
        <f t="shared" si="205"/>
        <v>798256.70288477733</v>
      </c>
      <c r="FI135" s="59">
        <f t="shared" si="206"/>
        <v>224389.95918091093</v>
      </c>
      <c r="FJ135" s="59">
        <f t="shared" si="212"/>
        <v>-5745082.260452792</v>
      </c>
      <c r="FL135" s="59">
        <f t="shared" si="221"/>
        <v>20276.032369671037</v>
      </c>
      <c r="FM135" s="59">
        <f t="shared" si="193"/>
        <v>24818.755365156074</v>
      </c>
      <c r="FN135" s="59">
        <f t="shared" si="222"/>
        <v>63472.796983318032</v>
      </c>
      <c r="FO135" s="110"/>
      <c r="FP135" s="110"/>
      <c r="FQ135" s="59">
        <f t="shared" si="207"/>
        <v>108567.58471814514</v>
      </c>
      <c r="FS135" s="52">
        <f t="shared" si="278"/>
        <v>6.8399999999999989E-2</v>
      </c>
      <c r="FT135" s="52">
        <f t="shared" si="279"/>
        <v>8.8670168312699957E-2</v>
      </c>
    </row>
    <row r="136" spans="1:176" s="97" customFormat="1" x14ac:dyDescent="0.3">
      <c r="A136" s="95" t="s">
        <v>26</v>
      </c>
      <c r="B136" s="96">
        <v>2031</v>
      </c>
      <c r="C136" s="45"/>
      <c r="D136" s="45"/>
      <c r="E136" s="45"/>
      <c r="F136" s="45"/>
      <c r="G136" s="59"/>
      <c r="S136" s="288">
        <f t="shared" si="196"/>
        <v>0</v>
      </c>
      <c r="T136" s="59">
        <f t="shared" si="208"/>
        <v>96758137.049204051</v>
      </c>
      <c r="V136" s="59"/>
      <c r="W136" s="59"/>
      <c r="X136" s="59"/>
      <c r="Y136" s="59">
        <f t="shared" si="285"/>
        <v>2839.483747926422</v>
      </c>
      <c r="Z136" s="59">
        <f t="shared" si="287"/>
        <v>4235.2792134089477</v>
      </c>
      <c r="AA136" s="59">
        <f t="shared" si="289"/>
        <v>6401.4558513430784</v>
      </c>
      <c r="AB136" s="59">
        <f t="shared" si="291"/>
        <v>10103.341702899826</v>
      </c>
      <c r="AC136" s="59">
        <f t="shared" si="293"/>
        <v>8666.6590706078805</v>
      </c>
      <c r="AD136" s="59">
        <f t="shared" si="295"/>
        <v>7415.4845078393109</v>
      </c>
      <c r="AE136" s="59">
        <f t="shared" si="297"/>
        <v>10294.070376640475</v>
      </c>
      <c r="AF136" s="59">
        <f t="shared" si="299"/>
        <v>7366.1886101481159</v>
      </c>
      <c r="AG136" s="59">
        <f t="shared" si="301"/>
        <v>6673.9995652981734</v>
      </c>
      <c r="AH136" s="59">
        <f t="shared" si="303"/>
        <v>5644.1847677938558</v>
      </c>
      <c r="AI136" s="59">
        <f t="shared" si="305"/>
        <v>10127.192686767487</v>
      </c>
      <c r="AJ136" s="59">
        <f t="shared" si="307"/>
        <v>14158.00525835599</v>
      </c>
      <c r="AK136" s="59">
        <f t="shared" si="309"/>
        <v>8968.5161669778372</v>
      </c>
      <c r="AL136" s="59">
        <f t="shared" si="311"/>
        <v>6430.3929952001508</v>
      </c>
      <c r="AM136" s="59">
        <f t="shared" si="313"/>
        <v>11558.75814115379</v>
      </c>
      <c r="AN136" s="59">
        <f t="shared" si="315"/>
        <v>11724.700199442228</v>
      </c>
      <c r="AO136" s="59">
        <f t="shared" si="317"/>
        <v>11609.520313989584</v>
      </c>
      <c r="AP136" s="59">
        <f t="shared" si="319"/>
        <v>43950.735475556787</v>
      </c>
      <c r="AQ136" s="59">
        <f t="shared" si="321"/>
        <v>24913.108188650378</v>
      </c>
      <c r="AR136" s="59">
        <f t="shared" si="323"/>
        <v>26892.926778586352</v>
      </c>
      <c r="AS136" s="59">
        <f t="shared" si="325"/>
        <v>28033.148525385288</v>
      </c>
      <c r="AT136" s="59">
        <f t="shared" si="327"/>
        <v>39861.29840137365</v>
      </c>
      <c r="AU136" s="59">
        <f t="shared" si="329"/>
        <v>25892.904066009316</v>
      </c>
      <c r="AV136" s="59">
        <f t="shared" ref="AV136:AV159" si="331">$S$40/$X$4</f>
        <v>24615.677534661703</v>
      </c>
      <c r="AW136" s="59">
        <f t="shared" si="263"/>
        <v>30348.131811855263</v>
      </c>
      <c r="AX136" s="59">
        <f t="shared" si="265"/>
        <v>32193.861363449621</v>
      </c>
      <c r="AY136" s="59">
        <f t="shared" si="267"/>
        <v>31996.826187508061</v>
      </c>
      <c r="AZ136" s="59">
        <f t="shared" si="269"/>
        <v>31601.61686189489</v>
      </c>
      <c r="BA136" s="59">
        <f t="shared" si="271"/>
        <v>31547.366794215843</v>
      </c>
      <c r="BB136" s="59">
        <f t="shared" si="274"/>
        <v>31694.235459834414</v>
      </c>
      <c r="BC136" s="59">
        <f t="shared" si="281"/>
        <v>32244.538028490402</v>
      </c>
      <c r="BD136" s="59">
        <f t="shared" si="284"/>
        <v>32427.535853529822</v>
      </c>
      <c r="BE136" s="59">
        <f t="shared" si="286"/>
        <v>32337.827217513575</v>
      </c>
      <c r="BF136" s="59">
        <f t="shared" si="288"/>
        <v>12083.237075638559</v>
      </c>
      <c r="BG136" s="59">
        <f t="shared" si="290"/>
        <v>18671.525873120154</v>
      </c>
      <c r="BH136" s="59">
        <f t="shared" si="292"/>
        <v>22174.718197806935</v>
      </c>
      <c r="BI136" s="59">
        <f t="shared" si="294"/>
        <v>6267.0739227830982</v>
      </c>
      <c r="BJ136" s="59">
        <f t="shared" si="296"/>
        <v>5112.1396489029266</v>
      </c>
      <c r="BK136" s="59">
        <f t="shared" si="298"/>
        <v>3939.8456591329946</v>
      </c>
      <c r="BL136" s="59">
        <f t="shared" si="300"/>
        <v>4301.477883613954</v>
      </c>
      <c r="BM136" s="59">
        <f t="shared" si="302"/>
        <v>5838.1715171504284</v>
      </c>
      <c r="BN136" s="59">
        <f t="shared" si="304"/>
        <v>6721.9650077639126</v>
      </c>
      <c r="BO136" s="59">
        <f t="shared" si="306"/>
        <v>6222.5398309563725</v>
      </c>
      <c r="BP136" s="59">
        <f t="shared" si="308"/>
        <v>4760.9092398235271</v>
      </c>
      <c r="BQ136" s="59">
        <f t="shared" si="310"/>
        <v>4026.2060297320827</v>
      </c>
      <c r="BR136" s="59">
        <f t="shared" si="312"/>
        <v>4235.1374337202333</v>
      </c>
      <c r="BS136" s="59">
        <f t="shared" si="314"/>
        <v>5390.4471780088652</v>
      </c>
      <c r="BT136" s="59">
        <f t="shared" si="316"/>
        <v>6391.9100098402914</v>
      </c>
      <c r="BU136" s="59">
        <f t="shared" si="318"/>
        <v>4055.7789333138307</v>
      </c>
      <c r="BV136" s="59">
        <f t="shared" si="320"/>
        <v>3431.7872296968144</v>
      </c>
      <c r="BW136" s="59">
        <f t="shared" si="322"/>
        <v>2776.9411069589014</v>
      </c>
      <c r="BX136" s="59">
        <f t="shared" si="324"/>
        <v>2836.8083786256516</v>
      </c>
      <c r="BY136" s="59">
        <f t="shared" si="326"/>
        <v>2956.8646387405238</v>
      </c>
      <c r="BZ136" s="59">
        <f t="shared" si="328"/>
        <v>3849.5735720476232</v>
      </c>
      <c r="CA136" s="59">
        <f t="shared" si="330"/>
        <v>2321.0107294351251</v>
      </c>
      <c r="CB136" s="59">
        <f t="shared" ref="CB136:CB167" si="332">$S$72/$X$4</f>
        <v>2122.416790954941</v>
      </c>
      <c r="CC136" s="59">
        <f t="shared" si="264"/>
        <v>1250.5739887968584</v>
      </c>
      <c r="CD136" s="59">
        <f t="shared" si="266"/>
        <v>992.64814015127365</v>
      </c>
      <c r="CE136" s="59">
        <f t="shared" si="268"/>
        <v>952.57617498965567</v>
      </c>
      <c r="CF136" s="59">
        <f t="shared" si="270"/>
        <v>1587.6269583160931</v>
      </c>
      <c r="CG136" s="59">
        <f t="shared" si="272"/>
        <v>1905.1523499793113</v>
      </c>
      <c r="CH136" s="59">
        <f t="shared" si="275"/>
        <v>0</v>
      </c>
      <c r="CI136" s="59">
        <f t="shared" si="282"/>
        <v>0</v>
      </c>
      <c r="CK136" s="59">
        <f t="shared" si="200"/>
        <v>791946.03522430989</v>
      </c>
      <c r="CL136" s="59">
        <f t="shared" si="211"/>
        <v>77112223.744503796</v>
      </c>
      <c r="CM136" s="59">
        <f t="shared" si="276"/>
        <v>19645913.304700255</v>
      </c>
      <c r="CN136" s="59">
        <f t="shared" si="201"/>
        <v>-5522466.2299512383</v>
      </c>
      <c r="CO136" s="59">
        <f t="shared" si="202"/>
        <v>14123447.074749017</v>
      </c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F136" s="59">
        <f t="shared" si="204"/>
        <v>0</v>
      </c>
      <c r="FG136" s="59">
        <f t="shared" si="277"/>
        <v>791946.03522430989</v>
      </c>
      <c r="FH136" s="59">
        <f t="shared" si="205"/>
        <v>791946.03522430989</v>
      </c>
      <c r="FI136" s="59">
        <f t="shared" si="206"/>
        <v>222616.03050155353</v>
      </c>
      <c r="FJ136" s="59">
        <f t="shared" si="212"/>
        <v>-5522466.2299512383</v>
      </c>
      <c r="FL136" s="59">
        <f t="shared" si="221"/>
        <v>19490.356963153641</v>
      </c>
      <c r="FM136" s="59">
        <f t="shared" si="193"/>
        <v>23857.054113389375</v>
      </c>
      <c r="FN136" s="59">
        <f t="shared" si="222"/>
        <v>61013.291362915756</v>
      </c>
      <c r="FO136" s="110"/>
      <c r="FP136" s="110"/>
      <c r="FQ136" s="59">
        <f t="shared" si="207"/>
        <v>104360.70243945878</v>
      </c>
      <c r="FS136" s="52">
        <f t="shared" si="278"/>
        <v>6.8399999999999989E-2</v>
      </c>
      <c r="FT136" s="52">
        <f t="shared" si="279"/>
        <v>8.8670168312699971E-2</v>
      </c>
    </row>
    <row r="137" spans="1:176" s="97" customFormat="1" x14ac:dyDescent="0.3">
      <c r="A137" s="95" t="s">
        <v>27</v>
      </c>
      <c r="B137" s="96">
        <v>2031</v>
      </c>
      <c r="C137" s="45"/>
      <c r="D137" s="45"/>
      <c r="E137" s="45"/>
      <c r="F137" s="45"/>
      <c r="G137" s="59"/>
      <c r="S137" s="288">
        <f t="shared" si="196"/>
        <v>0</v>
      </c>
      <c r="T137" s="59">
        <f t="shared" si="208"/>
        <v>96758137.049204051</v>
      </c>
      <c r="V137" s="59"/>
      <c r="W137" s="59"/>
      <c r="X137" s="59"/>
      <c r="Y137" s="59"/>
      <c r="Z137" s="59">
        <f t="shared" si="287"/>
        <v>4235.2792134089477</v>
      </c>
      <c r="AA137" s="59">
        <f t="shared" si="289"/>
        <v>6401.4558513430784</v>
      </c>
      <c r="AB137" s="59">
        <f t="shared" si="291"/>
        <v>10103.341702899826</v>
      </c>
      <c r="AC137" s="59">
        <f t="shared" si="293"/>
        <v>8666.6590706078805</v>
      </c>
      <c r="AD137" s="59">
        <f t="shared" si="295"/>
        <v>7415.4845078393109</v>
      </c>
      <c r="AE137" s="59">
        <f t="shared" si="297"/>
        <v>10294.070376640475</v>
      </c>
      <c r="AF137" s="59">
        <f t="shared" si="299"/>
        <v>7366.1886101481159</v>
      </c>
      <c r="AG137" s="59">
        <f t="shared" si="301"/>
        <v>6673.9995652981734</v>
      </c>
      <c r="AH137" s="59">
        <f t="shared" si="303"/>
        <v>5644.1847677938558</v>
      </c>
      <c r="AI137" s="59">
        <f t="shared" si="305"/>
        <v>10127.192686767487</v>
      </c>
      <c r="AJ137" s="59">
        <f t="shared" si="307"/>
        <v>14158.00525835599</v>
      </c>
      <c r="AK137" s="59">
        <f t="shared" si="309"/>
        <v>8968.5161669778372</v>
      </c>
      <c r="AL137" s="59">
        <f t="shared" si="311"/>
        <v>6430.3929952001508</v>
      </c>
      <c r="AM137" s="59">
        <f t="shared" si="313"/>
        <v>11558.75814115379</v>
      </c>
      <c r="AN137" s="59">
        <f t="shared" si="315"/>
        <v>11724.700199442228</v>
      </c>
      <c r="AO137" s="59">
        <f t="shared" si="317"/>
        <v>11609.520313989584</v>
      </c>
      <c r="AP137" s="59">
        <f t="shared" si="319"/>
        <v>43950.735475556787</v>
      </c>
      <c r="AQ137" s="59">
        <f t="shared" si="321"/>
        <v>24913.108188650378</v>
      </c>
      <c r="AR137" s="59">
        <f t="shared" si="323"/>
        <v>26892.926778586352</v>
      </c>
      <c r="AS137" s="59">
        <f t="shared" si="325"/>
        <v>28033.148525385288</v>
      </c>
      <c r="AT137" s="59">
        <f t="shared" si="327"/>
        <v>39861.29840137365</v>
      </c>
      <c r="AU137" s="59">
        <f t="shared" si="329"/>
        <v>25892.904066009316</v>
      </c>
      <c r="AV137" s="59">
        <f t="shared" si="331"/>
        <v>24615.677534661703</v>
      </c>
      <c r="AW137" s="59">
        <f t="shared" ref="AW137:AW160" si="333">$S$41/$X$4</f>
        <v>30348.131811855263</v>
      </c>
      <c r="AX137" s="59">
        <f t="shared" si="265"/>
        <v>32193.861363449621</v>
      </c>
      <c r="AY137" s="59">
        <f t="shared" si="267"/>
        <v>31996.826187508061</v>
      </c>
      <c r="AZ137" s="59">
        <f t="shared" si="269"/>
        <v>31601.61686189489</v>
      </c>
      <c r="BA137" s="59">
        <f t="shared" si="271"/>
        <v>31547.366794215843</v>
      </c>
      <c r="BB137" s="59">
        <f t="shared" si="274"/>
        <v>31694.235459834414</v>
      </c>
      <c r="BC137" s="59">
        <f t="shared" si="281"/>
        <v>32244.538028490402</v>
      </c>
      <c r="BD137" s="59">
        <f t="shared" si="284"/>
        <v>32427.535853529822</v>
      </c>
      <c r="BE137" s="59">
        <f t="shared" si="286"/>
        <v>32337.827217513575</v>
      </c>
      <c r="BF137" s="59">
        <f t="shared" si="288"/>
        <v>12083.237075638559</v>
      </c>
      <c r="BG137" s="59">
        <f t="shared" si="290"/>
        <v>18671.525873120154</v>
      </c>
      <c r="BH137" s="59">
        <f t="shared" si="292"/>
        <v>22174.718197806935</v>
      </c>
      <c r="BI137" s="59">
        <f t="shared" si="294"/>
        <v>6267.0739227830982</v>
      </c>
      <c r="BJ137" s="59">
        <f t="shared" si="296"/>
        <v>5112.1396489029266</v>
      </c>
      <c r="BK137" s="59">
        <f t="shared" si="298"/>
        <v>3939.8456591329946</v>
      </c>
      <c r="BL137" s="59">
        <f t="shared" si="300"/>
        <v>4301.477883613954</v>
      </c>
      <c r="BM137" s="59">
        <f t="shared" si="302"/>
        <v>5838.1715171504284</v>
      </c>
      <c r="BN137" s="59">
        <f t="shared" si="304"/>
        <v>6721.9650077639126</v>
      </c>
      <c r="BO137" s="59">
        <f t="shared" si="306"/>
        <v>6222.5398309563725</v>
      </c>
      <c r="BP137" s="59">
        <f t="shared" si="308"/>
        <v>4760.9092398235271</v>
      </c>
      <c r="BQ137" s="59">
        <f t="shared" si="310"/>
        <v>4026.2060297320827</v>
      </c>
      <c r="BR137" s="59">
        <f t="shared" si="312"/>
        <v>4235.1374337202333</v>
      </c>
      <c r="BS137" s="59">
        <f t="shared" si="314"/>
        <v>5390.4471780088652</v>
      </c>
      <c r="BT137" s="59">
        <f t="shared" si="316"/>
        <v>6391.9100098402914</v>
      </c>
      <c r="BU137" s="59">
        <f t="shared" si="318"/>
        <v>4055.7789333138307</v>
      </c>
      <c r="BV137" s="59">
        <f t="shared" si="320"/>
        <v>3431.7872296968144</v>
      </c>
      <c r="BW137" s="59">
        <f t="shared" si="322"/>
        <v>2776.9411069589014</v>
      </c>
      <c r="BX137" s="59">
        <f t="shared" si="324"/>
        <v>2836.8083786256516</v>
      </c>
      <c r="BY137" s="59">
        <f t="shared" si="326"/>
        <v>2956.8646387405238</v>
      </c>
      <c r="BZ137" s="59">
        <f t="shared" si="328"/>
        <v>3849.5735720476232</v>
      </c>
      <c r="CA137" s="59">
        <f t="shared" si="330"/>
        <v>2321.0107294351251</v>
      </c>
      <c r="CB137" s="59">
        <f t="shared" si="332"/>
        <v>2122.416790954941</v>
      </c>
      <c r="CC137" s="59">
        <f t="shared" ref="CC137:CC168" si="334">$S$73/$X$4</f>
        <v>1250.5739887968584</v>
      </c>
      <c r="CD137" s="59">
        <f t="shared" si="266"/>
        <v>992.64814015127365</v>
      </c>
      <c r="CE137" s="59">
        <f t="shared" si="268"/>
        <v>952.57617498965567</v>
      </c>
      <c r="CF137" s="59">
        <f t="shared" si="270"/>
        <v>1587.6269583160931</v>
      </c>
      <c r="CG137" s="59">
        <f t="shared" si="272"/>
        <v>1905.1523499793113</v>
      </c>
      <c r="CH137" s="59">
        <f t="shared" si="275"/>
        <v>0</v>
      </c>
      <c r="CI137" s="59">
        <f t="shared" si="282"/>
        <v>0</v>
      </c>
      <c r="CK137" s="59">
        <f t="shared" si="200"/>
        <v>789106.55147638347</v>
      </c>
      <c r="CL137" s="59">
        <f t="shared" si="211"/>
        <v>77901330.295980185</v>
      </c>
      <c r="CM137" s="59">
        <f t="shared" si="276"/>
        <v>18856806.753223866</v>
      </c>
      <c r="CN137" s="59">
        <f t="shared" si="201"/>
        <v>-5300648.3783312272</v>
      </c>
      <c r="CO137" s="59">
        <f t="shared" si="202"/>
        <v>13556158.374892639</v>
      </c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F137" s="59">
        <f t="shared" si="204"/>
        <v>0</v>
      </c>
      <c r="FG137" s="59">
        <f t="shared" si="277"/>
        <v>789106.55147638347</v>
      </c>
      <c r="FH137" s="59">
        <f t="shared" si="205"/>
        <v>789106.55147638347</v>
      </c>
      <c r="FI137" s="59">
        <f t="shared" si="206"/>
        <v>221817.85162001141</v>
      </c>
      <c r="FJ137" s="59">
        <f t="shared" si="212"/>
        <v>-5300648.3783312272</v>
      </c>
      <c r="FL137" s="59">
        <f t="shared" si="221"/>
        <v>18707.498557351842</v>
      </c>
      <c r="FM137" s="59">
        <f t="shared" si="193"/>
        <v>22898.800994390913</v>
      </c>
      <c r="FN137" s="59">
        <f t="shared" si="222"/>
        <v>58562.604179536203</v>
      </c>
      <c r="FO137" s="110"/>
      <c r="FP137" s="110"/>
      <c r="FQ137" s="59">
        <f t="shared" si="207"/>
        <v>100168.90373127896</v>
      </c>
      <c r="FS137" s="52">
        <f t="shared" si="278"/>
        <v>6.8400000000000002E-2</v>
      </c>
      <c r="FT137" s="52">
        <f t="shared" si="279"/>
        <v>8.8670168312699957E-2</v>
      </c>
    </row>
    <row r="138" spans="1:176" s="97" customFormat="1" x14ac:dyDescent="0.3">
      <c r="A138" s="95" t="s">
        <v>28</v>
      </c>
      <c r="B138" s="96">
        <v>2031</v>
      </c>
      <c r="C138" s="45"/>
      <c r="D138" s="45"/>
      <c r="E138" s="45"/>
      <c r="F138" s="45"/>
      <c r="G138" s="59"/>
      <c r="S138" s="288">
        <f t="shared" si="196"/>
        <v>0</v>
      </c>
      <c r="T138" s="59">
        <f t="shared" si="208"/>
        <v>96758137.049204051</v>
      </c>
      <c r="V138" s="59"/>
      <c r="W138" s="59"/>
      <c r="X138" s="59"/>
      <c r="Y138" s="59"/>
      <c r="Z138" s="59"/>
      <c r="AA138" s="59">
        <f t="shared" si="289"/>
        <v>6401.4558513430784</v>
      </c>
      <c r="AB138" s="59">
        <f t="shared" si="291"/>
        <v>10103.341702899826</v>
      </c>
      <c r="AC138" s="59">
        <f t="shared" si="293"/>
        <v>8666.6590706078805</v>
      </c>
      <c r="AD138" s="59">
        <f t="shared" si="295"/>
        <v>7415.4845078393109</v>
      </c>
      <c r="AE138" s="59">
        <f t="shared" si="297"/>
        <v>10294.070376640475</v>
      </c>
      <c r="AF138" s="59">
        <f t="shared" si="299"/>
        <v>7366.1886101481159</v>
      </c>
      <c r="AG138" s="59">
        <f t="shared" si="301"/>
        <v>6673.9995652981734</v>
      </c>
      <c r="AH138" s="59">
        <f t="shared" si="303"/>
        <v>5644.1847677938558</v>
      </c>
      <c r="AI138" s="59">
        <f t="shared" si="305"/>
        <v>10127.192686767487</v>
      </c>
      <c r="AJ138" s="59">
        <f t="shared" si="307"/>
        <v>14158.00525835599</v>
      </c>
      <c r="AK138" s="59">
        <f t="shared" si="309"/>
        <v>8968.5161669778372</v>
      </c>
      <c r="AL138" s="59">
        <f t="shared" si="311"/>
        <v>6430.3929952001508</v>
      </c>
      <c r="AM138" s="59">
        <f t="shared" si="313"/>
        <v>11558.75814115379</v>
      </c>
      <c r="AN138" s="59">
        <f t="shared" si="315"/>
        <v>11724.700199442228</v>
      </c>
      <c r="AO138" s="59">
        <f t="shared" si="317"/>
        <v>11609.520313989584</v>
      </c>
      <c r="AP138" s="59">
        <f t="shared" si="319"/>
        <v>43950.735475556787</v>
      </c>
      <c r="AQ138" s="59">
        <f t="shared" si="321"/>
        <v>24913.108188650378</v>
      </c>
      <c r="AR138" s="59">
        <f t="shared" si="323"/>
        <v>26892.926778586352</v>
      </c>
      <c r="AS138" s="59">
        <f t="shared" si="325"/>
        <v>28033.148525385288</v>
      </c>
      <c r="AT138" s="59">
        <f t="shared" si="327"/>
        <v>39861.29840137365</v>
      </c>
      <c r="AU138" s="59">
        <f t="shared" si="329"/>
        <v>25892.904066009316</v>
      </c>
      <c r="AV138" s="59">
        <f t="shared" si="331"/>
        <v>24615.677534661703</v>
      </c>
      <c r="AW138" s="59">
        <f t="shared" si="333"/>
        <v>30348.131811855263</v>
      </c>
      <c r="AX138" s="59">
        <f t="shared" ref="AX138:AX161" si="335">$S$42/$X$4</f>
        <v>32193.861363449621</v>
      </c>
      <c r="AY138" s="59">
        <f t="shared" si="267"/>
        <v>31996.826187508061</v>
      </c>
      <c r="AZ138" s="59">
        <f t="shared" si="269"/>
        <v>31601.61686189489</v>
      </c>
      <c r="BA138" s="59">
        <f t="shared" si="271"/>
        <v>31547.366794215843</v>
      </c>
      <c r="BB138" s="59">
        <f t="shared" si="274"/>
        <v>31694.235459834414</v>
      </c>
      <c r="BC138" s="59">
        <f t="shared" si="281"/>
        <v>32244.538028490402</v>
      </c>
      <c r="BD138" s="59">
        <f t="shared" si="284"/>
        <v>32427.535853529822</v>
      </c>
      <c r="BE138" s="59">
        <f t="shared" si="286"/>
        <v>32337.827217513575</v>
      </c>
      <c r="BF138" s="59">
        <f t="shared" si="288"/>
        <v>12083.237075638559</v>
      </c>
      <c r="BG138" s="59">
        <f t="shared" si="290"/>
        <v>18671.525873120154</v>
      </c>
      <c r="BH138" s="59">
        <f t="shared" si="292"/>
        <v>22174.718197806935</v>
      </c>
      <c r="BI138" s="59">
        <f t="shared" si="294"/>
        <v>6267.0739227830982</v>
      </c>
      <c r="BJ138" s="59">
        <f t="shared" si="296"/>
        <v>5112.1396489029266</v>
      </c>
      <c r="BK138" s="59">
        <f t="shared" si="298"/>
        <v>3939.8456591329946</v>
      </c>
      <c r="BL138" s="59">
        <f t="shared" si="300"/>
        <v>4301.477883613954</v>
      </c>
      <c r="BM138" s="59">
        <f t="shared" si="302"/>
        <v>5838.1715171504284</v>
      </c>
      <c r="BN138" s="59">
        <f t="shared" si="304"/>
        <v>6721.9650077639126</v>
      </c>
      <c r="BO138" s="59">
        <f t="shared" si="306"/>
        <v>6222.5398309563725</v>
      </c>
      <c r="BP138" s="59">
        <f t="shared" si="308"/>
        <v>4760.9092398235271</v>
      </c>
      <c r="BQ138" s="59">
        <f t="shared" si="310"/>
        <v>4026.2060297320827</v>
      </c>
      <c r="BR138" s="59">
        <f t="shared" si="312"/>
        <v>4235.1374337202333</v>
      </c>
      <c r="BS138" s="59">
        <f t="shared" si="314"/>
        <v>5390.4471780088652</v>
      </c>
      <c r="BT138" s="59">
        <f t="shared" si="316"/>
        <v>6391.9100098402914</v>
      </c>
      <c r="BU138" s="59">
        <f t="shared" si="318"/>
        <v>4055.7789333138307</v>
      </c>
      <c r="BV138" s="59">
        <f t="shared" si="320"/>
        <v>3431.7872296968144</v>
      </c>
      <c r="BW138" s="59">
        <f t="shared" si="322"/>
        <v>2776.9411069589014</v>
      </c>
      <c r="BX138" s="59">
        <f t="shared" si="324"/>
        <v>2836.8083786256516</v>
      </c>
      <c r="BY138" s="59">
        <f t="shared" si="326"/>
        <v>2956.8646387405238</v>
      </c>
      <c r="BZ138" s="59">
        <f t="shared" si="328"/>
        <v>3849.5735720476232</v>
      </c>
      <c r="CA138" s="59">
        <f t="shared" si="330"/>
        <v>2321.0107294351251</v>
      </c>
      <c r="CB138" s="59">
        <f t="shared" si="332"/>
        <v>2122.416790954941</v>
      </c>
      <c r="CC138" s="59">
        <f t="shared" si="334"/>
        <v>1250.5739887968584</v>
      </c>
      <c r="CD138" s="59">
        <f t="shared" ref="CD138:CD169" si="336">$S$74/$X$4</f>
        <v>992.64814015127365</v>
      </c>
      <c r="CE138" s="59">
        <f t="shared" si="268"/>
        <v>952.57617498965567</v>
      </c>
      <c r="CF138" s="59">
        <f t="shared" si="270"/>
        <v>1587.6269583160931</v>
      </c>
      <c r="CG138" s="59">
        <f t="shared" si="272"/>
        <v>1905.1523499793113</v>
      </c>
      <c r="CH138" s="59">
        <f t="shared" si="275"/>
        <v>0</v>
      </c>
      <c r="CI138" s="59">
        <f t="shared" si="282"/>
        <v>0</v>
      </c>
      <c r="CK138" s="59">
        <f t="shared" si="200"/>
        <v>784871.27226297453</v>
      </c>
      <c r="CL138" s="59">
        <f t="shared" si="211"/>
        <v>78686201.568243161</v>
      </c>
      <c r="CM138" s="59">
        <f t="shared" si="276"/>
        <v>18071935.480960891</v>
      </c>
      <c r="CN138" s="59">
        <f t="shared" si="201"/>
        <v>-5080021.0636981055</v>
      </c>
      <c r="CO138" s="59">
        <f t="shared" si="202"/>
        <v>12991914.417262785</v>
      </c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  <c r="DT138" s="110"/>
      <c r="DU138" s="110"/>
      <c r="DV138" s="110"/>
      <c r="DW138" s="110"/>
      <c r="DX138" s="110"/>
      <c r="DY138" s="110"/>
      <c r="DZ138" s="110"/>
      <c r="EA138" s="110"/>
      <c r="EB138" s="110"/>
      <c r="EC138" s="110"/>
      <c r="ED138" s="110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F138" s="59">
        <f t="shared" si="204"/>
        <v>0</v>
      </c>
      <c r="FG138" s="59">
        <f t="shared" si="277"/>
        <v>784871.27226297453</v>
      </c>
      <c r="FH138" s="59">
        <f t="shared" si="205"/>
        <v>784871.27226297453</v>
      </c>
      <c r="FI138" s="59">
        <f t="shared" si="206"/>
        <v>220627.31463312215</v>
      </c>
      <c r="FJ138" s="59">
        <f t="shared" si="212"/>
        <v>-5080021.0636981055</v>
      </c>
      <c r="FL138" s="59">
        <f t="shared" si="221"/>
        <v>17928.841895822643</v>
      </c>
      <c r="FM138" s="59">
        <f t="shared" si="193"/>
        <v>21945.690995175824</v>
      </c>
      <c r="FN138" s="59">
        <f t="shared" si="222"/>
        <v>56125.070282575231</v>
      </c>
      <c r="FO138" s="110"/>
      <c r="FP138" s="110"/>
      <c r="FQ138" s="59">
        <f t="shared" si="207"/>
        <v>95999.603173573705</v>
      </c>
      <c r="FS138" s="52">
        <f t="shared" si="278"/>
        <v>6.8400000000000002E-2</v>
      </c>
      <c r="FT138" s="52">
        <f t="shared" si="279"/>
        <v>8.8670168312699971E-2</v>
      </c>
    </row>
    <row r="139" spans="1:176" s="97" customFormat="1" x14ac:dyDescent="0.3">
      <c r="A139" s="95" t="s">
        <v>29</v>
      </c>
      <c r="B139" s="96">
        <v>2031</v>
      </c>
      <c r="C139" s="45"/>
      <c r="D139" s="45"/>
      <c r="E139" s="45"/>
      <c r="F139" s="45"/>
      <c r="G139" s="59"/>
      <c r="S139" s="288">
        <f t="shared" si="196"/>
        <v>0</v>
      </c>
      <c r="T139" s="59">
        <f t="shared" si="208"/>
        <v>96758137.049204051</v>
      </c>
      <c r="V139" s="59"/>
      <c r="W139" s="59"/>
      <c r="X139" s="59"/>
      <c r="Y139" s="59"/>
      <c r="Z139" s="59"/>
      <c r="AA139" s="59"/>
      <c r="AB139" s="59">
        <f t="shared" si="291"/>
        <v>10103.341702899826</v>
      </c>
      <c r="AC139" s="59">
        <f t="shared" si="293"/>
        <v>8666.6590706078805</v>
      </c>
      <c r="AD139" s="59">
        <f t="shared" si="295"/>
        <v>7415.4845078393109</v>
      </c>
      <c r="AE139" s="59">
        <f t="shared" si="297"/>
        <v>10294.070376640475</v>
      </c>
      <c r="AF139" s="59">
        <f t="shared" si="299"/>
        <v>7366.1886101481159</v>
      </c>
      <c r="AG139" s="59">
        <f t="shared" si="301"/>
        <v>6673.9995652981734</v>
      </c>
      <c r="AH139" s="59">
        <f t="shared" si="303"/>
        <v>5644.1847677938558</v>
      </c>
      <c r="AI139" s="59">
        <f t="shared" si="305"/>
        <v>10127.192686767487</v>
      </c>
      <c r="AJ139" s="59">
        <f t="shared" si="307"/>
        <v>14158.00525835599</v>
      </c>
      <c r="AK139" s="59">
        <f t="shared" si="309"/>
        <v>8968.5161669778372</v>
      </c>
      <c r="AL139" s="59">
        <f t="shared" si="311"/>
        <v>6430.3929952001508</v>
      </c>
      <c r="AM139" s="59">
        <f t="shared" si="313"/>
        <v>11558.75814115379</v>
      </c>
      <c r="AN139" s="59">
        <f t="shared" si="315"/>
        <v>11724.700199442228</v>
      </c>
      <c r="AO139" s="59">
        <f t="shared" si="317"/>
        <v>11609.520313989584</v>
      </c>
      <c r="AP139" s="59">
        <f t="shared" si="319"/>
        <v>43950.735475556787</v>
      </c>
      <c r="AQ139" s="59">
        <f t="shared" si="321"/>
        <v>24913.108188650378</v>
      </c>
      <c r="AR139" s="59">
        <f t="shared" si="323"/>
        <v>26892.926778586352</v>
      </c>
      <c r="AS139" s="59">
        <f t="shared" si="325"/>
        <v>28033.148525385288</v>
      </c>
      <c r="AT139" s="59">
        <f t="shared" si="327"/>
        <v>39861.29840137365</v>
      </c>
      <c r="AU139" s="59">
        <f t="shared" si="329"/>
        <v>25892.904066009316</v>
      </c>
      <c r="AV139" s="59">
        <f t="shared" si="331"/>
        <v>24615.677534661703</v>
      </c>
      <c r="AW139" s="59">
        <f t="shared" si="333"/>
        <v>30348.131811855263</v>
      </c>
      <c r="AX139" s="59">
        <f t="shared" si="335"/>
        <v>32193.861363449621</v>
      </c>
      <c r="AY139" s="59">
        <f t="shared" ref="AY139:AY162" si="337">$S$43/$X$4</f>
        <v>31996.826187508061</v>
      </c>
      <c r="AZ139" s="59">
        <f t="shared" si="269"/>
        <v>31601.61686189489</v>
      </c>
      <c r="BA139" s="59">
        <f t="shared" si="271"/>
        <v>31547.366794215843</v>
      </c>
      <c r="BB139" s="59">
        <f t="shared" si="274"/>
        <v>31694.235459834414</v>
      </c>
      <c r="BC139" s="59">
        <f t="shared" si="281"/>
        <v>32244.538028490402</v>
      </c>
      <c r="BD139" s="59">
        <f t="shared" si="284"/>
        <v>32427.535853529822</v>
      </c>
      <c r="BE139" s="59">
        <f t="shared" si="286"/>
        <v>32337.827217513575</v>
      </c>
      <c r="BF139" s="59">
        <f t="shared" si="288"/>
        <v>12083.237075638559</v>
      </c>
      <c r="BG139" s="59">
        <f t="shared" si="290"/>
        <v>18671.525873120154</v>
      </c>
      <c r="BH139" s="59">
        <f t="shared" si="292"/>
        <v>22174.718197806935</v>
      </c>
      <c r="BI139" s="59">
        <f t="shared" si="294"/>
        <v>6267.0739227830982</v>
      </c>
      <c r="BJ139" s="59">
        <f t="shared" si="296"/>
        <v>5112.1396489029266</v>
      </c>
      <c r="BK139" s="59">
        <f t="shared" si="298"/>
        <v>3939.8456591329946</v>
      </c>
      <c r="BL139" s="59">
        <f t="shared" si="300"/>
        <v>4301.477883613954</v>
      </c>
      <c r="BM139" s="59">
        <f t="shared" si="302"/>
        <v>5838.1715171504284</v>
      </c>
      <c r="BN139" s="59">
        <f t="shared" si="304"/>
        <v>6721.9650077639126</v>
      </c>
      <c r="BO139" s="59">
        <f t="shared" si="306"/>
        <v>6222.5398309563725</v>
      </c>
      <c r="BP139" s="59">
        <f t="shared" si="308"/>
        <v>4760.9092398235271</v>
      </c>
      <c r="BQ139" s="59">
        <f t="shared" si="310"/>
        <v>4026.2060297320827</v>
      </c>
      <c r="BR139" s="59">
        <f t="shared" si="312"/>
        <v>4235.1374337202333</v>
      </c>
      <c r="BS139" s="59">
        <f t="shared" si="314"/>
        <v>5390.4471780088652</v>
      </c>
      <c r="BT139" s="59">
        <f t="shared" si="316"/>
        <v>6391.9100098402914</v>
      </c>
      <c r="BU139" s="59">
        <f t="shared" si="318"/>
        <v>4055.7789333138307</v>
      </c>
      <c r="BV139" s="59">
        <f t="shared" si="320"/>
        <v>3431.7872296968144</v>
      </c>
      <c r="BW139" s="59">
        <f t="shared" si="322"/>
        <v>2776.9411069589014</v>
      </c>
      <c r="BX139" s="59">
        <f t="shared" si="324"/>
        <v>2836.8083786256516</v>
      </c>
      <c r="BY139" s="59">
        <f t="shared" si="326"/>
        <v>2956.8646387405238</v>
      </c>
      <c r="BZ139" s="59">
        <f t="shared" si="328"/>
        <v>3849.5735720476232</v>
      </c>
      <c r="CA139" s="59">
        <f t="shared" si="330"/>
        <v>2321.0107294351251</v>
      </c>
      <c r="CB139" s="59">
        <f t="shared" si="332"/>
        <v>2122.416790954941</v>
      </c>
      <c r="CC139" s="59">
        <f t="shared" si="334"/>
        <v>1250.5739887968584</v>
      </c>
      <c r="CD139" s="59">
        <f t="shared" si="336"/>
        <v>992.64814015127365</v>
      </c>
      <c r="CE139" s="59">
        <f t="shared" ref="CE139:CE170" si="338">$S$75/$X$4</f>
        <v>952.57617498965567</v>
      </c>
      <c r="CF139" s="59">
        <f t="shared" si="270"/>
        <v>1587.6269583160931</v>
      </c>
      <c r="CG139" s="59">
        <f t="shared" si="272"/>
        <v>1905.1523499793113</v>
      </c>
      <c r="CH139" s="59">
        <f t="shared" si="275"/>
        <v>0</v>
      </c>
      <c r="CI139" s="59">
        <f t="shared" si="282"/>
        <v>0</v>
      </c>
      <c r="CK139" s="59">
        <f t="shared" si="200"/>
        <v>778469.81641163141</v>
      </c>
      <c r="CL139" s="59">
        <f t="shared" si="211"/>
        <v>79464671.38465479</v>
      </c>
      <c r="CM139" s="59">
        <f t="shared" si="276"/>
        <v>17293465.664549261</v>
      </c>
      <c r="CN139" s="59">
        <f t="shared" si="201"/>
        <v>-4861193.1983047957</v>
      </c>
      <c r="CO139" s="59">
        <f t="shared" si="202"/>
        <v>12432272.466244467</v>
      </c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  <c r="DT139" s="110"/>
      <c r="DU139" s="110"/>
      <c r="DV139" s="110"/>
      <c r="DW139" s="110"/>
      <c r="DX139" s="110"/>
      <c r="DY139" s="110"/>
      <c r="DZ139" s="110"/>
      <c r="EA139" s="110"/>
      <c r="EB139" s="110"/>
      <c r="EC139" s="110"/>
      <c r="ED139" s="110"/>
      <c r="EE139" s="110"/>
      <c r="EF139" s="110"/>
      <c r="EG139" s="110"/>
      <c r="EH139" s="110"/>
      <c r="EI139" s="110"/>
      <c r="EJ139" s="110"/>
      <c r="EK139" s="110"/>
      <c r="EL139" s="110"/>
      <c r="EM139" s="110"/>
      <c r="EN139" s="110"/>
      <c r="EO139" s="110"/>
      <c r="EP139" s="110"/>
      <c r="EQ139" s="110"/>
      <c r="ER139" s="110"/>
      <c r="ES139" s="110"/>
      <c r="ET139" s="110"/>
      <c r="EU139" s="110"/>
      <c r="EV139" s="110"/>
      <c r="EW139" s="110"/>
      <c r="EX139" s="110"/>
      <c r="EY139" s="110"/>
      <c r="EZ139" s="110"/>
      <c r="FA139" s="110"/>
      <c r="FB139" s="110"/>
      <c r="FC139" s="110"/>
      <c r="FD139" s="110"/>
      <c r="FF139" s="59">
        <f t="shared" si="204"/>
        <v>0</v>
      </c>
      <c r="FG139" s="59">
        <f t="shared" si="277"/>
        <v>778469.81641163141</v>
      </c>
      <c r="FH139" s="59">
        <f t="shared" si="205"/>
        <v>778469.81641163141</v>
      </c>
      <c r="FI139" s="59">
        <f t="shared" si="206"/>
        <v>218827.86539330959</v>
      </c>
      <c r="FJ139" s="59">
        <f t="shared" si="212"/>
        <v>-4861193.1983047957</v>
      </c>
      <c r="FL139" s="59">
        <f t="shared" si="221"/>
        <v>17156.536003417365</v>
      </c>
      <c r="FM139" s="59">
        <f t="shared" si="193"/>
        <v>21000.35461667673</v>
      </c>
      <c r="FN139" s="59">
        <f t="shared" si="222"/>
        <v>53707.417054176098</v>
      </c>
      <c r="FO139" s="110"/>
      <c r="FP139" s="110"/>
      <c r="FQ139" s="59">
        <f t="shared" si="207"/>
        <v>91864.307674270196</v>
      </c>
      <c r="FS139" s="52">
        <f t="shared" si="278"/>
        <v>6.8400000000000002E-2</v>
      </c>
      <c r="FT139" s="52">
        <f t="shared" si="279"/>
        <v>8.8670168312699957E-2</v>
      </c>
    </row>
    <row r="140" spans="1:176" s="97" customFormat="1" x14ac:dyDescent="0.3">
      <c r="A140" s="95" t="s">
        <v>18</v>
      </c>
      <c r="B140" s="96">
        <v>2032</v>
      </c>
      <c r="C140" s="45"/>
      <c r="D140" s="45"/>
      <c r="E140" s="45"/>
      <c r="F140" s="45"/>
      <c r="G140" s="59"/>
      <c r="S140" s="288">
        <f t="shared" si="196"/>
        <v>0</v>
      </c>
      <c r="T140" s="59">
        <f t="shared" si="208"/>
        <v>96758137.049204051</v>
      </c>
      <c r="V140" s="59"/>
      <c r="W140" s="59"/>
      <c r="X140" s="59"/>
      <c r="Y140" s="59"/>
      <c r="Z140" s="59"/>
      <c r="AA140" s="59"/>
      <c r="AB140" s="59"/>
      <c r="AC140" s="59">
        <f t="shared" si="293"/>
        <v>8666.6590706078805</v>
      </c>
      <c r="AD140" s="59">
        <f t="shared" si="295"/>
        <v>7415.4845078393109</v>
      </c>
      <c r="AE140" s="59">
        <f t="shared" si="297"/>
        <v>10294.070376640475</v>
      </c>
      <c r="AF140" s="59">
        <f t="shared" si="299"/>
        <v>7366.1886101481159</v>
      </c>
      <c r="AG140" s="59">
        <f t="shared" si="301"/>
        <v>6673.9995652981734</v>
      </c>
      <c r="AH140" s="59">
        <f t="shared" si="303"/>
        <v>5644.1847677938558</v>
      </c>
      <c r="AI140" s="59">
        <f t="shared" si="305"/>
        <v>10127.192686767487</v>
      </c>
      <c r="AJ140" s="59">
        <f t="shared" si="307"/>
        <v>14158.00525835599</v>
      </c>
      <c r="AK140" s="59">
        <f t="shared" si="309"/>
        <v>8968.5161669778372</v>
      </c>
      <c r="AL140" s="59">
        <f t="shared" si="311"/>
        <v>6430.3929952001508</v>
      </c>
      <c r="AM140" s="59">
        <f t="shared" si="313"/>
        <v>11558.75814115379</v>
      </c>
      <c r="AN140" s="59">
        <f t="shared" si="315"/>
        <v>11724.700199442228</v>
      </c>
      <c r="AO140" s="59">
        <f t="shared" si="317"/>
        <v>11609.520313989584</v>
      </c>
      <c r="AP140" s="59">
        <f t="shared" si="319"/>
        <v>43950.735475556787</v>
      </c>
      <c r="AQ140" s="59">
        <f t="shared" si="321"/>
        <v>24913.108188650378</v>
      </c>
      <c r="AR140" s="59">
        <f t="shared" si="323"/>
        <v>26892.926778586352</v>
      </c>
      <c r="AS140" s="59">
        <f t="shared" si="325"/>
        <v>28033.148525385288</v>
      </c>
      <c r="AT140" s="59">
        <f t="shared" si="327"/>
        <v>39861.29840137365</v>
      </c>
      <c r="AU140" s="59">
        <f t="shared" si="329"/>
        <v>25892.904066009316</v>
      </c>
      <c r="AV140" s="59">
        <f t="shared" si="331"/>
        <v>24615.677534661703</v>
      </c>
      <c r="AW140" s="59">
        <f t="shared" si="333"/>
        <v>30348.131811855263</v>
      </c>
      <c r="AX140" s="59">
        <f t="shared" si="335"/>
        <v>32193.861363449621</v>
      </c>
      <c r="AY140" s="59">
        <f t="shared" si="337"/>
        <v>31996.826187508061</v>
      </c>
      <c r="AZ140" s="59">
        <f t="shared" ref="AZ140:AZ163" si="339">$S$44/$X$4</f>
        <v>31601.61686189489</v>
      </c>
      <c r="BA140" s="59">
        <f t="shared" si="271"/>
        <v>31547.366794215843</v>
      </c>
      <c r="BB140" s="59">
        <f t="shared" si="274"/>
        <v>31694.235459834414</v>
      </c>
      <c r="BC140" s="59">
        <f t="shared" si="281"/>
        <v>32244.538028490402</v>
      </c>
      <c r="BD140" s="59">
        <f t="shared" si="284"/>
        <v>32427.535853529822</v>
      </c>
      <c r="BE140" s="59">
        <f t="shared" si="286"/>
        <v>32337.827217513575</v>
      </c>
      <c r="BF140" s="59">
        <f t="shared" si="288"/>
        <v>12083.237075638559</v>
      </c>
      <c r="BG140" s="59">
        <f t="shared" si="290"/>
        <v>18671.525873120154</v>
      </c>
      <c r="BH140" s="59">
        <f t="shared" si="292"/>
        <v>22174.718197806935</v>
      </c>
      <c r="BI140" s="59">
        <f t="shared" si="294"/>
        <v>6267.0739227830982</v>
      </c>
      <c r="BJ140" s="59">
        <f t="shared" si="296"/>
        <v>5112.1396489029266</v>
      </c>
      <c r="BK140" s="59">
        <f t="shared" si="298"/>
        <v>3939.8456591329946</v>
      </c>
      <c r="BL140" s="59">
        <f t="shared" si="300"/>
        <v>4301.477883613954</v>
      </c>
      <c r="BM140" s="59">
        <f t="shared" si="302"/>
        <v>5838.1715171504284</v>
      </c>
      <c r="BN140" s="59">
        <f t="shared" si="304"/>
        <v>6721.9650077639126</v>
      </c>
      <c r="BO140" s="59">
        <f t="shared" si="306"/>
        <v>6222.5398309563725</v>
      </c>
      <c r="BP140" s="59">
        <f t="shared" si="308"/>
        <v>4760.9092398235271</v>
      </c>
      <c r="BQ140" s="59">
        <f t="shared" si="310"/>
        <v>4026.2060297320827</v>
      </c>
      <c r="BR140" s="59">
        <f t="shared" si="312"/>
        <v>4235.1374337202333</v>
      </c>
      <c r="BS140" s="59">
        <f t="shared" si="314"/>
        <v>5390.4471780088652</v>
      </c>
      <c r="BT140" s="59">
        <f t="shared" si="316"/>
        <v>6391.9100098402914</v>
      </c>
      <c r="BU140" s="59">
        <f t="shared" si="318"/>
        <v>4055.7789333138307</v>
      </c>
      <c r="BV140" s="59">
        <f t="shared" si="320"/>
        <v>3431.7872296968144</v>
      </c>
      <c r="BW140" s="59">
        <f t="shared" si="322"/>
        <v>2776.9411069589014</v>
      </c>
      <c r="BX140" s="59">
        <f t="shared" si="324"/>
        <v>2836.8083786256516</v>
      </c>
      <c r="BY140" s="59">
        <f t="shared" si="326"/>
        <v>2956.8646387405238</v>
      </c>
      <c r="BZ140" s="59">
        <f t="shared" si="328"/>
        <v>3849.5735720476232</v>
      </c>
      <c r="CA140" s="59">
        <f t="shared" si="330"/>
        <v>2321.0107294351251</v>
      </c>
      <c r="CB140" s="59">
        <f t="shared" si="332"/>
        <v>2122.416790954941</v>
      </c>
      <c r="CC140" s="59">
        <f t="shared" si="334"/>
        <v>1250.5739887968584</v>
      </c>
      <c r="CD140" s="59">
        <f t="shared" si="336"/>
        <v>992.64814015127365</v>
      </c>
      <c r="CE140" s="59">
        <f t="shared" si="338"/>
        <v>952.57617498965567</v>
      </c>
      <c r="CF140" s="59">
        <f t="shared" ref="CF140:CF171" si="340">$S$76/$X$4</f>
        <v>1587.6269583160931</v>
      </c>
      <c r="CG140" s="59">
        <f t="shared" si="272"/>
        <v>1905.1523499793113</v>
      </c>
      <c r="CH140" s="59">
        <f t="shared" si="275"/>
        <v>0</v>
      </c>
      <c r="CI140" s="59">
        <f t="shared" si="282"/>
        <v>0</v>
      </c>
      <c r="CK140" s="59">
        <f t="shared" si="200"/>
        <v>768366.47470873164</v>
      </c>
      <c r="CL140" s="59">
        <f t="shared" si="211"/>
        <v>80233037.859363526</v>
      </c>
      <c r="CM140" s="59">
        <f t="shared" si="276"/>
        <v>16525099.189840525</v>
      </c>
      <c r="CN140" s="59">
        <f t="shared" si="201"/>
        <v>-4645205.3822641708</v>
      </c>
      <c r="CO140" s="59">
        <f t="shared" si="202"/>
        <v>11879893.807576355</v>
      </c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  <c r="DT140" s="110"/>
      <c r="DU140" s="110"/>
      <c r="DV140" s="110"/>
      <c r="DW140" s="110"/>
      <c r="DX140" s="110"/>
      <c r="DY140" s="110"/>
      <c r="DZ140" s="110"/>
      <c r="EA140" s="110"/>
      <c r="EB140" s="110"/>
      <c r="EC140" s="110"/>
      <c r="ED140" s="110"/>
      <c r="EE140" s="110"/>
      <c r="EF140" s="110"/>
      <c r="EG140" s="110"/>
      <c r="EH140" s="110"/>
      <c r="EI140" s="110"/>
      <c r="EJ140" s="110"/>
      <c r="EK140" s="110"/>
      <c r="EL140" s="110"/>
      <c r="EM140" s="110"/>
      <c r="EN140" s="110"/>
      <c r="EO140" s="110"/>
      <c r="EP140" s="110"/>
      <c r="EQ140" s="110"/>
      <c r="ER140" s="110"/>
      <c r="ES140" s="110"/>
      <c r="ET140" s="110"/>
      <c r="EU140" s="110"/>
      <c r="EV140" s="110"/>
      <c r="EW140" s="110"/>
      <c r="EX140" s="110"/>
      <c r="EY140" s="110"/>
      <c r="EZ140" s="110"/>
      <c r="FA140" s="110"/>
      <c r="FB140" s="110"/>
      <c r="FC140" s="110"/>
      <c r="FD140" s="110"/>
      <c r="FF140" s="59">
        <f t="shared" si="204"/>
        <v>0</v>
      </c>
      <c r="FG140" s="59">
        <f t="shared" si="277"/>
        <v>768366.47470873164</v>
      </c>
      <c r="FH140" s="59">
        <f t="shared" si="205"/>
        <v>768366.47470873164</v>
      </c>
      <c r="FI140" s="59">
        <f t="shared" si="206"/>
        <v>215987.81604062449</v>
      </c>
      <c r="FJ140" s="59">
        <f t="shared" si="212"/>
        <v>-4645205.3822641708</v>
      </c>
      <c r="FL140" s="59">
        <f t="shared" si="221"/>
        <v>16394.253454455367</v>
      </c>
      <c r="FM140" s="59">
        <f t="shared" si="193"/>
        <v>20067.287251381225</v>
      </c>
      <c r="FN140" s="59">
        <f t="shared" si="222"/>
        <v>51321.141248729851</v>
      </c>
      <c r="FO140" s="110"/>
      <c r="FP140" s="110"/>
      <c r="FQ140" s="59">
        <f t="shared" si="207"/>
        <v>87782.681954566448</v>
      </c>
      <c r="FS140" s="52">
        <f t="shared" si="278"/>
        <v>6.8399999999999989E-2</v>
      </c>
      <c r="FT140" s="52">
        <f t="shared" si="279"/>
        <v>8.8670168312699957E-2</v>
      </c>
    </row>
    <row r="141" spans="1:176" s="97" customFormat="1" x14ac:dyDescent="0.3">
      <c r="A141" s="95" t="s">
        <v>19</v>
      </c>
      <c r="B141" s="96">
        <v>2032</v>
      </c>
      <c r="C141" s="45"/>
      <c r="D141" s="45"/>
      <c r="E141" s="45"/>
      <c r="F141" s="45"/>
      <c r="G141" s="59"/>
      <c r="S141" s="288">
        <f t="shared" si="196"/>
        <v>0</v>
      </c>
      <c r="T141" s="59">
        <f t="shared" si="208"/>
        <v>96758137.049204051</v>
      </c>
      <c r="V141" s="59"/>
      <c r="W141" s="59"/>
      <c r="X141" s="59"/>
      <c r="Y141" s="59"/>
      <c r="Z141" s="59"/>
      <c r="AA141" s="59"/>
      <c r="AB141" s="59"/>
      <c r="AC141" s="59"/>
      <c r="AD141" s="59">
        <f t="shared" si="295"/>
        <v>7415.4845078393109</v>
      </c>
      <c r="AE141" s="59">
        <f t="shared" si="297"/>
        <v>10294.070376640475</v>
      </c>
      <c r="AF141" s="59">
        <f t="shared" si="299"/>
        <v>7366.1886101481159</v>
      </c>
      <c r="AG141" s="59">
        <f t="shared" si="301"/>
        <v>6673.9995652981734</v>
      </c>
      <c r="AH141" s="59">
        <f t="shared" si="303"/>
        <v>5644.1847677938558</v>
      </c>
      <c r="AI141" s="59">
        <f t="shared" si="305"/>
        <v>10127.192686767487</v>
      </c>
      <c r="AJ141" s="59">
        <f t="shared" si="307"/>
        <v>14158.00525835599</v>
      </c>
      <c r="AK141" s="59">
        <f t="shared" si="309"/>
        <v>8968.5161669778372</v>
      </c>
      <c r="AL141" s="59">
        <f t="shared" si="311"/>
        <v>6430.3929952001508</v>
      </c>
      <c r="AM141" s="59">
        <f t="shared" si="313"/>
        <v>11558.75814115379</v>
      </c>
      <c r="AN141" s="59">
        <f t="shared" si="315"/>
        <v>11724.700199442228</v>
      </c>
      <c r="AO141" s="59">
        <f t="shared" si="317"/>
        <v>11609.520313989584</v>
      </c>
      <c r="AP141" s="59">
        <f t="shared" si="319"/>
        <v>43950.735475556787</v>
      </c>
      <c r="AQ141" s="59">
        <f t="shared" si="321"/>
        <v>24913.108188650378</v>
      </c>
      <c r="AR141" s="59">
        <f t="shared" si="323"/>
        <v>26892.926778586352</v>
      </c>
      <c r="AS141" s="59">
        <f t="shared" si="325"/>
        <v>28033.148525385288</v>
      </c>
      <c r="AT141" s="59">
        <f t="shared" si="327"/>
        <v>39861.29840137365</v>
      </c>
      <c r="AU141" s="59">
        <f t="shared" si="329"/>
        <v>25892.904066009316</v>
      </c>
      <c r="AV141" s="59">
        <f t="shared" si="331"/>
        <v>24615.677534661703</v>
      </c>
      <c r="AW141" s="59">
        <f t="shared" si="333"/>
        <v>30348.131811855263</v>
      </c>
      <c r="AX141" s="59">
        <f t="shared" si="335"/>
        <v>32193.861363449621</v>
      </c>
      <c r="AY141" s="59">
        <f t="shared" si="337"/>
        <v>31996.826187508061</v>
      </c>
      <c r="AZ141" s="59">
        <f t="shared" si="339"/>
        <v>31601.61686189489</v>
      </c>
      <c r="BA141" s="59">
        <f t="shared" ref="BA141:BA164" si="341">$S$45/$X$4</f>
        <v>31547.366794215843</v>
      </c>
      <c r="BB141" s="59">
        <f t="shared" si="274"/>
        <v>31694.235459834414</v>
      </c>
      <c r="BC141" s="59">
        <f t="shared" si="281"/>
        <v>32244.538028490402</v>
      </c>
      <c r="BD141" s="59">
        <f t="shared" si="284"/>
        <v>32427.535853529822</v>
      </c>
      <c r="BE141" s="59">
        <f t="shared" si="286"/>
        <v>32337.827217513575</v>
      </c>
      <c r="BF141" s="59">
        <f t="shared" si="288"/>
        <v>12083.237075638559</v>
      </c>
      <c r="BG141" s="59">
        <f t="shared" si="290"/>
        <v>18671.525873120154</v>
      </c>
      <c r="BH141" s="59">
        <f t="shared" si="292"/>
        <v>22174.718197806935</v>
      </c>
      <c r="BI141" s="59">
        <f t="shared" si="294"/>
        <v>6267.0739227830982</v>
      </c>
      <c r="BJ141" s="59">
        <f t="shared" si="296"/>
        <v>5112.1396489029266</v>
      </c>
      <c r="BK141" s="59">
        <f t="shared" si="298"/>
        <v>3939.8456591329946</v>
      </c>
      <c r="BL141" s="59">
        <f t="shared" si="300"/>
        <v>4301.477883613954</v>
      </c>
      <c r="BM141" s="59">
        <f t="shared" si="302"/>
        <v>5838.1715171504284</v>
      </c>
      <c r="BN141" s="59">
        <f t="shared" si="304"/>
        <v>6721.9650077639126</v>
      </c>
      <c r="BO141" s="59">
        <f t="shared" si="306"/>
        <v>6222.5398309563725</v>
      </c>
      <c r="BP141" s="59">
        <f t="shared" si="308"/>
        <v>4760.9092398235271</v>
      </c>
      <c r="BQ141" s="59">
        <f t="shared" si="310"/>
        <v>4026.2060297320827</v>
      </c>
      <c r="BR141" s="59">
        <f t="shared" si="312"/>
        <v>4235.1374337202333</v>
      </c>
      <c r="BS141" s="59">
        <f t="shared" si="314"/>
        <v>5390.4471780088652</v>
      </c>
      <c r="BT141" s="59">
        <f t="shared" si="316"/>
        <v>6391.9100098402914</v>
      </c>
      <c r="BU141" s="59">
        <f t="shared" si="318"/>
        <v>4055.7789333138307</v>
      </c>
      <c r="BV141" s="59">
        <f t="shared" si="320"/>
        <v>3431.7872296968144</v>
      </c>
      <c r="BW141" s="59">
        <f t="shared" si="322"/>
        <v>2776.9411069589014</v>
      </c>
      <c r="BX141" s="59">
        <f t="shared" si="324"/>
        <v>2836.8083786256516</v>
      </c>
      <c r="BY141" s="59">
        <f t="shared" si="326"/>
        <v>2956.8646387405238</v>
      </c>
      <c r="BZ141" s="59">
        <f t="shared" si="328"/>
        <v>3849.5735720476232</v>
      </c>
      <c r="CA141" s="59">
        <f t="shared" si="330"/>
        <v>2321.0107294351251</v>
      </c>
      <c r="CB141" s="59">
        <f t="shared" si="332"/>
        <v>2122.416790954941</v>
      </c>
      <c r="CC141" s="59">
        <f t="shared" si="334"/>
        <v>1250.5739887968584</v>
      </c>
      <c r="CD141" s="59">
        <f t="shared" si="336"/>
        <v>992.64814015127365</v>
      </c>
      <c r="CE141" s="59">
        <f t="shared" si="338"/>
        <v>952.57617498965567</v>
      </c>
      <c r="CF141" s="59">
        <f t="shared" si="340"/>
        <v>1587.6269583160931</v>
      </c>
      <c r="CG141" s="59">
        <f t="shared" ref="CG141:CG172" si="342">$S$77/$X$4</f>
        <v>1905.1523499793113</v>
      </c>
      <c r="CH141" s="59">
        <f t="shared" si="275"/>
        <v>0</v>
      </c>
      <c r="CI141" s="59">
        <f t="shared" si="282"/>
        <v>0</v>
      </c>
      <c r="CK141" s="59">
        <f t="shared" si="200"/>
        <v>759699.81563812366</v>
      </c>
      <c r="CL141" s="59">
        <f t="shared" si="211"/>
        <v>80992737.675001651</v>
      </c>
      <c r="CM141" s="59">
        <f t="shared" si="276"/>
        <v>15765399.3742024</v>
      </c>
      <c r="CN141" s="59">
        <f t="shared" si="201"/>
        <v>-4431653.7640882945</v>
      </c>
      <c r="CO141" s="59">
        <f t="shared" si="202"/>
        <v>11333745.610114105</v>
      </c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  <c r="DT141" s="110"/>
      <c r="DU141" s="110"/>
      <c r="DV141" s="110"/>
      <c r="DW141" s="110"/>
      <c r="DX141" s="110"/>
      <c r="DY141" s="110"/>
      <c r="DZ141" s="110"/>
      <c r="EA141" s="110"/>
      <c r="EB141" s="110"/>
      <c r="EC141" s="110"/>
      <c r="ED141" s="110"/>
      <c r="EE141" s="110"/>
      <c r="EF141" s="110"/>
      <c r="EG141" s="110"/>
      <c r="EH141" s="110"/>
      <c r="EI141" s="110"/>
      <c r="EJ141" s="110"/>
      <c r="EK141" s="110"/>
      <c r="EL141" s="110"/>
      <c r="EM141" s="110"/>
      <c r="EN141" s="110"/>
      <c r="EO141" s="110"/>
      <c r="EP141" s="110"/>
      <c r="EQ141" s="110"/>
      <c r="ER141" s="110"/>
      <c r="ES141" s="110"/>
      <c r="ET141" s="110"/>
      <c r="EU141" s="110"/>
      <c r="EV141" s="110"/>
      <c r="EW141" s="110"/>
      <c r="EX141" s="110"/>
      <c r="EY141" s="110"/>
      <c r="EZ141" s="110"/>
      <c r="FA141" s="110"/>
      <c r="FB141" s="110"/>
      <c r="FC141" s="110"/>
      <c r="FD141" s="110"/>
      <c r="FF141" s="59">
        <f t="shared" si="204"/>
        <v>0</v>
      </c>
      <c r="FG141" s="59">
        <f t="shared" si="277"/>
        <v>759699.81563812366</v>
      </c>
      <c r="FH141" s="59">
        <f t="shared" si="205"/>
        <v>759699.81563812366</v>
      </c>
      <c r="FI141" s="59">
        <f t="shared" si="206"/>
        <v>213551.61817587656</v>
      </c>
      <c r="FJ141" s="59">
        <f t="shared" si="212"/>
        <v>-4431653.7640882945</v>
      </c>
      <c r="FL141" s="59">
        <f t="shared" si="221"/>
        <v>15640.568941957465</v>
      </c>
      <c r="FM141" s="59">
        <f t="shared" si="193"/>
        <v>19144.744260861433</v>
      </c>
      <c r="FN141" s="59">
        <f t="shared" si="222"/>
        <v>48961.781035692933</v>
      </c>
      <c r="FO141" s="110"/>
      <c r="FP141" s="110"/>
      <c r="FQ141" s="59">
        <f t="shared" si="207"/>
        <v>83747.09423851184</v>
      </c>
      <c r="FS141" s="52">
        <f t="shared" si="278"/>
        <v>6.8399999999999989E-2</v>
      </c>
      <c r="FT141" s="52">
        <f t="shared" si="279"/>
        <v>8.8670168312699971E-2</v>
      </c>
    </row>
    <row r="142" spans="1:176" s="97" customFormat="1" x14ac:dyDescent="0.3">
      <c r="A142" s="95" t="s">
        <v>20</v>
      </c>
      <c r="B142" s="96">
        <v>2032</v>
      </c>
      <c r="C142" s="45"/>
      <c r="D142" s="45"/>
      <c r="E142" s="45"/>
      <c r="F142" s="45"/>
      <c r="G142" s="59"/>
      <c r="S142" s="288">
        <f t="shared" si="196"/>
        <v>0</v>
      </c>
      <c r="T142" s="59">
        <f t="shared" si="208"/>
        <v>96758137.049204051</v>
      </c>
      <c r="V142" s="59"/>
      <c r="W142" s="59"/>
      <c r="X142" s="59"/>
      <c r="Y142" s="59"/>
      <c r="Z142" s="59"/>
      <c r="AA142" s="59"/>
      <c r="AB142" s="59"/>
      <c r="AC142" s="59"/>
      <c r="AD142" s="59"/>
      <c r="AE142" s="59">
        <f t="shared" si="297"/>
        <v>10294.070376640475</v>
      </c>
      <c r="AF142" s="59">
        <f t="shared" si="299"/>
        <v>7366.1886101481159</v>
      </c>
      <c r="AG142" s="59">
        <f t="shared" si="301"/>
        <v>6673.9995652981734</v>
      </c>
      <c r="AH142" s="59">
        <f t="shared" si="303"/>
        <v>5644.1847677938558</v>
      </c>
      <c r="AI142" s="59">
        <f t="shared" si="305"/>
        <v>10127.192686767487</v>
      </c>
      <c r="AJ142" s="59">
        <f t="shared" si="307"/>
        <v>14158.00525835599</v>
      </c>
      <c r="AK142" s="59">
        <f t="shared" si="309"/>
        <v>8968.5161669778372</v>
      </c>
      <c r="AL142" s="59">
        <f t="shared" si="311"/>
        <v>6430.3929952001508</v>
      </c>
      <c r="AM142" s="59">
        <f t="shared" si="313"/>
        <v>11558.75814115379</v>
      </c>
      <c r="AN142" s="59">
        <f t="shared" si="315"/>
        <v>11724.700199442228</v>
      </c>
      <c r="AO142" s="59">
        <f t="shared" si="317"/>
        <v>11609.520313989584</v>
      </c>
      <c r="AP142" s="59">
        <f t="shared" si="319"/>
        <v>43950.735475556787</v>
      </c>
      <c r="AQ142" s="59">
        <f t="shared" si="321"/>
        <v>24913.108188650378</v>
      </c>
      <c r="AR142" s="59">
        <f t="shared" si="323"/>
        <v>26892.926778586352</v>
      </c>
      <c r="AS142" s="59">
        <f t="shared" si="325"/>
        <v>28033.148525385288</v>
      </c>
      <c r="AT142" s="59">
        <f t="shared" si="327"/>
        <v>39861.29840137365</v>
      </c>
      <c r="AU142" s="59">
        <f t="shared" si="329"/>
        <v>25892.904066009316</v>
      </c>
      <c r="AV142" s="59">
        <f t="shared" si="331"/>
        <v>24615.677534661703</v>
      </c>
      <c r="AW142" s="59">
        <f t="shared" si="333"/>
        <v>30348.131811855263</v>
      </c>
      <c r="AX142" s="59">
        <f t="shared" si="335"/>
        <v>32193.861363449621</v>
      </c>
      <c r="AY142" s="59">
        <f t="shared" si="337"/>
        <v>31996.826187508061</v>
      </c>
      <c r="AZ142" s="59">
        <f t="shared" si="339"/>
        <v>31601.61686189489</v>
      </c>
      <c r="BA142" s="59">
        <f t="shared" si="341"/>
        <v>31547.366794215843</v>
      </c>
      <c r="BB142" s="59">
        <f t="shared" ref="BB142:BB165" si="343">$S$46/$X$4</f>
        <v>31694.235459834414</v>
      </c>
      <c r="BC142" s="59">
        <f t="shared" si="281"/>
        <v>32244.538028490402</v>
      </c>
      <c r="BD142" s="59">
        <f t="shared" si="284"/>
        <v>32427.535853529822</v>
      </c>
      <c r="BE142" s="59">
        <f t="shared" si="286"/>
        <v>32337.827217513575</v>
      </c>
      <c r="BF142" s="59">
        <f t="shared" si="288"/>
        <v>12083.237075638559</v>
      </c>
      <c r="BG142" s="59">
        <f t="shared" si="290"/>
        <v>18671.525873120154</v>
      </c>
      <c r="BH142" s="59">
        <f t="shared" si="292"/>
        <v>22174.718197806935</v>
      </c>
      <c r="BI142" s="59">
        <f t="shared" si="294"/>
        <v>6267.0739227830982</v>
      </c>
      <c r="BJ142" s="59">
        <f t="shared" si="296"/>
        <v>5112.1396489029266</v>
      </c>
      <c r="BK142" s="59">
        <f t="shared" si="298"/>
        <v>3939.8456591329946</v>
      </c>
      <c r="BL142" s="59">
        <f t="shared" si="300"/>
        <v>4301.477883613954</v>
      </c>
      <c r="BM142" s="59">
        <f t="shared" si="302"/>
        <v>5838.1715171504284</v>
      </c>
      <c r="BN142" s="59">
        <f t="shared" si="304"/>
        <v>6721.9650077639126</v>
      </c>
      <c r="BO142" s="59">
        <f t="shared" si="306"/>
        <v>6222.5398309563725</v>
      </c>
      <c r="BP142" s="59">
        <f t="shared" si="308"/>
        <v>4760.9092398235271</v>
      </c>
      <c r="BQ142" s="59">
        <f t="shared" si="310"/>
        <v>4026.2060297320827</v>
      </c>
      <c r="BR142" s="59">
        <f t="shared" si="312"/>
        <v>4235.1374337202333</v>
      </c>
      <c r="BS142" s="59">
        <f t="shared" si="314"/>
        <v>5390.4471780088652</v>
      </c>
      <c r="BT142" s="59">
        <f t="shared" si="316"/>
        <v>6391.9100098402914</v>
      </c>
      <c r="BU142" s="59">
        <f t="shared" si="318"/>
        <v>4055.7789333138307</v>
      </c>
      <c r="BV142" s="59">
        <f t="shared" si="320"/>
        <v>3431.7872296968144</v>
      </c>
      <c r="BW142" s="59">
        <f t="shared" si="322"/>
        <v>2776.9411069589014</v>
      </c>
      <c r="BX142" s="59">
        <f t="shared" si="324"/>
        <v>2836.8083786256516</v>
      </c>
      <c r="BY142" s="59">
        <f t="shared" si="326"/>
        <v>2956.8646387405238</v>
      </c>
      <c r="BZ142" s="59">
        <f t="shared" si="328"/>
        <v>3849.5735720476232</v>
      </c>
      <c r="CA142" s="59">
        <f t="shared" si="330"/>
        <v>2321.0107294351251</v>
      </c>
      <c r="CB142" s="59">
        <f t="shared" si="332"/>
        <v>2122.416790954941</v>
      </c>
      <c r="CC142" s="59">
        <f t="shared" si="334"/>
        <v>1250.5739887968584</v>
      </c>
      <c r="CD142" s="59">
        <f t="shared" si="336"/>
        <v>992.64814015127365</v>
      </c>
      <c r="CE142" s="59">
        <f t="shared" si="338"/>
        <v>952.57617498965567</v>
      </c>
      <c r="CF142" s="59">
        <f t="shared" si="340"/>
        <v>1587.6269583160931</v>
      </c>
      <c r="CG142" s="59">
        <f t="shared" si="342"/>
        <v>1905.1523499793113</v>
      </c>
      <c r="CH142" s="59">
        <f t="shared" ref="CH142:CH173" si="344">$S$78/$X$4</f>
        <v>0</v>
      </c>
      <c r="CI142" s="59">
        <f t="shared" si="282"/>
        <v>0</v>
      </c>
      <c r="CK142" s="59">
        <f t="shared" si="200"/>
        <v>752284.33113028435</v>
      </c>
      <c r="CL142" s="59">
        <f t="shared" si="211"/>
        <v>81745022.006131932</v>
      </c>
      <c r="CM142" s="59">
        <f t="shared" ref="CM142:CM168" si="345">T142-CL142</f>
        <v>15013115.043072119</v>
      </c>
      <c r="CN142" s="59">
        <f t="shared" si="201"/>
        <v>-4220186.6386075718</v>
      </c>
      <c r="CO142" s="59">
        <f t="shared" si="202"/>
        <v>10792928.404464547</v>
      </c>
      <c r="CQ142" s="110"/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/>
      <c r="DD142" s="110"/>
      <c r="DE142" s="110"/>
      <c r="DF142" s="110"/>
      <c r="DG142" s="110"/>
      <c r="DH142" s="110"/>
      <c r="DI142" s="110"/>
      <c r="DJ142" s="110"/>
      <c r="DK142" s="110"/>
      <c r="DL142" s="110"/>
      <c r="DM142" s="110"/>
      <c r="DN142" s="110"/>
      <c r="DO142" s="110"/>
      <c r="DP142" s="110"/>
      <c r="DQ142" s="110"/>
      <c r="DR142" s="110"/>
      <c r="DS142" s="110"/>
      <c r="DT142" s="110"/>
      <c r="DU142" s="110"/>
      <c r="DV142" s="110"/>
      <c r="DW142" s="110"/>
      <c r="DX142" s="110"/>
      <c r="DY142" s="110"/>
      <c r="DZ142" s="110"/>
      <c r="EA142" s="110"/>
      <c r="EB142" s="110"/>
      <c r="EC142" s="110"/>
      <c r="ED142" s="110"/>
      <c r="EE142" s="110"/>
      <c r="EF142" s="110"/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  <c r="FD142" s="110"/>
      <c r="FF142" s="59">
        <f t="shared" si="204"/>
        <v>0</v>
      </c>
      <c r="FG142" s="59">
        <f t="shared" ref="FG142:FG168" si="346">CK142</f>
        <v>752284.33113028435</v>
      </c>
      <c r="FH142" s="59">
        <f t="shared" si="205"/>
        <v>752284.33113028435</v>
      </c>
      <c r="FI142" s="59">
        <f t="shared" si="206"/>
        <v>211467.12548072296</v>
      </c>
      <c r="FJ142" s="59">
        <f t="shared" si="212"/>
        <v>-4220186.6386075718</v>
      </c>
      <c r="FL142" s="59">
        <f t="shared" si="221"/>
        <v>14894.241198161073</v>
      </c>
      <c r="FM142" s="59">
        <f t="shared" ref="FM142:FM196" si="347">$CO142*($W$10/12)</f>
        <v>18231.206278784717</v>
      </c>
      <c r="FN142" s="59">
        <f t="shared" si="222"/>
        <v>46625.450707286844</v>
      </c>
      <c r="FO142" s="110"/>
      <c r="FP142" s="110"/>
      <c r="FQ142" s="59">
        <f t="shared" si="207"/>
        <v>79750.898184232632</v>
      </c>
      <c r="FS142" s="52">
        <f t="shared" ref="FS142:FS168" si="348">(FL142+FN142)/CO142*12</f>
        <v>6.8400000000000002E-2</v>
      </c>
      <c r="FT142" s="52">
        <f t="shared" ref="FT142:FT168" si="349">(FL142+FM142+FN142)/CO142*12</f>
        <v>8.8670168312699957E-2</v>
      </c>
    </row>
    <row r="143" spans="1:176" s="97" customFormat="1" x14ac:dyDescent="0.3">
      <c r="A143" s="95" t="s">
        <v>21</v>
      </c>
      <c r="B143" s="96">
        <v>2032</v>
      </c>
      <c r="C143" s="45"/>
      <c r="D143" s="45"/>
      <c r="E143" s="45"/>
      <c r="F143" s="45"/>
      <c r="G143" s="59"/>
      <c r="S143" s="288">
        <f t="shared" ref="S143:S196" si="350">SUM(C143:O143)</f>
        <v>0</v>
      </c>
      <c r="T143" s="59">
        <f t="shared" si="208"/>
        <v>96758137.049204051</v>
      </c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>
        <f t="shared" si="299"/>
        <v>7366.1886101481159</v>
      </c>
      <c r="AG143" s="59">
        <f t="shared" si="301"/>
        <v>6673.9995652981734</v>
      </c>
      <c r="AH143" s="59">
        <f t="shared" si="303"/>
        <v>5644.1847677938558</v>
      </c>
      <c r="AI143" s="59">
        <f t="shared" si="305"/>
        <v>10127.192686767487</v>
      </c>
      <c r="AJ143" s="59">
        <f t="shared" si="307"/>
        <v>14158.00525835599</v>
      </c>
      <c r="AK143" s="59">
        <f t="shared" si="309"/>
        <v>8968.5161669778372</v>
      </c>
      <c r="AL143" s="59">
        <f t="shared" si="311"/>
        <v>6430.3929952001508</v>
      </c>
      <c r="AM143" s="59">
        <f t="shared" si="313"/>
        <v>11558.75814115379</v>
      </c>
      <c r="AN143" s="59">
        <f t="shared" si="315"/>
        <v>11724.700199442228</v>
      </c>
      <c r="AO143" s="59">
        <f t="shared" si="317"/>
        <v>11609.520313989584</v>
      </c>
      <c r="AP143" s="59">
        <f t="shared" si="319"/>
        <v>43950.735475556787</v>
      </c>
      <c r="AQ143" s="59">
        <f t="shared" si="321"/>
        <v>24913.108188650378</v>
      </c>
      <c r="AR143" s="59">
        <f t="shared" si="323"/>
        <v>26892.926778586352</v>
      </c>
      <c r="AS143" s="59">
        <f t="shared" si="325"/>
        <v>28033.148525385288</v>
      </c>
      <c r="AT143" s="59">
        <f t="shared" si="327"/>
        <v>39861.29840137365</v>
      </c>
      <c r="AU143" s="59">
        <f t="shared" si="329"/>
        <v>25892.904066009316</v>
      </c>
      <c r="AV143" s="59">
        <f t="shared" si="331"/>
        <v>24615.677534661703</v>
      </c>
      <c r="AW143" s="59">
        <f t="shared" si="333"/>
        <v>30348.131811855263</v>
      </c>
      <c r="AX143" s="59">
        <f t="shared" si="335"/>
        <v>32193.861363449621</v>
      </c>
      <c r="AY143" s="59">
        <f t="shared" si="337"/>
        <v>31996.826187508061</v>
      </c>
      <c r="AZ143" s="59">
        <f t="shared" si="339"/>
        <v>31601.61686189489</v>
      </c>
      <c r="BA143" s="59">
        <f t="shared" si="341"/>
        <v>31547.366794215843</v>
      </c>
      <c r="BB143" s="59">
        <f t="shared" si="343"/>
        <v>31694.235459834414</v>
      </c>
      <c r="BC143" s="59">
        <f t="shared" ref="BC143:BC166" si="351">$S$47/$X$4</f>
        <v>32244.538028490402</v>
      </c>
      <c r="BD143" s="59">
        <f t="shared" si="284"/>
        <v>32427.535853529822</v>
      </c>
      <c r="BE143" s="59">
        <f t="shared" si="286"/>
        <v>32337.827217513575</v>
      </c>
      <c r="BF143" s="59">
        <f t="shared" si="288"/>
        <v>12083.237075638559</v>
      </c>
      <c r="BG143" s="59">
        <f t="shared" si="290"/>
        <v>18671.525873120154</v>
      </c>
      <c r="BH143" s="59">
        <f t="shared" si="292"/>
        <v>22174.718197806935</v>
      </c>
      <c r="BI143" s="59">
        <f t="shared" si="294"/>
        <v>6267.0739227830982</v>
      </c>
      <c r="BJ143" s="59">
        <f t="shared" si="296"/>
        <v>5112.1396489029266</v>
      </c>
      <c r="BK143" s="59">
        <f t="shared" si="298"/>
        <v>3939.8456591329946</v>
      </c>
      <c r="BL143" s="59">
        <f t="shared" si="300"/>
        <v>4301.477883613954</v>
      </c>
      <c r="BM143" s="59">
        <f t="shared" si="302"/>
        <v>5838.1715171504284</v>
      </c>
      <c r="BN143" s="59">
        <f t="shared" si="304"/>
        <v>6721.9650077639126</v>
      </c>
      <c r="BO143" s="59">
        <f t="shared" si="306"/>
        <v>6222.5398309563725</v>
      </c>
      <c r="BP143" s="59">
        <f t="shared" si="308"/>
        <v>4760.9092398235271</v>
      </c>
      <c r="BQ143" s="59">
        <f t="shared" si="310"/>
        <v>4026.2060297320827</v>
      </c>
      <c r="BR143" s="59">
        <f t="shared" si="312"/>
        <v>4235.1374337202333</v>
      </c>
      <c r="BS143" s="59">
        <f t="shared" si="314"/>
        <v>5390.4471780088652</v>
      </c>
      <c r="BT143" s="59">
        <f t="shared" si="316"/>
        <v>6391.9100098402914</v>
      </c>
      <c r="BU143" s="59">
        <f t="shared" si="318"/>
        <v>4055.7789333138307</v>
      </c>
      <c r="BV143" s="59">
        <f t="shared" si="320"/>
        <v>3431.7872296968144</v>
      </c>
      <c r="BW143" s="59">
        <f t="shared" si="322"/>
        <v>2776.9411069589014</v>
      </c>
      <c r="BX143" s="59">
        <f t="shared" si="324"/>
        <v>2836.8083786256516</v>
      </c>
      <c r="BY143" s="59">
        <f t="shared" si="326"/>
        <v>2956.8646387405238</v>
      </c>
      <c r="BZ143" s="59">
        <f t="shared" si="328"/>
        <v>3849.5735720476232</v>
      </c>
      <c r="CA143" s="59">
        <f t="shared" si="330"/>
        <v>2321.0107294351251</v>
      </c>
      <c r="CB143" s="59">
        <f t="shared" si="332"/>
        <v>2122.416790954941</v>
      </c>
      <c r="CC143" s="59">
        <f t="shared" si="334"/>
        <v>1250.5739887968584</v>
      </c>
      <c r="CD143" s="59">
        <f t="shared" si="336"/>
        <v>992.64814015127365</v>
      </c>
      <c r="CE143" s="59">
        <f t="shared" si="338"/>
        <v>952.57617498965567</v>
      </c>
      <c r="CF143" s="59">
        <f t="shared" si="340"/>
        <v>1587.6269583160931</v>
      </c>
      <c r="CG143" s="59">
        <f t="shared" si="342"/>
        <v>1905.1523499793113</v>
      </c>
      <c r="CH143" s="59">
        <f t="shared" si="344"/>
        <v>0</v>
      </c>
      <c r="CI143" s="59">
        <f t="shared" ref="CI143:CI174" si="352">$S$79/$X$4</f>
        <v>0</v>
      </c>
      <c r="CK143" s="59">
        <f t="shared" ref="CK143:CK196" si="353">SUM(V143:CI143)</f>
        <v>741990.26075364382</v>
      </c>
      <c r="CL143" s="59">
        <f t="shared" si="211"/>
        <v>82487012.266885579</v>
      </c>
      <c r="CM143" s="59">
        <f t="shared" si="345"/>
        <v>14271124.782318473</v>
      </c>
      <c r="CN143" s="59">
        <f t="shared" ref="CN143:CN168" si="354">FJ143</f>
        <v>-4011613.1763097225</v>
      </c>
      <c r="CO143" s="59">
        <f t="shared" ref="CO143:CO168" si="355">CM143+CN143</f>
        <v>10259511.606008749</v>
      </c>
      <c r="CQ143" s="110"/>
      <c r="CR143" s="110"/>
      <c r="CS143" s="110"/>
      <c r="CT143" s="110"/>
      <c r="CU143" s="110"/>
      <c r="CV143" s="110"/>
      <c r="CW143" s="110"/>
      <c r="CX143" s="110"/>
      <c r="CY143" s="110"/>
      <c r="CZ143" s="110"/>
      <c r="DA143" s="110"/>
      <c r="DB143" s="110"/>
      <c r="DC143" s="110"/>
      <c r="DD143" s="110"/>
      <c r="DE143" s="110"/>
      <c r="DF143" s="110"/>
      <c r="DG143" s="110"/>
      <c r="DH143" s="110"/>
      <c r="DI143" s="110"/>
      <c r="DJ143" s="110"/>
      <c r="DK143" s="110"/>
      <c r="DL143" s="110"/>
      <c r="DM143" s="110"/>
      <c r="DN143" s="110"/>
      <c r="DO143" s="110"/>
      <c r="DP143" s="110"/>
      <c r="DQ143" s="110"/>
      <c r="DR143" s="110"/>
      <c r="DS143" s="110"/>
      <c r="DT143" s="110"/>
      <c r="DU143" s="110"/>
      <c r="DV143" s="110"/>
      <c r="DW143" s="110"/>
      <c r="DX143" s="110"/>
      <c r="DY143" s="110"/>
      <c r="DZ143" s="110"/>
      <c r="EA143" s="110"/>
      <c r="EB143" s="110"/>
      <c r="EC143" s="110"/>
      <c r="ED143" s="110"/>
      <c r="EE143" s="110"/>
      <c r="EF143" s="110"/>
      <c r="EG143" s="110"/>
      <c r="EH143" s="110"/>
      <c r="EI143" s="110"/>
      <c r="EJ143" s="110"/>
      <c r="EK143" s="110"/>
      <c r="EL143" s="110"/>
      <c r="EM143" s="110"/>
      <c r="EN143" s="110"/>
      <c r="EO143" s="110"/>
      <c r="EP143" s="110"/>
      <c r="EQ143" s="110"/>
      <c r="ER143" s="110"/>
      <c r="ES143" s="110"/>
      <c r="ET143" s="110"/>
      <c r="EU143" s="110"/>
      <c r="EV143" s="110"/>
      <c r="EW143" s="110"/>
      <c r="EX143" s="110"/>
      <c r="EY143" s="110"/>
      <c r="EZ143" s="110"/>
      <c r="FA143" s="110"/>
      <c r="FB143" s="110"/>
      <c r="FC143" s="110"/>
      <c r="FD143" s="110"/>
      <c r="FF143" s="59">
        <f t="shared" ref="FF143:FF196" si="356">SUM(CQ143:FD143)</f>
        <v>0</v>
      </c>
      <c r="FG143" s="59">
        <f t="shared" si="346"/>
        <v>741990.26075364382</v>
      </c>
      <c r="FH143" s="59">
        <f t="shared" ref="FH143:FH168" si="357">FG143-FF143</f>
        <v>741990.26075364382</v>
      </c>
      <c r="FI143" s="59">
        <f t="shared" ref="FI143:FI196" si="358">FH143*$W$7</f>
        <v>208573.4622978493</v>
      </c>
      <c r="FJ143" s="59">
        <f t="shared" si="212"/>
        <v>-4011613.1763097225</v>
      </c>
      <c r="FL143" s="59">
        <f t="shared" si="221"/>
        <v>14158.126016292073</v>
      </c>
      <c r="FM143" s="59">
        <f t="shared" si="347"/>
        <v>17330.168921658002</v>
      </c>
      <c r="FN143" s="59">
        <f t="shared" si="222"/>
        <v>44321.090137957799</v>
      </c>
      <c r="FO143" s="110"/>
      <c r="FP143" s="110"/>
      <c r="FQ143" s="59">
        <f t="shared" ref="FQ143:FQ168" si="359">SUM(FL143:FN143)</f>
        <v>75809.385075907878</v>
      </c>
      <c r="FS143" s="52">
        <f t="shared" si="348"/>
        <v>6.8400000000000002E-2</v>
      </c>
      <c r="FT143" s="52">
        <f t="shared" si="349"/>
        <v>8.8670168312699957E-2</v>
      </c>
    </row>
    <row r="144" spans="1:176" s="97" customFormat="1" x14ac:dyDescent="0.3">
      <c r="A144" s="95" t="s">
        <v>22</v>
      </c>
      <c r="B144" s="96">
        <v>2032</v>
      </c>
      <c r="C144" s="45"/>
      <c r="D144" s="45"/>
      <c r="E144" s="45"/>
      <c r="F144" s="45"/>
      <c r="G144" s="59"/>
      <c r="S144" s="288">
        <f t="shared" si="350"/>
        <v>0</v>
      </c>
      <c r="T144" s="59">
        <f t="shared" ref="T144:T196" si="360">T143+S144</f>
        <v>96758137.049204051</v>
      </c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>
        <f t="shared" si="301"/>
        <v>6673.9995652981734</v>
      </c>
      <c r="AH144" s="59">
        <f t="shared" si="303"/>
        <v>5644.1847677938558</v>
      </c>
      <c r="AI144" s="59">
        <f t="shared" si="305"/>
        <v>10127.192686767487</v>
      </c>
      <c r="AJ144" s="59">
        <f t="shared" si="307"/>
        <v>14158.00525835599</v>
      </c>
      <c r="AK144" s="59">
        <f t="shared" si="309"/>
        <v>8968.5161669778372</v>
      </c>
      <c r="AL144" s="59">
        <f t="shared" si="311"/>
        <v>6430.3929952001508</v>
      </c>
      <c r="AM144" s="59">
        <f t="shared" si="313"/>
        <v>11558.75814115379</v>
      </c>
      <c r="AN144" s="59">
        <f t="shared" si="315"/>
        <v>11724.700199442228</v>
      </c>
      <c r="AO144" s="59">
        <f t="shared" si="317"/>
        <v>11609.520313989584</v>
      </c>
      <c r="AP144" s="59">
        <f t="shared" si="319"/>
        <v>43950.735475556787</v>
      </c>
      <c r="AQ144" s="59">
        <f t="shared" si="321"/>
        <v>24913.108188650378</v>
      </c>
      <c r="AR144" s="59">
        <f t="shared" si="323"/>
        <v>26892.926778586352</v>
      </c>
      <c r="AS144" s="59">
        <f t="shared" si="325"/>
        <v>28033.148525385288</v>
      </c>
      <c r="AT144" s="59">
        <f t="shared" si="327"/>
        <v>39861.29840137365</v>
      </c>
      <c r="AU144" s="59">
        <f t="shared" si="329"/>
        <v>25892.904066009316</v>
      </c>
      <c r="AV144" s="59">
        <f t="shared" si="331"/>
        <v>24615.677534661703</v>
      </c>
      <c r="AW144" s="59">
        <f t="shared" si="333"/>
        <v>30348.131811855263</v>
      </c>
      <c r="AX144" s="59">
        <f t="shared" si="335"/>
        <v>32193.861363449621</v>
      </c>
      <c r="AY144" s="59">
        <f t="shared" si="337"/>
        <v>31996.826187508061</v>
      </c>
      <c r="AZ144" s="59">
        <f t="shared" si="339"/>
        <v>31601.61686189489</v>
      </c>
      <c r="BA144" s="59">
        <f t="shared" si="341"/>
        <v>31547.366794215843</v>
      </c>
      <c r="BB144" s="59">
        <f t="shared" si="343"/>
        <v>31694.235459834414</v>
      </c>
      <c r="BC144" s="59">
        <f t="shared" si="351"/>
        <v>32244.538028490402</v>
      </c>
      <c r="BD144" s="59">
        <f t="shared" ref="BD144:BD167" si="361">$S$48/$X$4</f>
        <v>32427.535853529822</v>
      </c>
      <c r="BE144" s="59">
        <f t="shared" si="286"/>
        <v>32337.827217513575</v>
      </c>
      <c r="BF144" s="59">
        <f t="shared" si="288"/>
        <v>12083.237075638559</v>
      </c>
      <c r="BG144" s="59">
        <f t="shared" si="290"/>
        <v>18671.525873120154</v>
      </c>
      <c r="BH144" s="59">
        <f t="shared" si="292"/>
        <v>22174.718197806935</v>
      </c>
      <c r="BI144" s="59">
        <f t="shared" si="294"/>
        <v>6267.0739227830982</v>
      </c>
      <c r="BJ144" s="59">
        <f t="shared" si="296"/>
        <v>5112.1396489029266</v>
      </c>
      <c r="BK144" s="59">
        <f t="shared" si="298"/>
        <v>3939.8456591329946</v>
      </c>
      <c r="BL144" s="59">
        <f t="shared" si="300"/>
        <v>4301.477883613954</v>
      </c>
      <c r="BM144" s="59">
        <f t="shared" si="302"/>
        <v>5838.1715171504284</v>
      </c>
      <c r="BN144" s="59">
        <f t="shared" si="304"/>
        <v>6721.9650077639126</v>
      </c>
      <c r="BO144" s="59">
        <f t="shared" si="306"/>
        <v>6222.5398309563725</v>
      </c>
      <c r="BP144" s="59">
        <f t="shared" si="308"/>
        <v>4760.9092398235271</v>
      </c>
      <c r="BQ144" s="59">
        <f t="shared" si="310"/>
        <v>4026.2060297320827</v>
      </c>
      <c r="BR144" s="59">
        <f t="shared" si="312"/>
        <v>4235.1374337202333</v>
      </c>
      <c r="BS144" s="59">
        <f t="shared" si="314"/>
        <v>5390.4471780088652</v>
      </c>
      <c r="BT144" s="59">
        <f t="shared" si="316"/>
        <v>6391.9100098402914</v>
      </c>
      <c r="BU144" s="59">
        <f t="shared" si="318"/>
        <v>4055.7789333138307</v>
      </c>
      <c r="BV144" s="59">
        <f t="shared" si="320"/>
        <v>3431.7872296968144</v>
      </c>
      <c r="BW144" s="59">
        <f t="shared" si="322"/>
        <v>2776.9411069589014</v>
      </c>
      <c r="BX144" s="59">
        <f t="shared" si="324"/>
        <v>2836.8083786256516</v>
      </c>
      <c r="BY144" s="59">
        <f t="shared" si="326"/>
        <v>2956.8646387405238</v>
      </c>
      <c r="BZ144" s="59">
        <f t="shared" si="328"/>
        <v>3849.5735720476232</v>
      </c>
      <c r="CA144" s="59">
        <f t="shared" si="330"/>
        <v>2321.0107294351251</v>
      </c>
      <c r="CB144" s="59">
        <f t="shared" si="332"/>
        <v>2122.416790954941</v>
      </c>
      <c r="CC144" s="59">
        <f t="shared" si="334"/>
        <v>1250.5739887968584</v>
      </c>
      <c r="CD144" s="59">
        <f t="shared" si="336"/>
        <v>992.64814015127365</v>
      </c>
      <c r="CE144" s="59">
        <f t="shared" si="338"/>
        <v>952.57617498965567</v>
      </c>
      <c r="CF144" s="59">
        <f t="shared" si="340"/>
        <v>1587.6269583160931</v>
      </c>
      <c r="CG144" s="59">
        <f t="shared" si="342"/>
        <v>1905.1523499793113</v>
      </c>
      <c r="CH144" s="59">
        <f t="shared" si="344"/>
        <v>0</v>
      </c>
      <c r="CI144" s="59">
        <f t="shared" si="352"/>
        <v>0</v>
      </c>
      <c r="CK144" s="59">
        <f t="shared" si="353"/>
        <v>734624.07214349578</v>
      </c>
      <c r="CL144" s="59">
        <f t="shared" ref="CL144:CL168" si="362">CL143+CK144</f>
        <v>83221636.339029074</v>
      </c>
      <c r="CM144" s="59">
        <f t="shared" si="345"/>
        <v>13536500.710174978</v>
      </c>
      <c r="CN144" s="59">
        <f t="shared" si="354"/>
        <v>-3805110.3496301859</v>
      </c>
      <c r="CO144" s="59">
        <f t="shared" si="355"/>
        <v>9731390.3605447914</v>
      </c>
      <c r="CQ144" s="110"/>
      <c r="CR144" s="110"/>
      <c r="CS144" s="110"/>
      <c r="CT144" s="110"/>
      <c r="CU144" s="110"/>
      <c r="CV144" s="110"/>
      <c r="CW144" s="110"/>
      <c r="CX144" s="110"/>
      <c r="CY144" s="110"/>
      <c r="CZ144" s="110"/>
      <c r="DA144" s="110"/>
      <c r="DB144" s="110"/>
      <c r="DC144" s="110"/>
      <c r="DD144" s="110"/>
      <c r="DE144" s="110"/>
      <c r="DF144" s="110"/>
      <c r="DG144" s="110"/>
      <c r="DH144" s="110"/>
      <c r="DI144" s="110"/>
      <c r="DJ144" s="110"/>
      <c r="DK144" s="110"/>
      <c r="DL144" s="110"/>
      <c r="DM144" s="110"/>
      <c r="DN144" s="110"/>
      <c r="DO144" s="110"/>
      <c r="DP144" s="110"/>
      <c r="DQ144" s="110"/>
      <c r="DR144" s="110"/>
      <c r="DS144" s="110"/>
      <c r="DT144" s="110"/>
      <c r="DU144" s="110"/>
      <c r="DV144" s="110"/>
      <c r="DW144" s="110"/>
      <c r="DX144" s="110"/>
      <c r="DY144" s="110"/>
      <c r="DZ144" s="110"/>
      <c r="EA144" s="110"/>
      <c r="EB144" s="110"/>
      <c r="EC144" s="110"/>
      <c r="ED144" s="110"/>
      <c r="EE144" s="110"/>
      <c r="EF144" s="110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  <c r="FD144" s="110"/>
      <c r="FF144" s="59">
        <f t="shared" si="356"/>
        <v>0</v>
      </c>
      <c r="FG144" s="59">
        <f t="shared" si="346"/>
        <v>734624.07214349578</v>
      </c>
      <c r="FH144" s="59">
        <f t="shared" si="357"/>
        <v>734624.07214349578</v>
      </c>
      <c r="FI144" s="59">
        <f t="shared" si="358"/>
        <v>206502.82667953667</v>
      </c>
      <c r="FJ144" s="59">
        <f t="shared" ref="FJ144:FJ196" si="363">FJ143+FI144</f>
        <v>-3805110.3496301859</v>
      </c>
      <c r="FL144" s="59">
        <f t="shared" si="221"/>
        <v>13429.318697551811</v>
      </c>
      <c r="FM144" s="59">
        <f t="shared" si="347"/>
        <v>16438.076710402405</v>
      </c>
      <c r="FN144" s="59">
        <f t="shared" si="222"/>
        <v>42039.606357553501</v>
      </c>
      <c r="FO144" s="110"/>
      <c r="FP144" s="110"/>
      <c r="FQ144" s="59">
        <f t="shared" si="359"/>
        <v>71907.00176550771</v>
      </c>
      <c r="FS144" s="52">
        <f t="shared" si="348"/>
        <v>6.8400000000000002E-2</v>
      </c>
      <c r="FT144" s="52">
        <f t="shared" si="349"/>
        <v>8.8670168312699943E-2</v>
      </c>
    </row>
    <row r="145" spans="1:176" s="97" customFormat="1" x14ac:dyDescent="0.3">
      <c r="A145" s="95" t="s">
        <v>23</v>
      </c>
      <c r="B145" s="96">
        <v>2032</v>
      </c>
      <c r="C145" s="45"/>
      <c r="D145" s="45"/>
      <c r="E145" s="45"/>
      <c r="F145" s="45"/>
      <c r="G145" s="59"/>
      <c r="S145" s="288">
        <f t="shared" si="350"/>
        <v>0</v>
      </c>
      <c r="T145" s="59">
        <f t="shared" si="360"/>
        <v>96758137.049204051</v>
      </c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>
        <f t="shared" si="303"/>
        <v>5644.1847677938558</v>
      </c>
      <c r="AI145" s="59">
        <f t="shared" si="305"/>
        <v>10127.192686767487</v>
      </c>
      <c r="AJ145" s="59">
        <f t="shared" si="307"/>
        <v>14158.00525835599</v>
      </c>
      <c r="AK145" s="59">
        <f t="shared" si="309"/>
        <v>8968.5161669778372</v>
      </c>
      <c r="AL145" s="59">
        <f t="shared" si="311"/>
        <v>6430.3929952001508</v>
      </c>
      <c r="AM145" s="59">
        <f t="shared" si="313"/>
        <v>11558.75814115379</v>
      </c>
      <c r="AN145" s="59">
        <f t="shared" si="315"/>
        <v>11724.700199442228</v>
      </c>
      <c r="AO145" s="59">
        <f t="shared" si="317"/>
        <v>11609.520313989584</v>
      </c>
      <c r="AP145" s="59">
        <f t="shared" si="319"/>
        <v>43950.735475556787</v>
      </c>
      <c r="AQ145" s="59">
        <f t="shared" si="321"/>
        <v>24913.108188650378</v>
      </c>
      <c r="AR145" s="59">
        <f t="shared" si="323"/>
        <v>26892.926778586352</v>
      </c>
      <c r="AS145" s="59">
        <f t="shared" si="325"/>
        <v>28033.148525385288</v>
      </c>
      <c r="AT145" s="59">
        <f t="shared" si="327"/>
        <v>39861.29840137365</v>
      </c>
      <c r="AU145" s="59">
        <f t="shared" si="329"/>
        <v>25892.904066009316</v>
      </c>
      <c r="AV145" s="59">
        <f t="shared" si="331"/>
        <v>24615.677534661703</v>
      </c>
      <c r="AW145" s="59">
        <f t="shared" si="333"/>
        <v>30348.131811855263</v>
      </c>
      <c r="AX145" s="59">
        <f t="shared" si="335"/>
        <v>32193.861363449621</v>
      </c>
      <c r="AY145" s="59">
        <f t="shared" si="337"/>
        <v>31996.826187508061</v>
      </c>
      <c r="AZ145" s="59">
        <f t="shared" si="339"/>
        <v>31601.61686189489</v>
      </c>
      <c r="BA145" s="59">
        <f t="shared" si="341"/>
        <v>31547.366794215843</v>
      </c>
      <c r="BB145" s="59">
        <f t="shared" si="343"/>
        <v>31694.235459834414</v>
      </c>
      <c r="BC145" s="59">
        <f t="shared" si="351"/>
        <v>32244.538028490402</v>
      </c>
      <c r="BD145" s="59">
        <f t="shared" si="361"/>
        <v>32427.535853529822</v>
      </c>
      <c r="BE145" s="59">
        <f t="shared" ref="BE145:BE168" si="364">$S$49/$X$4</f>
        <v>32337.827217513575</v>
      </c>
      <c r="BF145" s="59">
        <f t="shared" si="288"/>
        <v>12083.237075638559</v>
      </c>
      <c r="BG145" s="59">
        <f t="shared" si="290"/>
        <v>18671.525873120154</v>
      </c>
      <c r="BH145" s="59">
        <f t="shared" si="292"/>
        <v>22174.718197806935</v>
      </c>
      <c r="BI145" s="59">
        <f t="shared" si="294"/>
        <v>6267.0739227830982</v>
      </c>
      <c r="BJ145" s="59">
        <f t="shared" si="296"/>
        <v>5112.1396489029266</v>
      </c>
      <c r="BK145" s="59">
        <f t="shared" si="298"/>
        <v>3939.8456591329946</v>
      </c>
      <c r="BL145" s="59">
        <f t="shared" si="300"/>
        <v>4301.477883613954</v>
      </c>
      <c r="BM145" s="59">
        <f t="shared" si="302"/>
        <v>5838.1715171504284</v>
      </c>
      <c r="BN145" s="59">
        <f t="shared" si="304"/>
        <v>6721.9650077639126</v>
      </c>
      <c r="BO145" s="59">
        <f t="shared" si="306"/>
        <v>6222.5398309563725</v>
      </c>
      <c r="BP145" s="59">
        <f t="shared" si="308"/>
        <v>4760.9092398235271</v>
      </c>
      <c r="BQ145" s="59">
        <f t="shared" si="310"/>
        <v>4026.2060297320827</v>
      </c>
      <c r="BR145" s="59">
        <f t="shared" si="312"/>
        <v>4235.1374337202333</v>
      </c>
      <c r="BS145" s="59">
        <f t="shared" si="314"/>
        <v>5390.4471780088652</v>
      </c>
      <c r="BT145" s="59">
        <f t="shared" si="316"/>
        <v>6391.9100098402914</v>
      </c>
      <c r="BU145" s="59">
        <f t="shared" si="318"/>
        <v>4055.7789333138307</v>
      </c>
      <c r="BV145" s="59">
        <f t="shared" si="320"/>
        <v>3431.7872296968144</v>
      </c>
      <c r="BW145" s="59">
        <f t="shared" si="322"/>
        <v>2776.9411069589014</v>
      </c>
      <c r="BX145" s="59">
        <f t="shared" si="324"/>
        <v>2836.8083786256516</v>
      </c>
      <c r="BY145" s="59">
        <f t="shared" si="326"/>
        <v>2956.8646387405238</v>
      </c>
      <c r="BZ145" s="59">
        <f t="shared" si="328"/>
        <v>3849.5735720476232</v>
      </c>
      <c r="CA145" s="59">
        <f t="shared" si="330"/>
        <v>2321.0107294351251</v>
      </c>
      <c r="CB145" s="59">
        <f t="shared" si="332"/>
        <v>2122.416790954941</v>
      </c>
      <c r="CC145" s="59">
        <f t="shared" si="334"/>
        <v>1250.5739887968584</v>
      </c>
      <c r="CD145" s="59">
        <f t="shared" si="336"/>
        <v>992.64814015127365</v>
      </c>
      <c r="CE145" s="59">
        <f t="shared" si="338"/>
        <v>952.57617498965567</v>
      </c>
      <c r="CF145" s="59">
        <f t="shared" si="340"/>
        <v>1587.6269583160931</v>
      </c>
      <c r="CG145" s="59">
        <f t="shared" si="342"/>
        <v>1905.1523499793113</v>
      </c>
      <c r="CH145" s="59">
        <f t="shared" si="344"/>
        <v>0</v>
      </c>
      <c r="CI145" s="59">
        <f t="shared" si="352"/>
        <v>0</v>
      </c>
      <c r="CK145" s="59">
        <f t="shared" si="353"/>
        <v>727950.07257819758</v>
      </c>
      <c r="CL145" s="59">
        <f t="shared" si="362"/>
        <v>83949586.411607265</v>
      </c>
      <c r="CM145" s="59">
        <f t="shared" si="345"/>
        <v>12808550.637596786</v>
      </c>
      <c r="CN145" s="59">
        <f t="shared" si="354"/>
        <v>-3600483.5842284546</v>
      </c>
      <c r="CO145" s="59">
        <f t="shared" si="355"/>
        <v>9208067.0533683319</v>
      </c>
      <c r="CQ145" s="110"/>
      <c r="CR145" s="110"/>
      <c r="CS145" s="110"/>
      <c r="CT145" s="110"/>
      <c r="CU145" s="110"/>
      <c r="CV145" s="110"/>
      <c r="CW145" s="110"/>
      <c r="CX145" s="110"/>
      <c r="CY145" s="110"/>
      <c r="CZ145" s="110"/>
      <c r="DA145" s="110"/>
      <c r="DB145" s="110"/>
      <c r="DC145" s="110"/>
      <c r="DD145" s="110"/>
      <c r="DE145" s="110"/>
      <c r="DF145" s="110"/>
      <c r="DG145" s="110"/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  <c r="DT145" s="110"/>
      <c r="DU145" s="110"/>
      <c r="DV145" s="110"/>
      <c r="DW145" s="110"/>
      <c r="DX145" s="110"/>
      <c r="DY145" s="110"/>
      <c r="DZ145" s="110"/>
      <c r="EA145" s="110"/>
      <c r="EB145" s="110"/>
      <c r="EC145" s="110"/>
      <c r="ED145" s="110"/>
      <c r="EE145" s="110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F145" s="59">
        <f t="shared" si="356"/>
        <v>0</v>
      </c>
      <c r="FG145" s="59">
        <f t="shared" si="346"/>
        <v>727950.07257819758</v>
      </c>
      <c r="FH145" s="59">
        <f t="shared" si="357"/>
        <v>727950.07257819758</v>
      </c>
      <c r="FI145" s="59">
        <f t="shared" si="358"/>
        <v>204626.76540173136</v>
      </c>
      <c r="FJ145" s="59">
        <f t="shared" si="363"/>
        <v>-3600483.5842284546</v>
      </c>
      <c r="FL145" s="59">
        <f t="shared" si="221"/>
        <v>12707.132533648297</v>
      </c>
      <c r="FM145" s="59">
        <f t="shared" si="347"/>
        <v>15554.089083866938</v>
      </c>
      <c r="FN145" s="59">
        <f t="shared" si="222"/>
        <v>39778.849670551193</v>
      </c>
      <c r="FO145" s="110"/>
      <c r="FP145" s="110"/>
      <c r="FQ145" s="59">
        <f t="shared" si="359"/>
        <v>68040.071288066421</v>
      </c>
      <c r="FS145" s="52">
        <f t="shared" si="348"/>
        <v>6.8400000000000002E-2</v>
      </c>
      <c r="FT145" s="52">
        <f t="shared" si="349"/>
        <v>8.8670168312699943E-2</v>
      </c>
    </row>
    <row r="146" spans="1:176" s="97" customFormat="1" x14ac:dyDescent="0.3">
      <c r="A146" s="95" t="s">
        <v>24</v>
      </c>
      <c r="B146" s="96">
        <v>2032</v>
      </c>
      <c r="C146" s="45"/>
      <c r="D146" s="45"/>
      <c r="E146" s="45"/>
      <c r="F146" s="45"/>
      <c r="G146" s="59"/>
      <c r="S146" s="288">
        <f t="shared" si="350"/>
        <v>0</v>
      </c>
      <c r="T146" s="59">
        <f t="shared" si="360"/>
        <v>96758137.049204051</v>
      </c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>
        <f t="shared" si="305"/>
        <v>10127.192686767487</v>
      </c>
      <c r="AJ146" s="59">
        <f t="shared" si="307"/>
        <v>14158.00525835599</v>
      </c>
      <c r="AK146" s="59">
        <f t="shared" si="309"/>
        <v>8968.5161669778372</v>
      </c>
      <c r="AL146" s="59">
        <f t="shared" si="311"/>
        <v>6430.3929952001508</v>
      </c>
      <c r="AM146" s="59">
        <f t="shared" si="313"/>
        <v>11558.75814115379</v>
      </c>
      <c r="AN146" s="59">
        <f t="shared" si="315"/>
        <v>11724.700199442228</v>
      </c>
      <c r="AO146" s="59">
        <f t="shared" si="317"/>
        <v>11609.520313989584</v>
      </c>
      <c r="AP146" s="59">
        <f t="shared" si="319"/>
        <v>43950.735475556787</v>
      </c>
      <c r="AQ146" s="59">
        <f t="shared" si="321"/>
        <v>24913.108188650378</v>
      </c>
      <c r="AR146" s="59">
        <f t="shared" si="323"/>
        <v>26892.926778586352</v>
      </c>
      <c r="AS146" s="59">
        <f t="shared" si="325"/>
        <v>28033.148525385288</v>
      </c>
      <c r="AT146" s="59">
        <f t="shared" si="327"/>
        <v>39861.29840137365</v>
      </c>
      <c r="AU146" s="59">
        <f t="shared" si="329"/>
        <v>25892.904066009316</v>
      </c>
      <c r="AV146" s="59">
        <f t="shared" si="331"/>
        <v>24615.677534661703</v>
      </c>
      <c r="AW146" s="59">
        <f t="shared" si="333"/>
        <v>30348.131811855263</v>
      </c>
      <c r="AX146" s="59">
        <f t="shared" si="335"/>
        <v>32193.861363449621</v>
      </c>
      <c r="AY146" s="59">
        <f t="shared" si="337"/>
        <v>31996.826187508061</v>
      </c>
      <c r="AZ146" s="59">
        <f t="shared" si="339"/>
        <v>31601.61686189489</v>
      </c>
      <c r="BA146" s="59">
        <f t="shared" si="341"/>
        <v>31547.366794215843</v>
      </c>
      <c r="BB146" s="59">
        <f t="shared" si="343"/>
        <v>31694.235459834414</v>
      </c>
      <c r="BC146" s="59">
        <f t="shared" si="351"/>
        <v>32244.538028490402</v>
      </c>
      <c r="BD146" s="59">
        <f t="shared" si="361"/>
        <v>32427.535853529822</v>
      </c>
      <c r="BE146" s="59">
        <f t="shared" si="364"/>
        <v>32337.827217513575</v>
      </c>
      <c r="BF146" s="59">
        <f t="shared" ref="BF146:BF169" si="365">$S$50/$X$4</f>
        <v>12083.237075638559</v>
      </c>
      <c r="BG146" s="59">
        <f t="shared" si="290"/>
        <v>18671.525873120154</v>
      </c>
      <c r="BH146" s="59">
        <f t="shared" si="292"/>
        <v>22174.718197806935</v>
      </c>
      <c r="BI146" s="59">
        <f t="shared" si="294"/>
        <v>6267.0739227830982</v>
      </c>
      <c r="BJ146" s="59">
        <f t="shared" si="296"/>
        <v>5112.1396489029266</v>
      </c>
      <c r="BK146" s="59">
        <f t="shared" si="298"/>
        <v>3939.8456591329946</v>
      </c>
      <c r="BL146" s="59">
        <f t="shared" si="300"/>
        <v>4301.477883613954</v>
      </c>
      <c r="BM146" s="59">
        <f t="shared" si="302"/>
        <v>5838.1715171504284</v>
      </c>
      <c r="BN146" s="59">
        <f t="shared" si="304"/>
        <v>6721.9650077639126</v>
      </c>
      <c r="BO146" s="59">
        <f t="shared" si="306"/>
        <v>6222.5398309563725</v>
      </c>
      <c r="BP146" s="59">
        <f t="shared" si="308"/>
        <v>4760.9092398235271</v>
      </c>
      <c r="BQ146" s="59">
        <f t="shared" si="310"/>
        <v>4026.2060297320827</v>
      </c>
      <c r="BR146" s="59">
        <f t="shared" si="312"/>
        <v>4235.1374337202333</v>
      </c>
      <c r="BS146" s="59">
        <f t="shared" si="314"/>
        <v>5390.4471780088652</v>
      </c>
      <c r="BT146" s="59">
        <f t="shared" si="316"/>
        <v>6391.9100098402914</v>
      </c>
      <c r="BU146" s="59">
        <f t="shared" si="318"/>
        <v>4055.7789333138307</v>
      </c>
      <c r="BV146" s="59">
        <f t="shared" si="320"/>
        <v>3431.7872296968144</v>
      </c>
      <c r="BW146" s="59">
        <f t="shared" si="322"/>
        <v>2776.9411069589014</v>
      </c>
      <c r="BX146" s="59">
        <f t="shared" si="324"/>
        <v>2836.8083786256516</v>
      </c>
      <c r="BY146" s="59">
        <f t="shared" si="326"/>
        <v>2956.8646387405238</v>
      </c>
      <c r="BZ146" s="59">
        <f t="shared" si="328"/>
        <v>3849.5735720476232</v>
      </c>
      <c r="CA146" s="59">
        <f t="shared" si="330"/>
        <v>2321.0107294351251</v>
      </c>
      <c r="CB146" s="59">
        <f t="shared" si="332"/>
        <v>2122.416790954941</v>
      </c>
      <c r="CC146" s="59">
        <f t="shared" si="334"/>
        <v>1250.5739887968584</v>
      </c>
      <c r="CD146" s="59">
        <f t="shared" si="336"/>
        <v>992.64814015127365</v>
      </c>
      <c r="CE146" s="59">
        <f t="shared" si="338"/>
        <v>952.57617498965567</v>
      </c>
      <c r="CF146" s="59">
        <f t="shared" si="340"/>
        <v>1587.6269583160931</v>
      </c>
      <c r="CG146" s="59">
        <f t="shared" si="342"/>
        <v>1905.1523499793113</v>
      </c>
      <c r="CH146" s="59">
        <f t="shared" si="344"/>
        <v>0</v>
      </c>
      <c r="CI146" s="59">
        <f t="shared" si="352"/>
        <v>0</v>
      </c>
      <c r="CK146" s="59">
        <f t="shared" si="353"/>
        <v>722305.88781040371</v>
      </c>
      <c r="CL146" s="59">
        <f t="shared" si="362"/>
        <v>84671892.299417675</v>
      </c>
      <c r="CM146" s="59">
        <f t="shared" si="345"/>
        <v>12086244.749786377</v>
      </c>
      <c r="CN146" s="59">
        <f t="shared" si="354"/>
        <v>-3397443.39916495</v>
      </c>
      <c r="CO146" s="59">
        <f t="shared" si="355"/>
        <v>8688801.3506214265</v>
      </c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  <c r="DT146" s="110"/>
      <c r="DU146" s="110"/>
      <c r="DV146" s="110"/>
      <c r="DW146" s="110"/>
      <c r="DX146" s="110"/>
      <c r="DY146" s="110"/>
      <c r="DZ146" s="110"/>
      <c r="EA146" s="110"/>
      <c r="EB146" s="110"/>
      <c r="EC146" s="110"/>
      <c r="ED146" s="110"/>
      <c r="EE146" s="110"/>
      <c r="EF146" s="110"/>
      <c r="EG146" s="110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F146" s="59">
        <f t="shared" si="356"/>
        <v>0</v>
      </c>
      <c r="FG146" s="59">
        <f t="shared" si="346"/>
        <v>722305.88781040371</v>
      </c>
      <c r="FH146" s="59">
        <f t="shared" si="357"/>
        <v>722305.88781040371</v>
      </c>
      <c r="FI146" s="59">
        <f t="shared" si="358"/>
        <v>203040.1850635045</v>
      </c>
      <c r="FJ146" s="59">
        <f t="shared" si="363"/>
        <v>-3397443.39916495</v>
      </c>
      <c r="FL146" s="59">
        <f t="shared" si="221"/>
        <v>11990.545863857567</v>
      </c>
      <c r="FM146" s="59">
        <f t="shared" si="347"/>
        <v>14676.955484392589</v>
      </c>
      <c r="FN146" s="59">
        <f t="shared" si="222"/>
        <v>37535.621834684564</v>
      </c>
      <c r="FO146" s="110"/>
      <c r="FP146" s="110"/>
      <c r="FQ146" s="59">
        <f t="shared" si="359"/>
        <v>64203.123182934723</v>
      </c>
      <c r="FS146" s="52">
        <f t="shared" si="348"/>
        <v>6.8400000000000002E-2</v>
      </c>
      <c r="FT146" s="52">
        <f t="shared" si="349"/>
        <v>8.8670168312699971E-2</v>
      </c>
    </row>
    <row r="147" spans="1:176" x14ac:dyDescent="0.3">
      <c r="A147" s="94" t="s">
        <v>25</v>
      </c>
      <c r="B147" s="79">
        <v>2032</v>
      </c>
      <c r="C147" s="45"/>
      <c r="D147" s="45"/>
      <c r="E147" s="45"/>
      <c r="F147" s="45"/>
      <c r="S147" s="82">
        <f t="shared" si="350"/>
        <v>0</v>
      </c>
      <c r="T147" s="49">
        <f t="shared" si="360"/>
        <v>96758137.049204051</v>
      </c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>
        <f t="shared" si="307"/>
        <v>14158.00525835599</v>
      </c>
      <c r="AK147" s="59">
        <f t="shared" si="309"/>
        <v>8968.5161669778372</v>
      </c>
      <c r="AL147" s="59">
        <f t="shared" si="311"/>
        <v>6430.3929952001508</v>
      </c>
      <c r="AM147" s="59">
        <f t="shared" si="313"/>
        <v>11558.75814115379</v>
      </c>
      <c r="AN147" s="59">
        <f t="shared" si="315"/>
        <v>11724.700199442228</v>
      </c>
      <c r="AO147" s="59">
        <f t="shared" si="317"/>
        <v>11609.520313989584</v>
      </c>
      <c r="AP147" s="59">
        <f t="shared" si="319"/>
        <v>43950.735475556787</v>
      </c>
      <c r="AQ147" s="59">
        <f t="shared" si="321"/>
        <v>24913.108188650378</v>
      </c>
      <c r="AR147" s="59">
        <f t="shared" si="323"/>
        <v>26892.926778586352</v>
      </c>
      <c r="AS147" s="59">
        <f t="shared" si="325"/>
        <v>28033.148525385288</v>
      </c>
      <c r="AT147" s="59">
        <f t="shared" si="327"/>
        <v>39861.29840137365</v>
      </c>
      <c r="AU147" s="59">
        <f t="shared" si="329"/>
        <v>25892.904066009316</v>
      </c>
      <c r="AV147" s="59">
        <f t="shared" si="331"/>
        <v>24615.677534661703</v>
      </c>
      <c r="AW147" s="59">
        <f t="shared" si="333"/>
        <v>30348.131811855263</v>
      </c>
      <c r="AX147" s="59">
        <f t="shared" si="335"/>
        <v>32193.861363449621</v>
      </c>
      <c r="AY147" s="59">
        <f t="shared" si="337"/>
        <v>31996.826187508061</v>
      </c>
      <c r="AZ147" s="59">
        <f t="shared" si="339"/>
        <v>31601.61686189489</v>
      </c>
      <c r="BA147" s="59">
        <f t="shared" si="341"/>
        <v>31547.366794215843</v>
      </c>
      <c r="BB147" s="59">
        <f t="shared" si="343"/>
        <v>31694.235459834414</v>
      </c>
      <c r="BC147" s="59">
        <f t="shared" si="351"/>
        <v>32244.538028490402</v>
      </c>
      <c r="BD147" s="59">
        <f t="shared" si="361"/>
        <v>32427.535853529822</v>
      </c>
      <c r="BE147" s="59">
        <f t="shared" si="364"/>
        <v>32337.827217513575</v>
      </c>
      <c r="BF147" s="59">
        <f t="shared" si="365"/>
        <v>12083.237075638559</v>
      </c>
      <c r="BG147" s="59">
        <f t="shared" ref="BG147:BG170" si="366">$S$51/$X$4</f>
        <v>18671.525873120154</v>
      </c>
      <c r="BH147" s="59">
        <f t="shared" si="292"/>
        <v>22174.718197806935</v>
      </c>
      <c r="BI147" s="59">
        <f t="shared" si="294"/>
        <v>6267.0739227830982</v>
      </c>
      <c r="BJ147" s="59">
        <f t="shared" si="296"/>
        <v>5112.1396489029266</v>
      </c>
      <c r="BK147" s="59">
        <f t="shared" si="298"/>
        <v>3939.8456591329946</v>
      </c>
      <c r="BL147" s="59">
        <f t="shared" si="300"/>
        <v>4301.477883613954</v>
      </c>
      <c r="BM147" s="59">
        <f t="shared" si="302"/>
        <v>5838.1715171504284</v>
      </c>
      <c r="BN147" s="59">
        <f t="shared" si="304"/>
        <v>6721.9650077639126</v>
      </c>
      <c r="BO147" s="59">
        <f t="shared" si="306"/>
        <v>6222.5398309563725</v>
      </c>
      <c r="BP147" s="59">
        <f t="shared" si="308"/>
        <v>4760.9092398235271</v>
      </c>
      <c r="BQ147" s="59">
        <f t="shared" si="310"/>
        <v>4026.2060297320827</v>
      </c>
      <c r="BR147" s="59">
        <f t="shared" si="312"/>
        <v>4235.1374337202333</v>
      </c>
      <c r="BS147" s="59">
        <f t="shared" si="314"/>
        <v>5390.4471780088652</v>
      </c>
      <c r="BT147" s="59">
        <f t="shared" si="316"/>
        <v>6391.9100098402914</v>
      </c>
      <c r="BU147" s="59">
        <f t="shared" si="318"/>
        <v>4055.7789333138307</v>
      </c>
      <c r="BV147" s="59">
        <f t="shared" si="320"/>
        <v>3431.7872296968144</v>
      </c>
      <c r="BW147" s="59">
        <f t="shared" si="322"/>
        <v>2776.9411069589014</v>
      </c>
      <c r="BX147" s="59">
        <f t="shared" si="324"/>
        <v>2836.8083786256516</v>
      </c>
      <c r="BY147" s="59">
        <f t="shared" si="326"/>
        <v>2956.8646387405238</v>
      </c>
      <c r="BZ147" s="59">
        <f t="shared" si="328"/>
        <v>3849.5735720476232</v>
      </c>
      <c r="CA147" s="59">
        <f t="shared" si="330"/>
        <v>2321.0107294351251</v>
      </c>
      <c r="CB147" s="59">
        <f t="shared" si="332"/>
        <v>2122.416790954941</v>
      </c>
      <c r="CC147" s="59">
        <f t="shared" si="334"/>
        <v>1250.5739887968584</v>
      </c>
      <c r="CD147" s="59">
        <f t="shared" si="336"/>
        <v>992.64814015127365</v>
      </c>
      <c r="CE147" s="59">
        <f t="shared" si="338"/>
        <v>952.57617498965567</v>
      </c>
      <c r="CF147" s="59">
        <f t="shared" si="340"/>
        <v>1587.6269583160931</v>
      </c>
      <c r="CG147" s="59">
        <f t="shared" si="342"/>
        <v>1905.1523499793113</v>
      </c>
      <c r="CH147" s="59">
        <f t="shared" si="344"/>
        <v>0</v>
      </c>
      <c r="CI147" s="59">
        <f t="shared" si="352"/>
        <v>0</v>
      </c>
      <c r="CK147" s="49">
        <f t="shared" si="353"/>
        <v>712178.69512363628</v>
      </c>
      <c r="CL147" s="59">
        <f t="shared" si="362"/>
        <v>85384070.994541317</v>
      </c>
      <c r="CM147" s="49">
        <f t="shared" si="345"/>
        <v>11374066.054662734</v>
      </c>
      <c r="CN147" s="49">
        <f t="shared" si="354"/>
        <v>-3197249.967965696</v>
      </c>
      <c r="CO147" s="49">
        <f t="shared" si="355"/>
        <v>8176816.0866970383</v>
      </c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F147" s="49">
        <f t="shared" si="356"/>
        <v>0</v>
      </c>
      <c r="FG147" s="49">
        <f t="shared" si="346"/>
        <v>712178.69512363628</v>
      </c>
      <c r="FH147" s="49">
        <f t="shared" si="357"/>
        <v>712178.69512363628</v>
      </c>
      <c r="FI147" s="49">
        <f t="shared" si="358"/>
        <v>200193.43119925418</v>
      </c>
      <c r="FJ147" s="59">
        <f t="shared" si="363"/>
        <v>-3197249.967965696</v>
      </c>
      <c r="FL147" s="49">
        <f t="shared" si="221"/>
        <v>11284.006199641912</v>
      </c>
      <c r="FM147" s="49">
        <f t="shared" si="347"/>
        <v>13812.1198616118</v>
      </c>
      <c r="FN147" s="49">
        <f t="shared" si="222"/>
        <v>35323.845494531204</v>
      </c>
      <c r="FO147" s="46"/>
      <c r="FP147" s="46"/>
      <c r="FQ147" s="49">
        <f t="shared" si="359"/>
        <v>60419.971555784912</v>
      </c>
      <c r="FS147" s="33">
        <f t="shared" si="348"/>
        <v>6.8399999999999989E-2</v>
      </c>
      <c r="FT147" s="33">
        <f t="shared" si="349"/>
        <v>8.8670168312699943E-2</v>
      </c>
    </row>
    <row r="148" spans="1:176" x14ac:dyDescent="0.3">
      <c r="A148" s="94" t="s">
        <v>26</v>
      </c>
      <c r="B148" s="79">
        <v>2032</v>
      </c>
      <c r="C148" s="45"/>
      <c r="D148" s="45"/>
      <c r="E148" s="45"/>
      <c r="F148" s="45"/>
      <c r="S148" s="82">
        <f t="shared" si="350"/>
        <v>0</v>
      </c>
      <c r="T148" s="49">
        <f t="shared" si="360"/>
        <v>96758137.049204051</v>
      </c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>
        <f t="shared" si="309"/>
        <v>8968.5161669778372</v>
      </c>
      <c r="AL148" s="59">
        <f t="shared" si="311"/>
        <v>6430.3929952001508</v>
      </c>
      <c r="AM148" s="59">
        <f t="shared" si="313"/>
        <v>11558.75814115379</v>
      </c>
      <c r="AN148" s="59">
        <f t="shared" si="315"/>
        <v>11724.700199442228</v>
      </c>
      <c r="AO148" s="59">
        <f t="shared" si="317"/>
        <v>11609.520313989584</v>
      </c>
      <c r="AP148" s="59">
        <f t="shared" si="319"/>
        <v>43950.735475556787</v>
      </c>
      <c r="AQ148" s="59">
        <f t="shared" si="321"/>
        <v>24913.108188650378</v>
      </c>
      <c r="AR148" s="59">
        <f t="shared" si="323"/>
        <v>26892.926778586352</v>
      </c>
      <c r="AS148" s="59">
        <f t="shared" si="325"/>
        <v>28033.148525385288</v>
      </c>
      <c r="AT148" s="59">
        <f t="shared" si="327"/>
        <v>39861.29840137365</v>
      </c>
      <c r="AU148" s="59">
        <f t="shared" si="329"/>
        <v>25892.904066009316</v>
      </c>
      <c r="AV148" s="59">
        <f t="shared" si="331"/>
        <v>24615.677534661703</v>
      </c>
      <c r="AW148" s="59">
        <f t="shared" si="333"/>
        <v>30348.131811855263</v>
      </c>
      <c r="AX148" s="59">
        <f t="shared" si="335"/>
        <v>32193.861363449621</v>
      </c>
      <c r="AY148" s="59">
        <f t="shared" si="337"/>
        <v>31996.826187508061</v>
      </c>
      <c r="AZ148" s="59">
        <f t="shared" si="339"/>
        <v>31601.61686189489</v>
      </c>
      <c r="BA148" s="59">
        <f t="shared" si="341"/>
        <v>31547.366794215843</v>
      </c>
      <c r="BB148" s="59">
        <f t="shared" si="343"/>
        <v>31694.235459834414</v>
      </c>
      <c r="BC148" s="59">
        <f t="shared" si="351"/>
        <v>32244.538028490402</v>
      </c>
      <c r="BD148" s="59">
        <f t="shared" si="361"/>
        <v>32427.535853529822</v>
      </c>
      <c r="BE148" s="59">
        <f t="shared" si="364"/>
        <v>32337.827217513575</v>
      </c>
      <c r="BF148" s="59">
        <f t="shared" si="365"/>
        <v>12083.237075638559</v>
      </c>
      <c r="BG148" s="59">
        <f t="shared" si="366"/>
        <v>18671.525873120154</v>
      </c>
      <c r="BH148" s="59">
        <f t="shared" ref="BH148:BH171" si="367">$S$52/$X$4</f>
        <v>22174.718197806935</v>
      </c>
      <c r="BI148" s="59">
        <f t="shared" si="294"/>
        <v>6267.0739227830982</v>
      </c>
      <c r="BJ148" s="59">
        <f t="shared" si="296"/>
        <v>5112.1396489029266</v>
      </c>
      <c r="BK148" s="59">
        <f t="shared" si="298"/>
        <v>3939.8456591329946</v>
      </c>
      <c r="BL148" s="59">
        <f t="shared" si="300"/>
        <v>4301.477883613954</v>
      </c>
      <c r="BM148" s="59">
        <f t="shared" si="302"/>
        <v>5838.1715171504284</v>
      </c>
      <c r="BN148" s="59">
        <f t="shared" si="304"/>
        <v>6721.9650077639126</v>
      </c>
      <c r="BO148" s="59">
        <f t="shared" si="306"/>
        <v>6222.5398309563725</v>
      </c>
      <c r="BP148" s="59">
        <f t="shared" si="308"/>
        <v>4760.9092398235271</v>
      </c>
      <c r="BQ148" s="59">
        <f t="shared" si="310"/>
        <v>4026.2060297320827</v>
      </c>
      <c r="BR148" s="59">
        <f t="shared" si="312"/>
        <v>4235.1374337202333</v>
      </c>
      <c r="BS148" s="59">
        <f t="shared" si="314"/>
        <v>5390.4471780088652</v>
      </c>
      <c r="BT148" s="59">
        <f t="shared" si="316"/>
        <v>6391.9100098402914</v>
      </c>
      <c r="BU148" s="59">
        <f t="shared" si="318"/>
        <v>4055.7789333138307</v>
      </c>
      <c r="BV148" s="59">
        <f t="shared" si="320"/>
        <v>3431.7872296968144</v>
      </c>
      <c r="BW148" s="59">
        <f t="shared" si="322"/>
        <v>2776.9411069589014</v>
      </c>
      <c r="BX148" s="59">
        <f t="shared" si="324"/>
        <v>2836.8083786256516</v>
      </c>
      <c r="BY148" s="59">
        <f t="shared" si="326"/>
        <v>2956.8646387405238</v>
      </c>
      <c r="BZ148" s="59">
        <f t="shared" si="328"/>
        <v>3849.5735720476232</v>
      </c>
      <c r="CA148" s="59">
        <f t="shared" si="330"/>
        <v>2321.0107294351251</v>
      </c>
      <c r="CB148" s="59">
        <f t="shared" si="332"/>
        <v>2122.416790954941</v>
      </c>
      <c r="CC148" s="59">
        <f t="shared" si="334"/>
        <v>1250.5739887968584</v>
      </c>
      <c r="CD148" s="59">
        <f t="shared" si="336"/>
        <v>992.64814015127365</v>
      </c>
      <c r="CE148" s="59">
        <f t="shared" si="338"/>
        <v>952.57617498965567</v>
      </c>
      <c r="CF148" s="59">
        <f t="shared" si="340"/>
        <v>1587.6269583160931</v>
      </c>
      <c r="CG148" s="59">
        <f t="shared" si="342"/>
        <v>1905.1523499793113</v>
      </c>
      <c r="CH148" s="59">
        <f t="shared" si="344"/>
        <v>0</v>
      </c>
      <c r="CI148" s="59">
        <f t="shared" si="352"/>
        <v>0</v>
      </c>
      <c r="CK148" s="49">
        <f t="shared" si="353"/>
        <v>698020.68986528018</v>
      </c>
      <c r="CL148" s="59">
        <f t="shared" si="362"/>
        <v>86082091.684406593</v>
      </c>
      <c r="CM148" s="49">
        <f t="shared" si="345"/>
        <v>10676045.364797458</v>
      </c>
      <c r="CN148" s="49">
        <f t="shared" si="354"/>
        <v>-3001036.3520445656</v>
      </c>
      <c r="CO148" s="49">
        <f t="shared" si="355"/>
        <v>7675009.0127528924</v>
      </c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F148" s="49">
        <f t="shared" si="356"/>
        <v>0</v>
      </c>
      <c r="FG148" s="49">
        <f t="shared" si="346"/>
        <v>698020.68986528018</v>
      </c>
      <c r="FH148" s="49">
        <f t="shared" si="357"/>
        <v>698020.68986528018</v>
      </c>
      <c r="FI148" s="49">
        <f t="shared" si="358"/>
        <v>196213.61592113026</v>
      </c>
      <c r="FJ148" s="59">
        <f t="shared" si="363"/>
        <v>-3001036.3520445656</v>
      </c>
      <c r="FL148" s="49">
        <f t="shared" ref="FL148:FL196" si="368">$CO148*(($CN$9)/12)</f>
        <v>10591.512437598991</v>
      </c>
      <c r="FM148" s="49">
        <f t="shared" si="347"/>
        <v>12964.477040832524</v>
      </c>
      <c r="FN148" s="49">
        <f t="shared" ref="FN148:FN196" si="369">$CO148*($CN$10/12)</f>
        <v>33156.038935092496</v>
      </c>
      <c r="FO148" s="46"/>
      <c r="FP148" s="46"/>
      <c r="FQ148" s="49">
        <f t="shared" si="359"/>
        <v>56712.028413524007</v>
      </c>
      <c r="FS148" s="33">
        <f t="shared" si="348"/>
        <v>6.8400000000000002E-2</v>
      </c>
      <c r="FT148" s="33">
        <f t="shared" si="349"/>
        <v>8.8670168312699943E-2</v>
      </c>
    </row>
    <row r="149" spans="1:176" x14ac:dyDescent="0.3">
      <c r="A149" s="94" t="s">
        <v>27</v>
      </c>
      <c r="B149" s="79">
        <v>2032</v>
      </c>
      <c r="C149" s="45"/>
      <c r="D149" s="45"/>
      <c r="E149" s="45"/>
      <c r="F149" s="45"/>
      <c r="S149" s="82">
        <f t="shared" si="350"/>
        <v>0</v>
      </c>
      <c r="T149" s="49">
        <f t="shared" si="360"/>
        <v>96758137.049204051</v>
      </c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>
        <f t="shared" si="311"/>
        <v>6430.3929952001508</v>
      </c>
      <c r="AM149" s="59">
        <f t="shared" si="313"/>
        <v>11558.75814115379</v>
      </c>
      <c r="AN149" s="59">
        <f t="shared" si="315"/>
        <v>11724.700199442228</v>
      </c>
      <c r="AO149" s="59">
        <f t="shared" si="317"/>
        <v>11609.520313989584</v>
      </c>
      <c r="AP149" s="59">
        <f t="shared" si="319"/>
        <v>43950.735475556787</v>
      </c>
      <c r="AQ149" s="59">
        <f t="shared" si="321"/>
        <v>24913.108188650378</v>
      </c>
      <c r="AR149" s="59">
        <f t="shared" si="323"/>
        <v>26892.926778586352</v>
      </c>
      <c r="AS149" s="59">
        <f t="shared" si="325"/>
        <v>28033.148525385288</v>
      </c>
      <c r="AT149" s="59">
        <f t="shared" si="327"/>
        <v>39861.29840137365</v>
      </c>
      <c r="AU149" s="59">
        <f t="shared" si="329"/>
        <v>25892.904066009316</v>
      </c>
      <c r="AV149" s="59">
        <f t="shared" si="331"/>
        <v>24615.677534661703</v>
      </c>
      <c r="AW149" s="59">
        <f t="shared" si="333"/>
        <v>30348.131811855263</v>
      </c>
      <c r="AX149" s="59">
        <f t="shared" si="335"/>
        <v>32193.861363449621</v>
      </c>
      <c r="AY149" s="59">
        <f t="shared" si="337"/>
        <v>31996.826187508061</v>
      </c>
      <c r="AZ149" s="59">
        <f t="shared" si="339"/>
        <v>31601.61686189489</v>
      </c>
      <c r="BA149" s="59">
        <f t="shared" si="341"/>
        <v>31547.366794215843</v>
      </c>
      <c r="BB149" s="59">
        <f t="shared" si="343"/>
        <v>31694.235459834414</v>
      </c>
      <c r="BC149" s="59">
        <f t="shared" si="351"/>
        <v>32244.538028490402</v>
      </c>
      <c r="BD149" s="59">
        <f t="shared" si="361"/>
        <v>32427.535853529822</v>
      </c>
      <c r="BE149" s="59">
        <f t="shared" si="364"/>
        <v>32337.827217513575</v>
      </c>
      <c r="BF149" s="59">
        <f t="shared" si="365"/>
        <v>12083.237075638559</v>
      </c>
      <c r="BG149" s="59">
        <f t="shared" si="366"/>
        <v>18671.525873120154</v>
      </c>
      <c r="BH149" s="59">
        <f t="shared" si="367"/>
        <v>22174.718197806935</v>
      </c>
      <c r="BI149" s="59">
        <f t="shared" ref="BI149:BI172" si="370">$S$53/$X$4</f>
        <v>6267.0739227830982</v>
      </c>
      <c r="BJ149" s="59">
        <f t="shared" si="296"/>
        <v>5112.1396489029266</v>
      </c>
      <c r="BK149" s="59">
        <f t="shared" si="298"/>
        <v>3939.8456591329946</v>
      </c>
      <c r="BL149" s="59">
        <f t="shared" si="300"/>
        <v>4301.477883613954</v>
      </c>
      <c r="BM149" s="59">
        <f t="shared" si="302"/>
        <v>5838.1715171504284</v>
      </c>
      <c r="BN149" s="59">
        <f t="shared" si="304"/>
        <v>6721.9650077639126</v>
      </c>
      <c r="BO149" s="59">
        <f t="shared" si="306"/>
        <v>6222.5398309563725</v>
      </c>
      <c r="BP149" s="59">
        <f t="shared" si="308"/>
        <v>4760.9092398235271</v>
      </c>
      <c r="BQ149" s="59">
        <f t="shared" si="310"/>
        <v>4026.2060297320827</v>
      </c>
      <c r="BR149" s="59">
        <f t="shared" si="312"/>
        <v>4235.1374337202333</v>
      </c>
      <c r="BS149" s="59">
        <f t="shared" si="314"/>
        <v>5390.4471780088652</v>
      </c>
      <c r="BT149" s="59">
        <f t="shared" si="316"/>
        <v>6391.9100098402914</v>
      </c>
      <c r="BU149" s="59">
        <f t="shared" si="318"/>
        <v>4055.7789333138307</v>
      </c>
      <c r="BV149" s="59">
        <f t="shared" si="320"/>
        <v>3431.7872296968144</v>
      </c>
      <c r="BW149" s="59">
        <f t="shared" si="322"/>
        <v>2776.9411069589014</v>
      </c>
      <c r="BX149" s="59">
        <f t="shared" si="324"/>
        <v>2836.8083786256516</v>
      </c>
      <c r="BY149" s="59">
        <f t="shared" si="326"/>
        <v>2956.8646387405238</v>
      </c>
      <c r="BZ149" s="59">
        <f t="shared" si="328"/>
        <v>3849.5735720476232</v>
      </c>
      <c r="CA149" s="59">
        <f t="shared" si="330"/>
        <v>2321.0107294351251</v>
      </c>
      <c r="CB149" s="59">
        <f t="shared" si="332"/>
        <v>2122.416790954941</v>
      </c>
      <c r="CC149" s="59">
        <f t="shared" si="334"/>
        <v>1250.5739887968584</v>
      </c>
      <c r="CD149" s="59">
        <f t="shared" si="336"/>
        <v>992.64814015127365</v>
      </c>
      <c r="CE149" s="59">
        <f t="shared" si="338"/>
        <v>952.57617498965567</v>
      </c>
      <c r="CF149" s="59">
        <f t="shared" si="340"/>
        <v>1587.6269583160931</v>
      </c>
      <c r="CG149" s="59">
        <f t="shared" si="342"/>
        <v>1905.1523499793113</v>
      </c>
      <c r="CH149" s="59">
        <f t="shared" si="344"/>
        <v>0</v>
      </c>
      <c r="CI149" s="59">
        <f t="shared" si="352"/>
        <v>0</v>
      </c>
      <c r="CK149" s="49">
        <f t="shared" si="353"/>
        <v>689052.17369830236</v>
      </c>
      <c r="CL149" s="59">
        <f t="shared" si="362"/>
        <v>86771143.8581049</v>
      </c>
      <c r="CM149" s="49">
        <f t="shared" si="345"/>
        <v>9986993.191099152</v>
      </c>
      <c r="CN149" s="49">
        <f t="shared" si="354"/>
        <v>-2807343.786017973</v>
      </c>
      <c r="CO149" s="49">
        <f t="shared" si="355"/>
        <v>7179649.405081179</v>
      </c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F149" s="49">
        <f t="shared" si="356"/>
        <v>0</v>
      </c>
      <c r="FG149" s="49">
        <f t="shared" si="346"/>
        <v>689052.17369830236</v>
      </c>
      <c r="FH149" s="49">
        <f t="shared" si="357"/>
        <v>689052.17369830236</v>
      </c>
      <c r="FI149" s="49">
        <f t="shared" si="358"/>
        <v>193692.5660265928</v>
      </c>
      <c r="FJ149" s="59">
        <f t="shared" si="363"/>
        <v>-2807343.786017973</v>
      </c>
      <c r="FL149" s="49">
        <f t="shared" si="368"/>
        <v>9907.916179012027</v>
      </c>
      <c r="FM149" s="49">
        <f t="shared" si="347"/>
        <v>12127.725155597636</v>
      </c>
      <c r="FN149" s="49">
        <f t="shared" si="369"/>
        <v>31016.085429950694</v>
      </c>
      <c r="FO149" s="46"/>
      <c r="FP149" s="46"/>
      <c r="FQ149" s="49">
        <f t="shared" si="359"/>
        <v>53051.726764560357</v>
      </c>
      <c r="FS149" s="33">
        <f t="shared" si="348"/>
        <v>6.8399999999999989E-2</v>
      </c>
      <c r="FT149" s="33">
        <f t="shared" si="349"/>
        <v>8.8670168312699957E-2</v>
      </c>
    </row>
    <row r="150" spans="1:176" x14ac:dyDescent="0.3">
      <c r="A150" s="94" t="s">
        <v>28</v>
      </c>
      <c r="B150" s="79">
        <v>2032</v>
      </c>
      <c r="C150" s="45"/>
      <c r="D150" s="45"/>
      <c r="E150" s="45"/>
      <c r="F150" s="45"/>
      <c r="S150" s="82">
        <f t="shared" si="350"/>
        <v>0</v>
      </c>
      <c r="T150" s="49">
        <f t="shared" si="360"/>
        <v>96758137.049204051</v>
      </c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>
        <f t="shared" si="313"/>
        <v>11558.75814115379</v>
      </c>
      <c r="AN150" s="59">
        <f t="shared" si="315"/>
        <v>11724.700199442228</v>
      </c>
      <c r="AO150" s="59">
        <f t="shared" si="317"/>
        <v>11609.520313989584</v>
      </c>
      <c r="AP150" s="59">
        <f t="shared" si="319"/>
        <v>43950.735475556787</v>
      </c>
      <c r="AQ150" s="59">
        <f t="shared" si="321"/>
        <v>24913.108188650378</v>
      </c>
      <c r="AR150" s="59">
        <f t="shared" si="323"/>
        <v>26892.926778586352</v>
      </c>
      <c r="AS150" s="59">
        <f t="shared" si="325"/>
        <v>28033.148525385288</v>
      </c>
      <c r="AT150" s="59">
        <f t="shared" si="327"/>
        <v>39861.29840137365</v>
      </c>
      <c r="AU150" s="59">
        <f t="shared" si="329"/>
        <v>25892.904066009316</v>
      </c>
      <c r="AV150" s="59">
        <f t="shared" si="331"/>
        <v>24615.677534661703</v>
      </c>
      <c r="AW150" s="59">
        <f t="shared" si="333"/>
        <v>30348.131811855263</v>
      </c>
      <c r="AX150" s="59">
        <f t="shared" si="335"/>
        <v>32193.861363449621</v>
      </c>
      <c r="AY150" s="59">
        <f t="shared" si="337"/>
        <v>31996.826187508061</v>
      </c>
      <c r="AZ150" s="59">
        <f t="shared" si="339"/>
        <v>31601.61686189489</v>
      </c>
      <c r="BA150" s="59">
        <f t="shared" si="341"/>
        <v>31547.366794215843</v>
      </c>
      <c r="BB150" s="59">
        <f t="shared" si="343"/>
        <v>31694.235459834414</v>
      </c>
      <c r="BC150" s="59">
        <f t="shared" si="351"/>
        <v>32244.538028490402</v>
      </c>
      <c r="BD150" s="59">
        <f t="shared" si="361"/>
        <v>32427.535853529822</v>
      </c>
      <c r="BE150" s="59">
        <f t="shared" si="364"/>
        <v>32337.827217513575</v>
      </c>
      <c r="BF150" s="59">
        <f t="shared" si="365"/>
        <v>12083.237075638559</v>
      </c>
      <c r="BG150" s="59">
        <f t="shared" si="366"/>
        <v>18671.525873120154</v>
      </c>
      <c r="BH150" s="59">
        <f t="shared" si="367"/>
        <v>22174.718197806935</v>
      </c>
      <c r="BI150" s="59">
        <f t="shared" si="370"/>
        <v>6267.0739227830982</v>
      </c>
      <c r="BJ150" s="59">
        <f t="shared" ref="BJ150:BJ173" si="371">$S$54/$X$4</f>
        <v>5112.1396489029266</v>
      </c>
      <c r="BK150" s="59">
        <f t="shared" si="298"/>
        <v>3939.8456591329946</v>
      </c>
      <c r="BL150" s="59">
        <f t="shared" si="300"/>
        <v>4301.477883613954</v>
      </c>
      <c r="BM150" s="59">
        <f t="shared" si="302"/>
        <v>5838.1715171504284</v>
      </c>
      <c r="BN150" s="59">
        <f t="shared" si="304"/>
        <v>6721.9650077639126</v>
      </c>
      <c r="BO150" s="59">
        <f t="shared" si="306"/>
        <v>6222.5398309563725</v>
      </c>
      <c r="BP150" s="59">
        <f t="shared" si="308"/>
        <v>4760.9092398235271</v>
      </c>
      <c r="BQ150" s="59">
        <f t="shared" si="310"/>
        <v>4026.2060297320827</v>
      </c>
      <c r="BR150" s="59">
        <f t="shared" si="312"/>
        <v>4235.1374337202333</v>
      </c>
      <c r="BS150" s="59">
        <f t="shared" si="314"/>
        <v>5390.4471780088652</v>
      </c>
      <c r="BT150" s="59">
        <f t="shared" si="316"/>
        <v>6391.9100098402914</v>
      </c>
      <c r="BU150" s="59">
        <f t="shared" si="318"/>
        <v>4055.7789333138307</v>
      </c>
      <c r="BV150" s="59">
        <f t="shared" si="320"/>
        <v>3431.7872296968144</v>
      </c>
      <c r="BW150" s="59">
        <f t="shared" si="322"/>
        <v>2776.9411069589014</v>
      </c>
      <c r="BX150" s="59">
        <f t="shared" si="324"/>
        <v>2836.8083786256516</v>
      </c>
      <c r="BY150" s="59">
        <f t="shared" si="326"/>
        <v>2956.8646387405238</v>
      </c>
      <c r="BZ150" s="59">
        <f t="shared" si="328"/>
        <v>3849.5735720476232</v>
      </c>
      <c r="CA150" s="59">
        <f t="shared" si="330"/>
        <v>2321.0107294351251</v>
      </c>
      <c r="CB150" s="59">
        <f t="shared" si="332"/>
        <v>2122.416790954941</v>
      </c>
      <c r="CC150" s="59">
        <f t="shared" si="334"/>
        <v>1250.5739887968584</v>
      </c>
      <c r="CD150" s="59">
        <f t="shared" si="336"/>
        <v>992.64814015127365</v>
      </c>
      <c r="CE150" s="59">
        <f t="shared" si="338"/>
        <v>952.57617498965567</v>
      </c>
      <c r="CF150" s="59">
        <f t="shared" si="340"/>
        <v>1587.6269583160931</v>
      </c>
      <c r="CG150" s="59">
        <f t="shared" si="342"/>
        <v>1905.1523499793113</v>
      </c>
      <c r="CH150" s="59">
        <f t="shared" si="344"/>
        <v>0</v>
      </c>
      <c r="CI150" s="59">
        <f t="shared" si="352"/>
        <v>0</v>
      </c>
      <c r="CK150" s="49">
        <f t="shared" si="353"/>
        <v>682621.78070310224</v>
      </c>
      <c r="CL150" s="59">
        <f t="shared" si="362"/>
        <v>87453765.638807997</v>
      </c>
      <c r="CM150" s="49">
        <f t="shared" si="345"/>
        <v>9304371.4103960544</v>
      </c>
      <c r="CN150" s="49">
        <f t="shared" si="354"/>
        <v>-2615458.8034623307</v>
      </c>
      <c r="CO150" s="49">
        <f t="shared" si="355"/>
        <v>6688912.6069337241</v>
      </c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F150" s="49">
        <f t="shared" si="356"/>
        <v>0</v>
      </c>
      <c r="FG150" s="49">
        <f t="shared" si="346"/>
        <v>682621.78070310224</v>
      </c>
      <c r="FH150" s="49">
        <f t="shared" si="357"/>
        <v>682621.78070310224</v>
      </c>
      <c r="FI150" s="49">
        <f t="shared" si="358"/>
        <v>191884.98255564205</v>
      </c>
      <c r="FJ150" s="59">
        <f t="shared" si="363"/>
        <v>-2615458.8034623307</v>
      </c>
      <c r="FL150" s="49">
        <f t="shared" si="368"/>
        <v>9230.6993975685382</v>
      </c>
      <c r="FM150" s="49">
        <f t="shared" si="347"/>
        <v>11298.782030957273</v>
      </c>
      <c r="FN150" s="49">
        <f t="shared" si="369"/>
        <v>28896.102461953687</v>
      </c>
      <c r="FO150" s="46"/>
      <c r="FP150" s="46"/>
      <c r="FQ150" s="49">
        <f t="shared" si="359"/>
        <v>49425.583890479495</v>
      </c>
      <c r="FS150" s="33">
        <f t="shared" si="348"/>
        <v>6.8399999999999989E-2</v>
      </c>
      <c r="FT150" s="33">
        <f t="shared" si="349"/>
        <v>8.8670168312699943E-2</v>
      </c>
    </row>
    <row r="151" spans="1:176" x14ac:dyDescent="0.3">
      <c r="A151" s="94" t="s">
        <v>29</v>
      </c>
      <c r="B151" s="79">
        <v>2032</v>
      </c>
      <c r="C151" s="45"/>
      <c r="D151" s="45"/>
      <c r="E151" s="45"/>
      <c r="F151" s="45"/>
      <c r="S151" s="82">
        <f t="shared" si="350"/>
        <v>0</v>
      </c>
      <c r="T151" s="49">
        <f t="shared" si="360"/>
        <v>96758137.049204051</v>
      </c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>
        <f t="shared" si="315"/>
        <v>11724.700199442228</v>
      </c>
      <c r="AO151" s="59">
        <f t="shared" si="317"/>
        <v>11609.520313989584</v>
      </c>
      <c r="AP151" s="59">
        <f t="shared" si="319"/>
        <v>43950.735475556787</v>
      </c>
      <c r="AQ151" s="59">
        <f t="shared" si="321"/>
        <v>24913.108188650378</v>
      </c>
      <c r="AR151" s="59">
        <f t="shared" si="323"/>
        <v>26892.926778586352</v>
      </c>
      <c r="AS151" s="59">
        <f t="shared" si="325"/>
        <v>28033.148525385288</v>
      </c>
      <c r="AT151" s="59">
        <f t="shared" si="327"/>
        <v>39861.29840137365</v>
      </c>
      <c r="AU151" s="59">
        <f t="shared" si="329"/>
        <v>25892.904066009316</v>
      </c>
      <c r="AV151" s="59">
        <f t="shared" si="331"/>
        <v>24615.677534661703</v>
      </c>
      <c r="AW151" s="59">
        <f t="shared" si="333"/>
        <v>30348.131811855263</v>
      </c>
      <c r="AX151" s="59">
        <f t="shared" si="335"/>
        <v>32193.861363449621</v>
      </c>
      <c r="AY151" s="59">
        <f t="shared" si="337"/>
        <v>31996.826187508061</v>
      </c>
      <c r="AZ151" s="59">
        <f t="shared" si="339"/>
        <v>31601.61686189489</v>
      </c>
      <c r="BA151" s="59">
        <f t="shared" si="341"/>
        <v>31547.366794215843</v>
      </c>
      <c r="BB151" s="59">
        <f t="shared" si="343"/>
        <v>31694.235459834414</v>
      </c>
      <c r="BC151" s="59">
        <f t="shared" si="351"/>
        <v>32244.538028490402</v>
      </c>
      <c r="BD151" s="59">
        <f t="shared" si="361"/>
        <v>32427.535853529822</v>
      </c>
      <c r="BE151" s="59">
        <f t="shared" si="364"/>
        <v>32337.827217513575</v>
      </c>
      <c r="BF151" s="59">
        <f t="shared" si="365"/>
        <v>12083.237075638559</v>
      </c>
      <c r="BG151" s="59">
        <f t="shared" si="366"/>
        <v>18671.525873120154</v>
      </c>
      <c r="BH151" s="59">
        <f t="shared" si="367"/>
        <v>22174.718197806935</v>
      </c>
      <c r="BI151" s="59">
        <f t="shared" si="370"/>
        <v>6267.0739227830982</v>
      </c>
      <c r="BJ151" s="59">
        <f t="shared" si="371"/>
        <v>5112.1396489029266</v>
      </c>
      <c r="BK151" s="59">
        <f t="shared" ref="BK151:BK174" si="372">$S$55/$X$4</f>
        <v>3939.8456591329946</v>
      </c>
      <c r="BL151" s="59">
        <f t="shared" si="300"/>
        <v>4301.477883613954</v>
      </c>
      <c r="BM151" s="59">
        <f t="shared" si="302"/>
        <v>5838.1715171504284</v>
      </c>
      <c r="BN151" s="59">
        <f t="shared" si="304"/>
        <v>6721.9650077639126</v>
      </c>
      <c r="BO151" s="59">
        <f t="shared" si="306"/>
        <v>6222.5398309563725</v>
      </c>
      <c r="BP151" s="59">
        <f t="shared" si="308"/>
        <v>4760.9092398235271</v>
      </c>
      <c r="BQ151" s="59">
        <f t="shared" si="310"/>
        <v>4026.2060297320827</v>
      </c>
      <c r="BR151" s="59">
        <f t="shared" si="312"/>
        <v>4235.1374337202333</v>
      </c>
      <c r="BS151" s="59">
        <f t="shared" si="314"/>
        <v>5390.4471780088652</v>
      </c>
      <c r="BT151" s="59">
        <f t="shared" si="316"/>
        <v>6391.9100098402914</v>
      </c>
      <c r="BU151" s="59">
        <f t="shared" si="318"/>
        <v>4055.7789333138307</v>
      </c>
      <c r="BV151" s="59">
        <f t="shared" si="320"/>
        <v>3431.7872296968144</v>
      </c>
      <c r="BW151" s="59">
        <f t="shared" si="322"/>
        <v>2776.9411069589014</v>
      </c>
      <c r="BX151" s="59">
        <f t="shared" si="324"/>
        <v>2836.8083786256516</v>
      </c>
      <c r="BY151" s="59">
        <f t="shared" si="326"/>
        <v>2956.8646387405238</v>
      </c>
      <c r="BZ151" s="59">
        <f t="shared" si="328"/>
        <v>3849.5735720476232</v>
      </c>
      <c r="CA151" s="59">
        <f t="shared" si="330"/>
        <v>2321.0107294351251</v>
      </c>
      <c r="CB151" s="59">
        <f t="shared" si="332"/>
        <v>2122.416790954941</v>
      </c>
      <c r="CC151" s="59">
        <f t="shared" si="334"/>
        <v>1250.5739887968584</v>
      </c>
      <c r="CD151" s="59">
        <f t="shared" si="336"/>
        <v>992.64814015127365</v>
      </c>
      <c r="CE151" s="59">
        <f t="shared" si="338"/>
        <v>952.57617498965567</v>
      </c>
      <c r="CF151" s="59">
        <f t="shared" si="340"/>
        <v>1587.6269583160931</v>
      </c>
      <c r="CG151" s="59">
        <f t="shared" si="342"/>
        <v>1905.1523499793113</v>
      </c>
      <c r="CH151" s="59">
        <f t="shared" si="344"/>
        <v>0</v>
      </c>
      <c r="CI151" s="59">
        <f t="shared" si="352"/>
        <v>0</v>
      </c>
      <c r="CK151" s="49">
        <f t="shared" si="353"/>
        <v>671063.0225619484</v>
      </c>
      <c r="CL151" s="59">
        <f t="shared" si="362"/>
        <v>88124828.66136995</v>
      </c>
      <c r="CM151" s="49">
        <f t="shared" si="345"/>
        <v>8633308.3878341019</v>
      </c>
      <c r="CN151" s="49">
        <f t="shared" si="354"/>
        <v>-2426822.9878201671</v>
      </c>
      <c r="CO151" s="49">
        <f t="shared" si="355"/>
        <v>6206485.4000139348</v>
      </c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F151" s="49">
        <f t="shared" si="356"/>
        <v>0</v>
      </c>
      <c r="FG151" s="49">
        <f t="shared" si="346"/>
        <v>671063.0225619484</v>
      </c>
      <c r="FH151" s="49">
        <f t="shared" si="357"/>
        <v>671063.0225619484</v>
      </c>
      <c r="FI151" s="49">
        <f t="shared" si="358"/>
        <v>188635.81564216371</v>
      </c>
      <c r="FJ151" s="59">
        <f t="shared" si="363"/>
        <v>-2426822.9878201671</v>
      </c>
      <c r="FL151" s="49">
        <f t="shared" si="368"/>
        <v>8564.9498520192301</v>
      </c>
      <c r="FM151" s="49">
        <f t="shared" si="347"/>
        <v>10483.875307383116</v>
      </c>
      <c r="FN151" s="49">
        <f t="shared" si="369"/>
        <v>26812.016928060199</v>
      </c>
      <c r="FO151" s="46"/>
      <c r="FP151" s="46"/>
      <c r="FQ151" s="49">
        <f t="shared" si="359"/>
        <v>45860.842087462544</v>
      </c>
      <c r="FS151" s="33">
        <f t="shared" si="348"/>
        <v>6.8399999999999989E-2</v>
      </c>
      <c r="FT151" s="33">
        <f t="shared" si="349"/>
        <v>8.8670168312699957E-2</v>
      </c>
    </row>
    <row r="152" spans="1:176" x14ac:dyDescent="0.3">
      <c r="A152" s="94" t="s">
        <v>18</v>
      </c>
      <c r="B152" s="79">
        <v>2033</v>
      </c>
      <c r="C152" s="45"/>
      <c r="D152" s="45"/>
      <c r="E152" s="45"/>
      <c r="F152" s="45"/>
      <c r="S152" s="82">
        <f t="shared" si="350"/>
        <v>0</v>
      </c>
      <c r="T152" s="49">
        <f t="shared" si="360"/>
        <v>96758137.049204051</v>
      </c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>
        <f t="shared" si="317"/>
        <v>11609.520313989584</v>
      </c>
      <c r="AP152" s="59">
        <f t="shared" si="319"/>
        <v>43950.735475556787</v>
      </c>
      <c r="AQ152" s="59">
        <f t="shared" si="321"/>
        <v>24913.108188650378</v>
      </c>
      <c r="AR152" s="59">
        <f t="shared" si="323"/>
        <v>26892.926778586352</v>
      </c>
      <c r="AS152" s="59">
        <f t="shared" si="325"/>
        <v>28033.148525385288</v>
      </c>
      <c r="AT152" s="59">
        <f t="shared" si="327"/>
        <v>39861.29840137365</v>
      </c>
      <c r="AU152" s="59">
        <f t="shared" si="329"/>
        <v>25892.904066009316</v>
      </c>
      <c r="AV152" s="59">
        <f t="shared" si="331"/>
        <v>24615.677534661703</v>
      </c>
      <c r="AW152" s="59">
        <f t="shared" si="333"/>
        <v>30348.131811855263</v>
      </c>
      <c r="AX152" s="59">
        <f t="shared" si="335"/>
        <v>32193.861363449621</v>
      </c>
      <c r="AY152" s="59">
        <f t="shared" si="337"/>
        <v>31996.826187508061</v>
      </c>
      <c r="AZ152" s="59">
        <f t="shared" si="339"/>
        <v>31601.61686189489</v>
      </c>
      <c r="BA152" s="59">
        <f t="shared" si="341"/>
        <v>31547.366794215843</v>
      </c>
      <c r="BB152" s="59">
        <f t="shared" si="343"/>
        <v>31694.235459834414</v>
      </c>
      <c r="BC152" s="59">
        <f t="shared" si="351"/>
        <v>32244.538028490402</v>
      </c>
      <c r="BD152" s="59">
        <f t="shared" si="361"/>
        <v>32427.535853529822</v>
      </c>
      <c r="BE152" s="59">
        <f t="shared" si="364"/>
        <v>32337.827217513575</v>
      </c>
      <c r="BF152" s="59">
        <f t="shared" si="365"/>
        <v>12083.237075638559</v>
      </c>
      <c r="BG152" s="59">
        <f t="shared" si="366"/>
        <v>18671.525873120154</v>
      </c>
      <c r="BH152" s="59">
        <f t="shared" si="367"/>
        <v>22174.718197806935</v>
      </c>
      <c r="BI152" s="59">
        <f t="shared" si="370"/>
        <v>6267.0739227830982</v>
      </c>
      <c r="BJ152" s="59">
        <f t="shared" si="371"/>
        <v>5112.1396489029266</v>
      </c>
      <c r="BK152" s="59">
        <f t="shared" si="372"/>
        <v>3939.8456591329946</v>
      </c>
      <c r="BL152" s="59">
        <f t="shared" ref="BL152:BL175" si="373">$S$56/$X$4</f>
        <v>4301.477883613954</v>
      </c>
      <c r="BM152" s="59">
        <f t="shared" si="302"/>
        <v>5838.1715171504284</v>
      </c>
      <c r="BN152" s="59">
        <f t="shared" si="304"/>
        <v>6721.9650077639126</v>
      </c>
      <c r="BO152" s="59">
        <f t="shared" si="306"/>
        <v>6222.5398309563725</v>
      </c>
      <c r="BP152" s="59">
        <f t="shared" si="308"/>
        <v>4760.9092398235271</v>
      </c>
      <c r="BQ152" s="59">
        <f t="shared" si="310"/>
        <v>4026.2060297320827</v>
      </c>
      <c r="BR152" s="59">
        <f t="shared" si="312"/>
        <v>4235.1374337202333</v>
      </c>
      <c r="BS152" s="59">
        <f t="shared" si="314"/>
        <v>5390.4471780088652</v>
      </c>
      <c r="BT152" s="59">
        <f t="shared" si="316"/>
        <v>6391.9100098402914</v>
      </c>
      <c r="BU152" s="59">
        <f t="shared" si="318"/>
        <v>4055.7789333138307</v>
      </c>
      <c r="BV152" s="59">
        <f t="shared" si="320"/>
        <v>3431.7872296968144</v>
      </c>
      <c r="BW152" s="59">
        <f t="shared" si="322"/>
        <v>2776.9411069589014</v>
      </c>
      <c r="BX152" s="59">
        <f t="shared" si="324"/>
        <v>2836.8083786256516</v>
      </c>
      <c r="BY152" s="59">
        <f t="shared" si="326"/>
        <v>2956.8646387405238</v>
      </c>
      <c r="BZ152" s="59">
        <f t="shared" si="328"/>
        <v>3849.5735720476232</v>
      </c>
      <c r="CA152" s="59">
        <f t="shared" si="330"/>
        <v>2321.0107294351251</v>
      </c>
      <c r="CB152" s="59">
        <f t="shared" si="332"/>
        <v>2122.416790954941</v>
      </c>
      <c r="CC152" s="59">
        <f t="shared" si="334"/>
        <v>1250.5739887968584</v>
      </c>
      <c r="CD152" s="59">
        <f t="shared" si="336"/>
        <v>992.64814015127365</v>
      </c>
      <c r="CE152" s="59">
        <f t="shared" si="338"/>
        <v>952.57617498965567</v>
      </c>
      <c r="CF152" s="59">
        <f t="shared" si="340"/>
        <v>1587.6269583160931</v>
      </c>
      <c r="CG152" s="59">
        <f t="shared" si="342"/>
        <v>1905.1523499793113</v>
      </c>
      <c r="CH152" s="59">
        <f t="shared" si="344"/>
        <v>0</v>
      </c>
      <c r="CI152" s="59">
        <f t="shared" si="352"/>
        <v>0</v>
      </c>
      <c r="CK152" s="49">
        <f t="shared" si="353"/>
        <v>659338.32236250618</v>
      </c>
      <c r="CL152" s="59">
        <f t="shared" si="362"/>
        <v>88784166.983732462</v>
      </c>
      <c r="CM152" s="49">
        <f t="shared" si="345"/>
        <v>7973970.0654715896</v>
      </c>
      <c r="CN152" s="49">
        <f t="shared" si="354"/>
        <v>-2241482.9854040667</v>
      </c>
      <c r="CO152" s="49">
        <f t="shared" si="355"/>
        <v>5732487.0800675228</v>
      </c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F152" s="49">
        <f t="shared" si="356"/>
        <v>0</v>
      </c>
      <c r="FG152" s="49">
        <f t="shared" si="346"/>
        <v>659338.32236250618</v>
      </c>
      <c r="FH152" s="49">
        <f t="shared" si="357"/>
        <v>659338.32236250618</v>
      </c>
      <c r="FI152" s="49">
        <f t="shared" si="358"/>
        <v>185340.0024161005</v>
      </c>
      <c r="FJ152" s="59">
        <f t="shared" si="363"/>
        <v>-2241482.9854040667</v>
      </c>
      <c r="FL152" s="49">
        <f t="shared" si="368"/>
        <v>7910.8321704931814</v>
      </c>
      <c r="FM152" s="49">
        <f t="shared" si="347"/>
        <v>9683.2064969455514</v>
      </c>
      <c r="FN152" s="49">
        <f t="shared" si="369"/>
        <v>24764.344185891699</v>
      </c>
      <c r="FO152" s="46"/>
      <c r="FP152" s="46"/>
      <c r="FQ152" s="49">
        <f t="shared" si="359"/>
        <v>42358.382853330433</v>
      </c>
      <c r="FS152" s="33">
        <f t="shared" si="348"/>
        <v>6.8400000000000002E-2</v>
      </c>
      <c r="FT152" s="33">
        <f t="shared" si="349"/>
        <v>8.8670168312699957E-2</v>
      </c>
    </row>
    <row r="153" spans="1:176" x14ac:dyDescent="0.3">
      <c r="A153" s="94" t="s">
        <v>19</v>
      </c>
      <c r="B153" s="79">
        <v>2033</v>
      </c>
      <c r="C153" s="45"/>
      <c r="D153" s="45"/>
      <c r="E153" s="45"/>
      <c r="F153" s="45"/>
      <c r="S153" s="82">
        <f t="shared" si="350"/>
        <v>0</v>
      </c>
      <c r="T153" s="49">
        <f t="shared" si="360"/>
        <v>96758137.049204051</v>
      </c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>
        <f t="shared" si="319"/>
        <v>43950.735475556787</v>
      </c>
      <c r="AQ153" s="59">
        <f t="shared" si="321"/>
        <v>24913.108188650378</v>
      </c>
      <c r="AR153" s="59">
        <f t="shared" si="323"/>
        <v>26892.926778586352</v>
      </c>
      <c r="AS153" s="59">
        <f t="shared" si="325"/>
        <v>28033.148525385288</v>
      </c>
      <c r="AT153" s="59">
        <f t="shared" si="327"/>
        <v>39861.29840137365</v>
      </c>
      <c r="AU153" s="59">
        <f t="shared" si="329"/>
        <v>25892.904066009316</v>
      </c>
      <c r="AV153" s="59">
        <f t="shared" si="331"/>
        <v>24615.677534661703</v>
      </c>
      <c r="AW153" s="59">
        <f t="shared" si="333"/>
        <v>30348.131811855263</v>
      </c>
      <c r="AX153" s="59">
        <f t="shared" si="335"/>
        <v>32193.861363449621</v>
      </c>
      <c r="AY153" s="59">
        <f t="shared" si="337"/>
        <v>31996.826187508061</v>
      </c>
      <c r="AZ153" s="59">
        <f t="shared" si="339"/>
        <v>31601.61686189489</v>
      </c>
      <c r="BA153" s="59">
        <f t="shared" si="341"/>
        <v>31547.366794215843</v>
      </c>
      <c r="BB153" s="59">
        <f t="shared" si="343"/>
        <v>31694.235459834414</v>
      </c>
      <c r="BC153" s="59">
        <f t="shared" si="351"/>
        <v>32244.538028490402</v>
      </c>
      <c r="BD153" s="59">
        <f t="shared" si="361"/>
        <v>32427.535853529822</v>
      </c>
      <c r="BE153" s="59">
        <f t="shared" si="364"/>
        <v>32337.827217513575</v>
      </c>
      <c r="BF153" s="59">
        <f t="shared" si="365"/>
        <v>12083.237075638559</v>
      </c>
      <c r="BG153" s="59">
        <f t="shared" si="366"/>
        <v>18671.525873120154</v>
      </c>
      <c r="BH153" s="59">
        <f t="shared" si="367"/>
        <v>22174.718197806935</v>
      </c>
      <c r="BI153" s="59">
        <f t="shared" si="370"/>
        <v>6267.0739227830982</v>
      </c>
      <c r="BJ153" s="59">
        <f t="shared" si="371"/>
        <v>5112.1396489029266</v>
      </c>
      <c r="BK153" s="59">
        <f t="shared" si="372"/>
        <v>3939.8456591329946</v>
      </c>
      <c r="BL153" s="59">
        <f t="shared" si="373"/>
        <v>4301.477883613954</v>
      </c>
      <c r="BM153" s="59">
        <f t="shared" ref="BM153:BM176" si="374">$S$57/$X$4</f>
        <v>5838.1715171504284</v>
      </c>
      <c r="BN153" s="59">
        <f t="shared" si="304"/>
        <v>6721.9650077639126</v>
      </c>
      <c r="BO153" s="59">
        <f t="shared" si="306"/>
        <v>6222.5398309563725</v>
      </c>
      <c r="BP153" s="59">
        <f t="shared" si="308"/>
        <v>4760.9092398235271</v>
      </c>
      <c r="BQ153" s="59">
        <f t="shared" si="310"/>
        <v>4026.2060297320827</v>
      </c>
      <c r="BR153" s="59">
        <f t="shared" si="312"/>
        <v>4235.1374337202333</v>
      </c>
      <c r="BS153" s="59">
        <f t="shared" si="314"/>
        <v>5390.4471780088652</v>
      </c>
      <c r="BT153" s="59">
        <f t="shared" si="316"/>
        <v>6391.9100098402914</v>
      </c>
      <c r="BU153" s="59">
        <f t="shared" si="318"/>
        <v>4055.7789333138307</v>
      </c>
      <c r="BV153" s="59">
        <f t="shared" si="320"/>
        <v>3431.7872296968144</v>
      </c>
      <c r="BW153" s="59">
        <f t="shared" si="322"/>
        <v>2776.9411069589014</v>
      </c>
      <c r="BX153" s="59">
        <f t="shared" si="324"/>
        <v>2836.8083786256516</v>
      </c>
      <c r="BY153" s="59">
        <f t="shared" si="326"/>
        <v>2956.8646387405238</v>
      </c>
      <c r="BZ153" s="59">
        <f t="shared" si="328"/>
        <v>3849.5735720476232</v>
      </c>
      <c r="CA153" s="59">
        <f t="shared" si="330"/>
        <v>2321.0107294351251</v>
      </c>
      <c r="CB153" s="59">
        <f t="shared" si="332"/>
        <v>2122.416790954941</v>
      </c>
      <c r="CC153" s="59">
        <f t="shared" si="334"/>
        <v>1250.5739887968584</v>
      </c>
      <c r="CD153" s="59">
        <f t="shared" si="336"/>
        <v>992.64814015127365</v>
      </c>
      <c r="CE153" s="59">
        <f t="shared" si="338"/>
        <v>952.57617498965567</v>
      </c>
      <c r="CF153" s="59">
        <f t="shared" si="340"/>
        <v>1587.6269583160931</v>
      </c>
      <c r="CG153" s="59">
        <f t="shared" si="342"/>
        <v>1905.1523499793113</v>
      </c>
      <c r="CH153" s="59">
        <f t="shared" si="344"/>
        <v>0</v>
      </c>
      <c r="CI153" s="59">
        <f t="shared" si="352"/>
        <v>0</v>
      </c>
      <c r="CK153" s="49">
        <f t="shared" si="353"/>
        <v>647728.80204851658</v>
      </c>
      <c r="CL153" s="59">
        <f t="shared" si="362"/>
        <v>89431895.785780981</v>
      </c>
      <c r="CM153" s="49">
        <f t="shared" si="345"/>
        <v>7326241.2634230703</v>
      </c>
      <c r="CN153" s="49">
        <f t="shared" si="354"/>
        <v>-2059406.4191482286</v>
      </c>
      <c r="CO153" s="49">
        <f t="shared" si="355"/>
        <v>5266834.8442748412</v>
      </c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F153" s="49">
        <f t="shared" si="356"/>
        <v>0</v>
      </c>
      <c r="FG153" s="49">
        <f t="shared" si="346"/>
        <v>647728.80204851658</v>
      </c>
      <c r="FH153" s="49">
        <f t="shared" si="357"/>
        <v>647728.80204851658</v>
      </c>
      <c r="FI153" s="49">
        <f t="shared" si="358"/>
        <v>182076.56625583803</v>
      </c>
      <c r="FJ153" s="59">
        <f t="shared" si="363"/>
        <v>-2059406.4191482286</v>
      </c>
      <c r="FL153" s="49">
        <f t="shared" si="368"/>
        <v>7268.232085099281</v>
      </c>
      <c r="FM153" s="49">
        <f t="shared" si="347"/>
        <v>8896.635730720327</v>
      </c>
      <c r="FN153" s="49">
        <f t="shared" si="369"/>
        <v>22752.726527267314</v>
      </c>
      <c r="FO153" s="46"/>
      <c r="FP153" s="46"/>
      <c r="FQ153" s="49">
        <f t="shared" si="359"/>
        <v>38917.594343086923</v>
      </c>
      <c r="FS153" s="33">
        <f t="shared" si="348"/>
        <v>6.8400000000000002E-2</v>
      </c>
      <c r="FT153" s="33">
        <f t="shared" si="349"/>
        <v>8.8670168312699957E-2</v>
      </c>
    </row>
    <row r="154" spans="1:176" x14ac:dyDescent="0.3">
      <c r="A154" s="94" t="s">
        <v>20</v>
      </c>
      <c r="B154" s="79">
        <v>2033</v>
      </c>
      <c r="C154" s="45"/>
      <c r="D154" s="45"/>
      <c r="E154" s="45"/>
      <c r="F154" s="45"/>
      <c r="S154" s="82">
        <f t="shared" si="350"/>
        <v>0</v>
      </c>
      <c r="T154" s="49">
        <f t="shared" si="360"/>
        <v>96758137.049204051</v>
      </c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>
        <f t="shared" si="321"/>
        <v>24913.108188650378</v>
      </c>
      <c r="AR154" s="59">
        <f t="shared" si="323"/>
        <v>26892.926778586352</v>
      </c>
      <c r="AS154" s="59">
        <f t="shared" si="325"/>
        <v>28033.148525385288</v>
      </c>
      <c r="AT154" s="59">
        <f t="shared" si="327"/>
        <v>39861.29840137365</v>
      </c>
      <c r="AU154" s="59">
        <f t="shared" si="329"/>
        <v>25892.904066009316</v>
      </c>
      <c r="AV154" s="59">
        <f t="shared" si="331"/>
        <v>24615.677534661703</v>
      </c>
      <c r="AW154" s="59">
        <f t="shared" si="333"/>
        <v>30348.131811855263</v>
      </c>
      <c r="AX154" s="59">
        <f t="shared" si="335"/>
        <v>32193.861363449621</v>
      </c>
      <c r="AY154" s="59">
        <f t="shared" si="337"/>
        <v>31996.826187508061</v>
      </c>
      <c r="AZ154" s="59">
        <f t="shared" si="339"/>
        <v>31601.61686189489</v>
      </c>
      <c r="BA154" s="59">
        <f t="shared" si="341"/>
        <v>31547.366794215843</v>
      </c>
      <c r="BB154" s="59">
        <f t="shared" si="343"/>
        <v>31694.235459834414</v>
      </c>
      <c r="BC154" s="59">
        <f t="shared" si="351"/>
        <v>32244.538028490402</v>
      </c>
      <c r="BD154" s="59">
        <f t="shared" si="361"/>
        <v>32427.535853529822</v>
      </c>
      <c r="BE154" s="59">
        <f t="shared" si="364"/>
        <v>32337.827217513575</v>
      </c>
      <c r="BF154" s="59">
        <f t="shared" si="365"/>
        <v>12083.237075638559</v>
      </c>
      <c r="BG154" s="59">
        <f t="shared" si="366"/>
        <v>18671.525873120154</v>
      </c>
      <c r="BH154" s="59">
        <f t="shared" si="367"/>
        <v>22174.718197806935</v>
      </c>
      <c r="BI154" s="59">
        <f t="shared" si="370"/>
        <v>6267.0739227830982</v>
      </c>
      <c r="BJ154" s="59">
        <f t="shared" si="371"/>
        <v>5112.1396489029266</v>
      </c>
      <c r="BK154" s="59">
        <f t="shared" si="372"/>
        <v>3939.8456591329946</v>
      </c>
      <c r="BL154" s="59">
        <f t="shared" si="373"/>
        <v>4301.477883613954</v>
      </c>
      <c r="BM154" s="59">
        <f t="shared" si="374"/>
        <v>5838.1715171504284</v>
      </c>
      <c r="BN154" s="59">
        <f t="shared" ref="BN154:BN177" si="375">$S$58/$X$4</f>
        <v>6721.9650077639126</v>
      </c>
      <c r="BO154" s="59">
        <f t="shared" si="306"/>
        <v>6222.5398309563725</v>
      </c>
      <c r="BP154" s="59">
        <f t="shared" si="308"/>
        <v>4760.9092398235271</v>
      </c>
      <c r="BQ154" s="59">
        <f t="shared" si="310"/>
        <v>4026.2060297320827</v>
      </c>
      <c r="BR154" s="59">
        <f t="shared" si="312"/>
        <v>4235.1374337202333</v>
      </c>
      <c r="BS154" s="59">
        <f t="shared" si="314"/>
        <v>5390.4471780088652</v>
      </c>
      <c r="BT154" s="59">
        <f t="shared" si="316"/>
        <v>6391.9100098402914</v>
      </c>
      <c r="BU154" s="59">
        <f t="shared" si="318"/>
        <v>4055.7789333138307</v>
      </c>
      <c r="BV154" s="59">
        <f t="shared" si="320"/>
        <v>3431.7872296968144</v>
      </c>
      <c r="BW154" s="59">
        <f t="shared" si="322"/>
        <v>2776.9411069589014</v>
      </c>
      <c r="BX154" s="59">
        <f t="shared" si="324"/>
        <v>2836.8083786256516</v>
      </c>
      <c r="BY154" s="59">
        <f t="shared" si="326"/>
        <v>2956.8646387405238</v>
      </c>
      <c r="BZ154" s="59">
        <f t="shared" si="328"/>
        <v>3849.5735720476232</v>
      </c>
      <c r="CA154" s="59">
        <f t="shared" si="330"/>
        <v>2321.0107294351251</v>
      </c>
      <c r="CB154" s="59">
        <f t="shared" si="332"/>
        <v>2122.416790954941</v>
      </c>
      <c r="CC154" s="59">
        <f t="shared" si="334"/>
        <v>1250.5739887968584</v>
      </c>
      <c r="CD154" s="59">
        <f t="shared" si="336"/>
        <v>992.64814015127365</v>
      </c>
      <c r="CE154" s="59">
        <f t="shared" si="338"/>
        <v>952.57617498965567</v>
      </c>
      <c r="CF154" s="59">
        <f t="shared" si="340"/>
        <v>1587.6269583160931</v>
      </c>
      <c r="CG154" s="59">
        <f t="shared" si="342"/>
        <v>1905.1523499793113</v>
      </c>
      <c r="CH154" s="59">
        <f t="shared" si="344"/>
        <v>0</v>
      </c>
      <c r="CI154" s="59">
        <f t="shared" si="352"/>
        <v>0</v>
      </c>
      <c r="CK154" s="49">
        <f t="shared" si="353"/>
        <v>603778.06657295965</v>
      </c>
      <c r="CL154" s="59">
        <f t="shared" si="362"/>
        <v>90035673.852353945</v>
      </c>
      <c r="CM154" s="49">
        <f t="shared" si="345"/>
        <v>6722463.1968501061</v>
      </c>
      <c r="CN154" s="49">
        <f t="shared" si="354"/>
        <v>-1889684.4046345695</v>
      </c>
      <c r="CO154" s="49">
        <f t="shared" si="355"/>
        <v>4832778.7922155363</v>
      </c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F154" s="49">
        <f t="shared" si="356"/>
        <v>0</v>
      </c>
      <c r="FG154" s="49">
        <f t="shared" si="346"/>
        <v>603778.06657295965</v>
      </c>
      <c r="FH154" s="49">
        <f t="shared" si="357"/>
        <v>603778.06657295965</v>
      </c>
      <c r="FI154" s="49">
        <f t="shared" si="358"/>
        <v>169722.01451365897</v>
      </c>
      <c r="FJ154" s="59">
        <f t="shared" si="363"/>
        <v>-1889684.4046345695</v>
      </c>
      <c r="FL154" s="49">
        <f t="shared" si="368"/>
        <v>6669.23473325744</v>
      </c>
      <c r="FM154" s="49">
        <f t="shared" si="347"/>
        <v>8163.4366280213126</v>
      </c>
      <c r="FN154" s="49">
        <f t="shared" si="369"/>
        <v>20877.604382371119</v>
      </c>
      <c r="FO154" s="46"/>
      <c r="FP154" s="46"/>
      <c r="FQ154" s="49">
        <f t="shared" si="359"/>
        <v>35710.275743649872</v>
      </c>
      <c r="FS154" s="33">
        <f t="shared" si="348"/>
        <v>6.8400000000000002E-2</v>
      </c>
      <c r="FT154" s="33">
        <f t="shared" si="349"/>
        <v>8.8670168312699971E-2</v>
      </c>
    </row>
    <row r="155" spans="1:176" x14ac:dyDescent="0.3">
      <c r="A155" s="94" t="s">
        <v>21</v>
      </c>
      <c r="B155" s="79">
        <v>2033</v>
      </c>
      <c r="C155" s="45"/>
      <c r="D155" s="45"/>
      <c r="E155" s="45"/>
      <c r="F155" s="45"/>
      <c r="S155" s="82">
        <f t="shared" si="350"/>
        <v>0</v>
      </c>
      <c r="T155" s="49">
        <f t="shared" si="360"/>
        <v>96758137.049204051</v>
      </c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>
        <f t="shared" si="323"/>
        <v>26892.926778586352</v>
      </c>
      <c r="AS155" s="59">
        <f t="shared" si="325"/>
        <v>28033.148525385288</v>
      </c>
      <c r="AT155" s="59">
        <f t="shared" si="327"/>
        <v>39861.29840137365</v>
      </c>
      <c r="AU155" s="59">
        <f t="shared" si="329"/>
        <v>25892.904066009316</v>
      </c>
      <c r="AV155" s="59">
        <f t="shared" si="331"/>
        <v>24615.677534661703</v>
      </c>
      <c r="AW155" s="59">
        <f t="shared" si="333"/>
        <v>30348.131811855263</v>
      </c>
      <c r="AX155" s="59">
        <f t="shared" si="335"/>
        <v>32193.861363449621</v>
      </c>
      <c r="AY155" s="59">
        <f t="shared" si="337"/>
        <v>31996.826187508061</v>
      </c>
      <c r="AZ155" s="59">
        <f t="shared" si="339"/>
        <v>31601.61686189489</v>
      </c>
      <c r="BA155" s="59">
        <f t="shared" si="341"/>
        <v>31547.366794215843</v>
      </c>
      <c r="BB155" s="59">
        <f t="shared" si="343"/>
        <v>31694.235459834414</v>
      </c>
      <c r="BC155" s="59">
        <f t="shared" si="351"/>
        <v>32244.538028490402</v>
      </c>
      <c r="BD155" s="59">
        <f t="shared" si="361"/>
        <v>32427.535853529822</v>
      </c>
      <c r="BE155" s="59">
        <f t="shared" si="364"/>
        <v>32337.827217513575</v>
      </c>
      <c r="BF155" s="59">
        <f t="shared" si="365"/>
        <v>12083.237075638559</v>
      </c>
      <c r="BG155" s="59">
        <f t="shared" si="366"/>
        <v>18671.525873120154</v>
      </c>
      <c r="BH155" s="59">
        <f t="shared" si="367"/>
        <v>22174.718197806935</v>
      </c>
      <c r="BI155" s="59">
        <f t="shared" si="370"/>
        <v>6267.0739227830982</v>
      </c>
      <c r="BJ155" s="59">
        <f t="shared" si="371"/>
        <v>5112.1396489029266</v>
      </c>
      <c r="BK155" s="59">
        <f t="shared" si="372"/>
        <v>3939.8456591329946</v>
      </c>
      <c r="BL155" s="59">
        <f t="shared" si="373"/>
        <v>4301.477883613954</v>
      </c>
      <c r="BM155" s="59">
        <f t="shared" si="374"/>
        <v>5838.1715171504284</v>
      </c>
      <c r="BN155" s="59">
        <f t="shared" si="375"/>
        <v>6721.9650077639126</v>
      </c>
      <c r="BO155" s="59">
        <f t="shared" ref="BO155:BO178" si="376">$S$59/$X$4</f>
        <v>6222.5398309563725</v>
      </c>
      <c r="BP155" s="59">
        <f t="shared" si="308"/>
        <v>4760.9092398235271</v>
      </c>
      <c r="BQ155" s="59">
        <f t="shared" si="310"/>
        <v>4026.2060297320827</v>
      </c>
      <c r="BR155" s="59">
        <f t="shared" si="312"/>
        <v>4235.1374337202333</v>
      </c>
      <c r="BS155" s="59">
        <f t="shared" si="314"/>
        <v>5390.4471780088652</v>
      </c>
      <c r="BT155" s="59">
        <f t="shared" si="316"/>
        <v>6391.9100098402914</v>
      </c>
      <c r="BU155" s="59">
        <f t="shared" si="318"/>
        <v>4055.7789333138307</v>
      </c>
      <c r="BV155" s="59">
        <f t="shared" si="320"/>
        <v>3431.7872296968144</v>
      </c>
      <c r="BW155" s="59">
        <f t="shared" si="322"/>
        <v>2776.9411069589014</v>
      </c>
      <c r="BX155" s="59">
        <f t="shared" si="324"/>
        <v>2836.8083786256516</v>
      </c>
      <c r="BY155" s="59">
        <f t="shared" si="326"/>
        <v>2956.8646387405238</v>
      </c>
      <c r="BZ155" s="59">
        <f t="shared" si="328"/>
        <v>3849.5735720476232</v>
      </c>
      <c r="CA155" s="59">
        <f t="shared" si="330"/>
        <v>2321.0107294351251</v>
      </c>
      <c r="CB155" s="59">
        <f t="shared" si="332"/>
        <v>2122.416790954941</v>
      </c>
      <c r="CC155" s="59">
        <f t="shared" si="334"/>
        <v>1250.5739887968584</v>
      </c>
      <c r="CD155" s="59">
        <f t="shared" si="336"/>
        <v>992.64814015127365</v>
      </c>
      <c r="CE155" s="59">
        <f t="shared" si="338"/>
        <v>952.57617498965567</v>
      </c>
      <c r="CF155" s="59">
        <f t="shared" si="340"/>
        <v>1587.6269583160931</v>
      </c>
      <c r="CG155" s="59">
        <f t="shared" si="342"/>
        <v>1905.1523499793113</v>
      </c>
      <c r="CH155" s="59">
        <f t="shared" si="344"/>
        <v>0</v>
      </c>
      <c r="CI155" s="59">
        <f t="shared" si="352"/>
        <v>0</v>
      </c>
      <c r="CK155" s="49">
        <f t="shared" si="353"/>
        <v>578864.95838430931</v>
      </c>
      <c r="CL155" s="59">
        <f t="shared" si="362"/>
        <v>90614538.810738251</v>
      </c>
      <c r="CM155" s="49">
        <f t="shared" si="345"/>
        <v>6143598.2384658009</v>
      </c>
      <c r="CN155" s="49">
        <f t="shared" si="354"/>
        <v>-1726965.4648327401</v>
      </c>
      <c r="CO155" s="49">
        <f t="shared" si="355"/>
        <v>4416632.773633061</v>
      </c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F155" s="49">
        <f t="shared" si="356"/>
        <v>0</v>
      </c>
      <c r="FG155" s="49">
        <f t="shared" si="346"/>
        <v>578864.95838430931</v>
      </c>
      <c r="FH155" s="49">
        <f t="shared" si="357"/>
        <v>578864.95838430931</v>
      </c>
      <c r="FI155" s="49">
        <f t="shared" si="358"/>
        <v>162718.93980182934</v>
      </c>
      <c r="FJ155" s="59">
        <f t="shared" si="363"/>
        <v>-1726965.4648327401</v>
      </c>
      <c r="FL155" s="49">
        <f t="shared" si="368"/>
        <v>6094.9532276136242</v>
      </c>
      <c r="FM155" s="49">
        <f t="shared" si="347"/>
        <v>7460.4908080774176</v>
      </c>
      <c r="FN155" s="49">
        <f t="shared" si="369"/>
        <v>19079.853582094824</v>
      </c>
      <c r="FO155" s="46"/>
      <c r="FP155" s="46"/>
      <c r="FQ155" s="49">
        <f t="shared" si="359"/>
        <v>32635.297617785865</v>
      </c>
      <c r="FS155" s="33">
        <f t="shared" si="348"/>
        <v>6.8400000000000002E-2</v>
      </c>
      <c r="FT155" s="33">
        <f t="shared" si="349"/>
        <v>8.8670168312699957E-2</v>
      </c>
    </row>
    <row r="156" spans="1:176" x14ac:dyDescent="0.3">
      <c r="A156" s="94" t="s">
        <v>22</v>
      </c>
      <c r="B156" s="79">
        <v>2033</v>
      </c>
      <c r="C156" s="45"/>
      <c r="D156" s="45"/>
      <c r="E156" s="45"/>
      <c r="F156" s="45"/>
      <c r="S156" s="82">
        <f t="shared" si="350"/>
        <v>0</v>
      </c>
      <c r="T156" s="49">
        <f t="shared" si="360"/>
        <v>96758137.049204051</v>
      </c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>
        <f t="shared" si="325"/>
        <v>28033.148525385288</v>
      </c>
      <c r="AT156" s="59">
        <f t="shared" si="327"/>
        <v>39861.29840137365</v>
      </c>
      <c r="AU156" s="59">
        <f t="shared" si="329"/>
        <v>25892.904066009316</v>
      </c>
      <c r="AV156" s="59">
        <f t="shared" si="331"/>
        <v>24615.677534661703</v>
      </c>
      <c r="AW156" s="59">
        <f t="shared" si="333"/>
        <v>30348.131811855263</v>
      </c>
      <c r="AX156" s="59">
        <f t="shared" si="335"/>
        <v>32193.861363449621</v>
      </c>
      <c r="AY156" s="59">
        <f t="shared" si="337"/>
        <v>31996.826187508061</v>
      </c>
      <c r="AZ156" s="59">
        <f t="shared" si="339"/>
        <v>31601.61686189489</v>
      </c>
      <c r="BA156" s="59">
        <f t="shared" si="341"/>
        <v>31547.366794215843</v>
      </c>
      <c r="BB156" s="59">
        <f t="shared" si="343"/>
        <v>31694.235459834414</v>
      </c>
      <c r="BC156" s="59">
        <f t="shared" si="351"/>
        <v>32244.538028490402</v>
      </c>
      <c r="BD156" s="59">
        <f t="shared" si="361"/>
        <v>32427.535853529822</v>
      </c>
      <c r="BE156" s="59">
        <f t="shared" si="364"/>
        <v>32337.827217513575</v>
      </c>
      <c r="BF156" s="59">
        <f t="shared" si="365"/>
        <v>12083.237075638559</v>
      </c>
      <c r="BG156" s="59">
        <f t="shared" si="366"/>
        <v>18671.525873120154</v>
      </c>
      <c r="BH156" s="59">
        <f t="shared" si="367"/>
        <v>22174.718197806935</v>
      </c>
      <c r="BI156" s="59">
        <f t="shared" si="370"/>
        <v>6267.0739227830982</v>
      </c>
      <c r="BJ156" s="59">
        <f t="shared" si="371"/>
        <v>5112.1396489029266</v>
      </c>
      <c r="BK156" s="59">
        <f t="shared" si="372"/>
        <v>3939.8456591329946</v>
      </c>
      <c r="BL156" s="59">
        <f t="shared" si="373"/>
        <v>4301.477883613954</v>
      </c>
      <c r="BM156" s="59">
        <f t="shared" si="374"/>
        <v>5838.1715171504284</v>
      </c>
      <c r="BN156" s="59">
        <f t="shared" si="375"/>
        <v>6721.9650077639126</v>
      </c>
      <c r="BO156" s="59">
        <f t="shared" si="376"/>
        <v>6222.5398309563725</v>
      </c>
      <c r="BP156" s="59">
        <f t="shared" ref="BP156:BP179" si="377">$S$60/$X$4</f>
        <v>4760.9092398235271</v>
      </c>
      <c r="BQ156" s="59">
        <f t="shared" si="310"/>
        <v>4026.2060297320827</v>
      </c>
      <c r="BR156" s="59">
        <f t="shared" si="312"/>
        <v>4235.1374337202333</v>
      </c>
      <c r="BS156" s="59">
        <f t="shared" si="314"/>
        <v>5390.4471780088652</v>
      </c>
      <c r="BT156" s="59">
        <f t="shared" si="316"/>
        <v>6391.9100098402914</v>
      </c>
      <c r="BU156" s="59">
        <f t="shared" si="318"/>
        <v>4055.7789333138307</v>
      </c>
      <c r="BV156" s="59">
        <f t="shared" si="320"/>
        <v>3431.7872296968144</v>
      </c>
      <c r="BW156" s="59">
        <f t="shared" si="322"/>
        <v>2776.9411069589014</v>
      </c>
      <c r="BX156" s="59">
        <f t="shared" si="324"/>
        <v>2836.8083786256516</v>
      </c>
      <c r="BY156" s="59">
        <f t="shared" si="326"/>
        <v>2956.8646387405238</v>
      </c>
      <c r="BZ156" s="59">
        <f t="shared" si="328"/>
        <v>3849.5735720476232</v>
      </c>
      <c r="CA156" s="59">
        <f t="shared" si="330"/>
        <v>2321.0107294351251</v>
      </c>
      <c r="CB156" s="59">
        <f t="shared" si="332"/>
        <v>2122.416790954941</v>
      </c>
      <c r="CC156" s="59">
        <f t="shared" si="334"/>
        <v>1250.5739887968584</v>
      </c>
      <c r="CD156" s="59">
        <f t="shared" si="336"/>
        <v>992.64814015127365</v>
      </c>
      <c r="CE156" s="59">
        <f t="shared" si="338"/>
        <v>952.57617498965567</v>
      </c>
      <c r="CF156" s="59">
        <f t="shared" si="340"/>
        <v>1587.6269583160931</v>
      </c>
      <c r="CG156" s="59">
        <f t="shared" si="342"/>
        <v>1905.1523499793113</v>
      </c>
      <c r="CH156" s="59">
        <f t="shared" si="344"/>
        <v>0</v>
      </c>
      <c r="CI156" s="59">
        <f t="shared" si="352"/>
        <v>0</v>
      </c>
      <c r="CK156" s="49">
        <f t="shared" si="353"/>
        <v>551972.03160572285</v>
      </c>
      <c r="CL156" s="59">
        <f t="shared" si="362"/>
        <v>91166510.842343971</v>
      </c>
      <c r="CM156" s="49">
        <f t="shared" si="345"/>
        <v>5591626.2068600804</v>
      </c>
      <c r="CN156" s="49">
        <f t="shared" si="354"/>
        <v>-1571806.1267483714</v>
      </c>
      <c r="CO156" s="49">
        <f t="shared" si="355"/>
        <v>4019820.080111709</v>
      </c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F156" s="49">
        <f t="shared" si="356"/>
        <v>0</v>
      </c>
      <c r="FG156" s="49">
        <f t="shared" si="346"/>
        <v>551972.03160572285</v>
      </c>
      <c r="FH156" s="49">
        <f t="shared" si="357"/>
        <v>551972.03160572285</v>
      </c>
      <c r="FI156" s="49">
        <f t="shared" si="358"/>
        <v>155159.3380843687</v>
      </c>
      <c r="FJ156" s="59">
        <f t="shared" si="363"/>
        <v>-1571806.1267483714</v>
      </c>
      <c r="FL156" s="49">
        <f t="shared" si="368"/>
        <v>5547.3517105541578</v>
      </c>
      <c r="FM156" s="49">
        <f t="shared" si="347"/>
        <v>6790.2024675529483</v>
      </c>
      <c r="FN156" s="49">
        <f t="shared" si="369"/>
        <v>17365.622746082583</v>
      </c>
      <c r="FO156" s="46"/>
      <c r="FP156" s="46"/>
      <c r="FQ156" s="49">
        <f t="shared" si="359"/>
        <v>29703.176924189691</v>
      </c>
      <c r="FS156" s="33">
        <f t="shared" si="348"/>
        <v>6.8400000000000002E-2</v>
      </c>
      <c r="FT156" s="33">
        <f t="shared" si="349"/>
        <v>8.8670168312699957E-2</v>
      </c>
    </row>
    <row r="157" spans="1:176" x14ac:dyDescent="0.3">
      <c r="A157" s="94" t="s">
        <v>23</v>
      </c>
      <c r="B157" s="79">
        <v>2033</v>
      </c>
      <c r="C157" s="45"/>
      <c r="D157" s="45"/>
      <c r="E157" s="45"/>
      <c r="F157" s="45"/>
      <c r="S157" s="82">
        <f t="shared" si="350"/>
        <v>0</v>
      </c>
      <c r="T157" s="49">
        <f t="shared" si="360"/>
        <v>96758137.049204051</v>
      </c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>
        <f t="shared" si="327"/>
        <v>39861.29840137365</v>
      </c>
      <c r="AU157" s="59">
        <f t="shared" si="329"/>
        <v>25892.904066009316</v>
      </c>
      <c r="AV157" s="59">
        <f t="shared" si="331"/>
        <v>24615.677534661703</v>
      </c>
      <c r="AW157" s="59">
        <f t="shared" si="333"/>
        <v>30348.131811855263</v>
      </c>
      <c r="AX157" s="59">
        <f t="shared" si="335"/>
        <v>32193.861363449621</v>
      </c>
      <c r="AY157" s="59">
        <f t="shared" si="337"/>
        <v>31996.826187508061</v>
      </c>
      <c r="AZ157" s="59">
        <f t="shared" si="339"/>
        <v>31601.61686189489</v>
      </c>
      <c r="BA157" s="59">
        <f t="shared" si="341"/>
        <v>31547.366794215843</v>
      </c>
      <c r="BB157" s="59">
        <f t="shared" si="343"/>
        <v>31694.235459834414</v>
      </c>
      <c r="BC157" s="59">
        <f t="shared" si="351"/>
        <v>32244.538028490402</v>
      </c>
      <c r="BD157" s="59">
        <f t="shared" si="361"/>
        <v>32427.535853529822</v>
      </c>
      <c r="BE157" s="59">
        <f t="shared" si="364"/>
        <v>32337.827217513575</v>
      </c>
      <c r="BF157" s="59">
        <f t="shared" si="365"/>
        <v>12083.237075638559</v>
      </c>
      <c r="BG157" s="59">
        <f t="shared" si="366"/>
        <v>18671.525873120154</v>
      </c>
      <c r="BH157" s="59">
        <f t="shared" si="367"/>
        <v>22174.718197806935</v>
      </c>
      <c r="BI157" s="59">
        <f t="shared" si="370"/>
        <v>6267.0739227830982</v>
      </c>
      <c r="BJ157" s="59">
        <f t="shared" si="371"/>
        <v>5112.1396489029266</v>
      </c>
      <c r="BK157" s="59">
        <f t="shared" si="372"/>
        <v>3939.8456591329946</v>
      </c>
      <c r="BL157" s="59">
        <f t="shared" si="373"/>
        <v>4301.477883613954</v>
      </c>
      <c r="BM157" s="59">
        <f t="shared" si="374"/>
        <v>5838.1715171504284</v>
      </c>
      <c r="BN157" s="59">
        <f t="shared" si="375"/>
        <v>6721.9650077639126</v>
      </c>
      <c r="BO157" s="59">
        <f t="shared" si="376"/>
        <v>6222.5398309563725</v>
      </c>
      <c r="BP157" s="59">
        <f t="shared" si="377"/>
        <v>4760.9092398235271</v>
      </c>
      <c r="BQ157" s="59">
        <f t="shared" ref="BQ157:BQ180" si="378">$S$61/$X$4</f>
        <v>4026.2060297320827</v>
      </c>
      <c r="BR157" s="59">
        <f t="shared" si="312"/>
        <v>4235.1374337202333</v>
      </c>
      <c r="BS157" s="59">
        <f t="shared" si="314"/>
        <v>5390.4471780088652</v>
      </c>
      <c r="BT157" s="59">
        <f t="shared" si="316"/>
        <v>6391.9100098402914</v>
      </c>
      <c r="BU157" s="59">
        <f t="shared" si="318"/>
        <v>4055.7789333138307</v>
      </c>
      <c r="BV157" s="59">
        <f t="shared" si="320"/>
        <v>3431.7872296968144</v>
      </c>
      <c r="BW157" s="59">
        <f t="shared" si="322"/>
        <v>2776.9411069589014</v>
      </c>
      <c r="BX157" s="59">
        <f t="shared" si="324"/>
        <v>2836.8083786256516</v>
      </c>
      <c r="BY157" s="59">
        <f t="shared" si="326"/>
        <v>2956.8646387405238</v>
      </c>
      <c r="BZ157" s="59">
        <f t="shared" si="328"/>
        <v>3849.5735720476232</v>
      </c>
      <c r="CA157" s="59">
        <f t="shared" si="330"/>
        <v>2321.0107294351251</v>
      </c>
      <c r="CB157" s="59">
        <f t="shared" si="332"/>
        <v>2122.416790954941</v>
      </c>
      <c r="CC157" s="59">
        <f t="shared" si="334"/>
        <v>1250.5739887968584</v>
      </c>
      <c r="CD157" s="59">
        <f t="shared" si="336"/>
        <v>992.64814015127365</v>
      </c>
      <c r="CE157" s="59">
        <f t="shared" si="338"/>
        <v>952.57617498965567</v>
      </c>
      <c r="CF157" s="59">
        <f t="shared" si="340"/>
        <v>1587.6269583160931</v>
      </c>
      <c r="CG157" s="59">
        <f t="shared" si="342"/>
        <v>1905.1523499793113</v>
      </c>
      <c r="CH157" s="59">
        <f t="shared" si="344"/>
        <v>0</v>
      </c>
      <c r="CI157" s="59">
        <f t="shared" si="352"/>
        <v>0</v>
      </c>
      <c r="CK157" s="49">
        <f t="shared" si="353"/>
        <v>523938.88308033749</v>
      </c>
      <c r="CL157" s="59">
        <f t="shared" si="362"/>
        <v>91690449.725424305</v>
      </c>
      <c r="CM157" s="49">
        <f t="shared" si="345"/>
        <v>5067687.3237797469</v>
      </c>
      <c r="CN157" s="49">
        <f t="shared" si="354"/>
        <v>-1424526.9067144885</v>
      </c>
      <c r="CO157" s="49">
        <f t="shared" si="355"/>
        <v>3643160.4170652581</v>
      </c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F157" s="49">
        <f t="shared" si="356"/>
        <v>0</v>
      </c>
      <c r="FG157" s="49">
        <f t="shared" si="346"/>
        <v>523938.88308033749</v>
      </c>
      <c r="FH157" s="49">
        <f t="shared" si="357"/>
        <v>523938.88308033749</v>
      </c>
      <c r="FI157" s="49">
        <f t="shared" si="358"/>
        <v>147279.22003388288</v>
      </c>
      <c r="FJ157" s="59">
        <f t="shared" si="363"/>
        <v>-1424526.9067144885</v>
      </c>
      <c r="FL157" s="49">
        <f t="shared" si="368"/>
        <v>5027.5613755500563</v>
      </c>
      <c r="FM157" s="49">
        <f t="shared" si="347"/>
        <v>6153.9562370065805</v>
      </c>
      <c r="FN157" s="49">
        <f t="shared" si="369"/>
        <v>15738.453001721915</v>
      </c>
      <c r="FO157" s="46"/>
      <c r="FP157" s="46"/>
      <c r="FQ157" s="49">
        <f t="shared" si="359"/>
        <v>26919.970614278551</v>
      </c>
      <c r="FS157" s="33">
        <f t="shared" si="348"/>
        <v>6.8400000000000002E-2</v>
      </c>
      <c r="FT157" s="33">
        <f t="shared" si="349"/>
        <v>8.8670168312699957E-2</v>
      </c>
    </row>
    <row r="158" spans="1:176" x14ac:dyDescent="0.3">
      <c r="A158" s="94" t="s">
        <v>24</v>
      </c>
      <c r="B158" s="79">
        <v>2033</v>
      </c>
      <c r="C158" s="45"/>
      <c r="D158" s="45"/>
      <c r="E158" s="45"/>
      <c r="F158" s="45"/>
      <c r="S158" s="82">
        <f t="shared" si="350"/>
        <v>0</v>
      </c>
      <c r="T158" s="49">
        <f t="shared" si="360"/>
        <v>96758137.049204051</v>
      </c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>
        <f t="shared" si="329"/>
        <v>25892.904066009316</v>
      </c>
      <c r="AV158" s="59">
        <f t="shared" si="331"/>
        <v>24615.677534661703</v>
      </c>
      <c r="AW158" s="59">
        <f t="shared" si="333"/>
        <v>30348.131811855263</v>
      </c>
      <c r="AX158" s="59">
        <f t="shared" si="335"/>
        <v>32193.861363449621</v>
      </c>
      <c r="AY158" s="59">
        <f t="shared" si="337"/>
        <v>31996.826187508061</v>
      </c>
      <c r="AZ158" s="59">
        <f t="shared" si="339"/>
        <v>31601.61686189489</v>
      </c>
      <c r="BA158" s="59">
        <f t="shared" si="341"/>
        <v>31547.366794215843</v>
      </c>
      <c r="BB158" s="59">
        <f t="shared" si="343"/>
        <v>31694.235459834414</v>
      </c>
      <c r="BC158" s="59">
        <f t="shared" si="351"/>
        <v>32244.538028490402</v>
      </c>
      <c r="BD158" s="59">
        <f t="shared" si="361"/>
        <v>32427.535853529822</v>
      </c>
      <c r="BE158" s="59">
        <f t="shared" si="364"/>
        <v>32337.827217513575</v>
      </c>
      <c r="BF158" s="59">
        <f t="shared" si="365"/>
        <v>12083.237075638559</v>
      </c>
      <c r="BG158" s="59">
        <f t="shared" si="366"/>
        <v>18671.525873120154</v>
      </c>
      <c r="BH158" s="59">
        <f t="shared" si="367"/>
        <v>22174.718197806935</v>
      </c>
      <c r="BI158" s="59">
        <f t="shared" si="370"/>
        <v>6267.0739227830982</v>
      </c>
      <c r="BJ158" s="59">
        <f t="shared" si="371"/>
        <v>5112.1396489029266</v>
      </c>
      <c r="BK158" s="59">
        <f t="shared" si="372"/>
        <v>3939.8456591329946</v>
      </c>
      <c r="BL158" s="59">
        <f t="shared" si="373"/>
        <v>4301.477883613954</v>
      </c>
      <c r="BM158" s="59">
        <f t="shared" si="374"/>
        <v>5838.1715171504284</v>
      </c>
      <c r="BN158" s="59">
        <f t="shared" si="375"/>
        <v>6721.9650077639126</v>
      </c>
      <c r="BO158" s="59">
        <f t="shared" si="376"/>
        <v>6222.5398309563725</v>
      </c>
      <c r="BP158" s="59">
        <f t="shared" si="377"/>
        <v>4760.9092398235271</v>
      </c>
      <c r="BQ158" s="59">
        <f t="shared" si="378"/>
        <v>4026.2060297320827</v>
      </c>
      <c r="BR158" s="59">
        <f t="shared" ref="BR158:BR181" si="379">$S$62/$X$4</f>
        <v>4235.1374337202333</v>
      </c>
      <c r="BS158" s="59">
        <f t="shared" si="314"/>
        <v>5390.4471780088652</v>
      </c>
      <c r="BT158" s="59">
        <f t="shared" si="316"/>
        <v>6391.9100098402914</v>
      </c>
      <c r="BU158" s="59">
        <f t="shared" si="318"/>
        <v>4055.7789333138307</v>
      </c>
      <c r="BV158" s="59">
        <f t="shared" si="320"/>
        <v>3431.7872296968144</v>
      </c>
      <c r="BW158" s="59">
        <f t="shared" si="322"/>
        <v>2776.9411069589014</v>
      </c>
      <c r="BX158" s="59">
        <f t="shared" si="324"/>
        <v>2836.8083786256516</v>
      </c>
      <c r="BY158" s="59">
        <f t="shared" si="326"/>
        <v>2956.8646387405238</v>
      </c>
      <c r="BZ158" s="59">
        <f t="shared" si="328"/>
        <v>3849.5735720476232</v>
      </c>
      <c r="CA158" s="59">
        <f t="shared" si="330"/>
        <v>2321.0107294351251</v>
      </c>
      <c r="CB158" s="59">
        <f t="shared" si="332"/>
        <v>2122.416790954941</v>
      </c>
      <c r="CC158" s="59">
        <f t="shared" si="334"/>
        <v>1250.5739887968584</v>
      </c>
      <c r="CD158" s="59">
        <f t="shared" si="336"/>
        <v>992.64814015127365</v>
      </c>
      <c r="CE158" s="59">
        <f t="shared" si="338"/>
        <v>952.57617498965567</v>
      </c>
      <c r="CF158" s="59">
        <f t="shared" si="340"/>
        <v>1587.6269583160931</v>
      </c>
      <c r="CG158" s="59">
        <f t="shared" si="342"/>
        <v>1905.1523499793113</v>
      </c>
      <c r="CH158" s="59">
        <f t="shared" si="344"/>
        <v>0</v>
      </c>
      <c r="CI158" s="59">
        <f t="shared" si="352"/>
        <v>0</v>
      </c>
      <c r="CK158" s="49">
        <f t="shared" si="353"/>
        <v>484077.58467896382</v>
      </c>
      <c r="CL158" s="59">
        <f t="shared" si="362"/>
        <v>92174527.310103267</v>
      </c>
      <c r="CM158" s="49">
        <f t="shared" si="345"/>
        <v>4583609.7391007841</v>
      </c>
      <c r="CN158" s="49">
        <f t="shared" si="354"/>
        <v>-1288452.6976612317</v>
      </c>
      <c r="CO158" s="49">
        <f t="shared" si="355"/>
        <v>3295157.0414395523</v>
      </c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F158" s="49">
        <f t="shared" si="356"/>
        <v>0</v>
      </c>
      <c r="FG158" s="49">
        <f t="shared" si="346"/>
        <v>484077.58467896382</v>
      </c>
      <c r="FH158" s="49">
        <f t="shared" si="357"/>
        <v>484077.58467896382</v>
      </c>
      <c r="FI158" s="49">
        <f t="shared" si="358"/>
        <v>136074.20905325672</v>
      </c>
      <c r="FJ158" s="59">
        <f t="shared" si="363"/>
        <v>-1288452.6976612317</v>
      </c>
      <c r="FL158" s="49">
        <f t="shared" si="368"/>
        <v>4547.3167171865816</v>
      </c>
      <c r="FM158" s="49">
        <f t="shared" si="347"/>
        <v>5566.1156538965133</v>
      </c>
      <c r="FN158" s="49">
        <f t="shared" si="369"/>
        <v>14235.078419018866</v>
      </c>
      <c r="FO158" s="46"/>
      <c r="FP158" s="46"/>
      <c r="FQ158" s="49">
        <f t="shared" si="359"/>
        <v>24348.510790101958</v>
      </c>
      <c r="FS158" s="33">
        <f t="shared" si="348"/>
        <v>6.8399999999999989E-2</v>
      </c>
      <c r="FT158" s="33">
        <f t="shared" si="349"/>
        <v>8.8670168312699943E-2</v>
      </c>
    </row>
    <row r="159" spans="1:176" x14ac:dyDescent="0.3">
      <c r="A159" s="94" t="s">
        <v>25</v>
      </c>
      <c r="B159" s="79">
        <v>2033</v>
      </c>
      <c r="C159" s="45"/>
      <c r="D159" s="45"/>
      <c r="E159" s="45"/>
      <c r="F159" s="45"/>
      <c r="S159" s="82">
        <f t="shared" si="350"/>
        <v>0</v>
      </c>
      <c r="T159" s="49">
        <f t="shared" si="360"/>
        <v>96758137.049204051</v>
      </c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>
        <f t="shared" si="331"/>
        <v>24615.677534661703</v>
      </c>
      <c r="AW159" s="59">
        <f t="shared" si="333"/>
        <v>30348.131811855263</v>
      </c>
      <c r="AX159" s="59">
        <f t="shared" si="335"/>
        <v>32193.861363449621</v>
      </c>
      <c r="AY159" s="59">
        <f t="shared" si="337"/>
        <v>31996.826187508061</v>
      </c>
      <c r="AZ159" s="59">
        <f t="shared" si="339"/>
        <v>31601.61686189489</v>
      </c>
      <c r="BA159" s="59">
        <f t="shared" si="341"/>
        <v>31547.366794215843</v>
      </c>
      <c r="BB159" s="59">
        <f t="shared" si="343"/>
        <v>31694.235459834414</v>
      </c>
      <c r="BC159" s="59">
        <f t="shared" si="351"/>
        <v>32244.538028490402</v>
      </c>
      <c r="BD159" s="59">
        <f t="shared" si="361"/>
        <v>32427.535853529822</v>
      </c>
      <c r="BE159" s="59">
        <f t="shared" si="364"/>
        <v>32337.827217513575</v>
      </c>
      <c r="BF159" s="59">
        <f t="shared" si="365"/>
        <v>12083.237075638559</v>
      </c>
      <c r="BG159" s="59">
        <f t="shared" si="366"/>
        <v>18671.525873120154</v>
      </c>
      <c r="BH159" s="59">
        <f t="shared" si="367"/>
        <v>22174.718197806935</v>
      </c>
      <c r="BI159" s="59">
        <f t="shared" si="370"/>
        <v>6267.0739227830982</v>
      </c>
      <c r="BJ159" s="59">
        <f t="shared" si="371"/>
        <v>5112.1396489029266</v>
      </c>
      <c r="BK159" s="59">
        <f t="shared" si="372"/>
        <v>3939.8456591329946</v>
      </c>
      <c r="BL159" s="59">
        <f t="shared" si="373"/>
        <v>4301.477883613954</v>
      </c>
      <c r="BM159" s="59">
        <f t="shared" si="374"/>
        <v>5838.1715171504284</v>
      </c>
      <c r="BN159" s="59">
        <f t="shared" si="375"/>
        <v>6721.9650077639126</v>
      </c>
      <c r="BO159" s="59">
        <f t="shared" si="376"/>
        <v>6222.5398309563725</v>
      </c>
      <c r="BP159" s="59">
        <f t="shared" si="377"/>
        <v>4760.9092398235271</v>
      </c>
      <c r="BQ159" s="59">
        <f t="shared" si="378"/>
        <v>4026.2060297320827</v>
      </c>
      <c r="BR159" s="59">
        <f t="shared" si="379"/>
        <v>4235.1374337202333</v>
      </c>
      <c r="BS159" s="59">
        <f t="shared" ref="BS159:BS182" si="380">$S$63/$X$4</f>
        <v>5390.4471780088652</v>
      </c>
      <c r="BT159" s="59">
        <f t="shared" si="316"/>
        <v>6391.9100098402914</v>
      </c>
      <c r="BU159" s="59">
        <f t="shared" si="318"/>
        <v>4055.7789333138307</v>
      </c>
      <c r="BV159" s="59">
        <f t="shared" si="320"/>
        <v>3431.7872296968144</v>
      </c>
      <c r="BW159" s="59">
        <f t="shared" si="322"/>
        <v>2776.9411069589014</v>
      </c>
      <c r="BX159" s="59">
        <f t="shared" si="324"/>
        <v>2836.8083786256516</v>
      </c>
      <c r="BY159" s="59">
        <f t="shared" si="326"/>
        <v>2956.8646387405238</v>
      </c>
      <c r="BZ159" s="59">
        <f t="shared" si="328"/>
        <v>3849.5735720476232</v>
      </c>
      <c r="CA159" s="59">
        <f t="shared" si="330"/>
        <v>2321.0107294351251</v>
      </c>
      <c r="CB159" s="59">
        <f t="shared" si="332"/>
        <v>2122.416790954941</v>
      </c>
      <c r="CC159" s="59">
        <f t="shared" si="334"/>
        <v>1250.5739887968584</v>
      </c>
      <c r="CD159" s="59">
        <f t="shared" si="336"/>
        <v>992.64814015127365</v>
      </c>
      <c r="CE159" s="59">
        <f t="shared" si="338"/>
        <v>952.57617498965567</v>
      </c>
      <c r="CF159" s="59">
        <f t="shared" si="340"/>
        <v>1587.6269583160931</v>
      </c>
      <c r="CG159" s="59">
        <f t="shared" si="342"/>
        <v>1905.1523499793113</v>
      </c>
      <c r="CH159" s="59">
        <f t="shared" si="344"/>
        <v>0</v>
      </c>
      <c r="CI159" s="59">
        <f t="shared" si="352"/>
        <v>0</v>
      </c>
      <c r="CK159" s="49">
        <f t="shared" si="353"/>
        <v>458184.68061295454</v>
      </c>
      <c r="CL159" s="59">
        <f t="shared" si="362"/>
        <v>92632711.990716219</v>
      </c>
      <c r="CM159" s="49">
        <f t="shared" si="345"/>
        <v>4125425.0584878325</v>
      </c>
      <c r="CN159" s="49">
        <f t="shared" si="354"/>
        <v>-1159656.9839409301</v>
      </c>
      <c r="CO159" s="49">
        <f t="shared" si="355"/>
        <v>2965768.0745469024</v>
      </c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F159" s="49">
        <f t="shared" si="356"/>
        <v>0</v>
      </c>
      <c r="FG159" s="49">
        <f t="shared" si="346"/>
        <v>458184.68061295454</v>
      </c>
      <c r="FH159" s="49">
        <f t="shared" si="357"/>
        <v>458184.68061295454</v>
      </c>
      <c r="FI159" s="49">
        <f t="shared" si="358"/>
        <v>128795.71372030153</v>
      </c>
      <c r="FJ159" s="59">
        <f t="shared" si="363"/>
        <v>-1159656.9839409301</v>
      </c>
      <c r="FL159" s="49">
        <f t="shared" si="368"/>
        <v>4092.7599428747253</v>
      </c>
      <c r="FM159" s="49">
        <f t="shared" si="347"/>
        <v>5009.7181706248166</v>
      </c>
      <c r="FN159" s="49">
        <f t="shared" si="369"/>
        <v>12812.118082042618</v>
      </c>
      <c r="FO159" s="46"/>
      <c r="FP159" s="46"/>
      <c r="FQ159" s="49">
        <f t="shared" si="359"/>
        <v>21914.596195542159</v>
      </c>
      <c r="FS159" s="33">
        <f t="shared" si="348"/>
        <v>6.8400000000000002E-2</v>
      </c>
      <c r="FT159" s="33">
        <f t="shared" si="349"/>
        <v>8.8670168312699957E-2</v>
      </c>
    </row>
    <row r="160" spans="1:176" x14ac:dyDescent="0.3">
      <c r="A160" s="94" t="s">
        <v>26</v>
      </c>
      <c r="B160" s="79">
        <v>2033</v>
      </c>
      <c r="C160" s="45"/>
      <c r="D160" s="45"/>
      <c r="E160" s="45"/>
      <c r="F160" s="45"/>
      <c r="S160" s="82">
        <f t="shared" si="350"/>
        <v>0</v>
      </c>
      <c r="T160" s="49">
        <f t="shared" si="360"/>
        <v>96758137.049204051</v>
      </c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>
        <f t="shared" si="333"/>
        <v>30348.131811855263</v>
      </c>
      <c r="AX160" s="59">
        <f t="shared" si="335"/>
        <v>32193.861363449621</v>
      </c>
      <c r="AY160" s="59">
        <f t="shared" si="337"/>
        <v>31996.826187508061</v>
      </c>
      <c r="AZ160" s="59">
        <f t="shared" si="339"/>
        <v>31601.61686189489</v>
      </c>
      <c r="BA160" s="59">
        <f t="shared" si="341"/>
        <v>31547.366794215843</v>
      </c>
      <c r="BB160" s="59">
        <f t="shared" si="343"/>
        <v>31694.235459834414</v>
      </c>
      <c r="BC160" s="59">
        <f t="shared" si="351"/>
        <v>32244.538028490402</v>
      </c>
      <c r="BD160" s="59">
        <f t="shared" si="361"/>
        <v>32427.535853529822</v>
      </c>
      <c r="BE160" s="59">
        <f t="shared" si="364"/>
        <v>32337.827217513575</v>
      </c>
      <c r="BF160" s="59">
        <f t="shared" si="365"/>
        <v>12083.237075638559</v>
      </c>
      <c r="BG160" s="59">
        <f t="shared" si="366"/>
        <v>18671.525873120154</v>
      </c>
      <c r="BH160" s="59">
        <f t="shared" si="367"/>
        <v>22174.718197806935</v>
      </c>
      <c r="BI160" s="59">
        <f t="shared" si="370"/>
        <v>6267.0739227830982</v>
      </c>
      <c r="BJ160" s="59">
        <f t="shared" si="371"/>
        <v>5112.1396489029266</v>
      </c>
      <c r="BK160" s="59">
        <f t="shared" si="372"/>
        <v>3939.8456591329946</v>
      </c>
      <c r="BL160" s="59">
        <f t="shared" si="373"/>
        <v>4301.477883613954</v>
      </c>
      <c r="BM160" s="59">
        <f t="shared" si="374"/>
        <v>5838.1715171504284</v>
      </c>
      <c r="BN160" s="59">
        <f t="shared" si="375"/>
        <v>6721.9650077639126</v>
      </c>
      <c r="BO160" s="59">
        <f t="shared" si="376"/>
        <v>6222.5398309563725</v>
      </c>
      <c r="BP160" s="59">
        <f t="shared" si="377"/>
        <v>4760.9092398235271</v>
      </c>
      <c r="BQ160" s="59">
        <f t="shared" si="378"/>
        <v>4026.2060297320827</v>
      </c>
      <c r="BR160" s="59">
        <f t="shared" si="379"/>
        <v>4235.1374337202333</v>
      </c>
      <c r="BS160" s="59">
        <f t="shared" si="380"/>
        <v>5390.4471780088652</v>
      </c>
      <c r="BT160" s="59">
        <f t="shared" ref="BT160:BT183" si="381">$S$64/$X$4</f>
        <v>6391.9100098402914</v>
      </c>
      <c r="BU160" s="59">
        <f t="shared" si="318"/>
        <v>4055.7789333138307</v>
      </c>
      <c r="BV160" s="59">
        <f t="shared" si="320"/>
        <v>3431.7872296968144</v>
      </c>
      <c r="BW160" s="59">
        <f t="shared" si="322"/>
        <v>2776.9411069589014</v>
      </c>
      <c r="BX160" s="59">
        <f t="shared" si="324"/>
        <v>2836.8083786256516</v>
      </c>
      <c r="BY160" s="59">
        <f t="shared" si="326"/>
        <v>2956.8646387405238</v>
      </c>
      <c r="BZ160" s="59">
        <f t="shared" si="328"/>
        <v>3849.5735720476232</v>
      </c>
      <c r="CA160" s="59">
        <f t="shared" si="330"/>
        <v>2321.0107294351251</v>
      </c>
      <c r="CB160" s="59">
        <f t="shared" si="332"/>
        <v>2122.416790954941</v>
      </c>
      <c r="CC160" s="59">
        <f t="shared" si="334"/>
        <v>1250.5739887968584</v>
      </c>
      <c r="CD160" s="59">
        <f t="shared" si="336"/>
        <v>992.64814015127365</v>
      </c>
      <c r="CE160" s="59">
        <f t="shared" si="338"/>
        <v>952.57617498965567</v>
      </c>
      <c r="CF160" s="59">
        <f t="shared" si="340"/>
        <v>1587.6269583160931</v>
      </c>
      <c r="CG160" s="59">
        <f t="shared" si="342"/>
        <v>1905.1523499793113</v>
      </c>
      <c r="CH160" s="59">
        <f t="shared" si="344"/>
        <v>0</v>
      </c>
      <c r="CI160" s="59">
        <f t="shared" si="352"/>
        <v>0</v>
      </c>
      <c r="CK160" s="49">
        <f t="shared" si="353"/>
        <v>433569.00307829282</v>
      </c>
      <c r="CL160" s="59">
        <f t="shared" si="362"/>
        <v>93066280.993794516</v>
      </c>
      <c r="CM160" s="49">
        <f t="shared" si="345"/>
        <v>3691856.0554095358</v>
      </c>
      <c r="CN160" s="49">
        <f t="shared" si="354"/>
        <v>-1037780.737175622</v>
      </c>
      <c r="CO160" s="49">
        <f t="shared" si="355"/>
        <v>2654075.3182339137</v>
      </c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F160" s="49">
        <f t="shared" si="356"/>
        <v>0</v>
      </c>
      <c r="FG160" s="49">
        <f t="shared" si="346"/>
        <v>433569.00307829282</v>
      </c>
      <c r="FH160" s="49">
        <f t="shared" si="357"/>
        <v>433569.00307829282</v>
      </c>
      <c r="FI160" s="49">
        <f t="shared" si="358"/>
        <v>121876.24676530813</v>
      </c>
      <c r="FJ160" s="59">
        <f t="shared" si="363"/>
        <v>-1037780.737175622</v>
      </c>
      <c r="FL160" s="49">
        <f t="shared" si="368"/>
        <v>3662.623939162801</v>
      </c>
      <c r="FM160" s="49">
        <f t="shared" si="347"/>
        <v>4483.2127845986788</v>
      </c>
      <c r="FN160" s="49">
        <f t="shared" si="369"/>
        <v>11465.605374770508</v>
      </c>
      <c r="FO160" s="46"/>
      <c r="FP160" s="46"/>
      <c r="FQ160" s="49">
        <f t="shared" si="359"/>
        <v>19611.442098531988</v>
      </c>
      <c r="FS160" s="33">
        <f t="shared" si="348"/>
        <v>6.8400000000000002E-2</v>
      </c>
      <c r="FT160" s="33">
        <f t="shared" si="349"/>
        <v>8.8670168312699971E-2</v>
      </c>
    </row>
    <row r="161" spans="1:176" x14ac:dyDescent="0.3">
      <c r="A161" s="94" t="s">
        <v>27</v>
      </c>
      <c r="B161" s="79">
        <v>2033</v>
      </c>
      <c r="C161" s="45"/>
      <c r="D161" s="45"/>
      <c r="E161" s="45"/>
      <c r="F161" s="45"/>
      <c r="S161" s="82">
        <f t="shared" si="350"/>
        <v>0</v>
      </c>
      <c r="T161" s="49">
        <f t="shared" si="360"/>
        <v>96758137.049204051</v>
      </c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>
        <f t="shared" si="335"/>
        <v>32193.861363449621</v>
      </c>
      <c r="AY161" s="59">
        <f t="shared" si="337"/>
        <v>31996.826187508061</v>
      </c>
      <c r="AZ161" s="59">
        <f t="shared" si="339"/>
        <v>31601.61686189489</v>
      </c>
      <c r="BA161" s="59">
        <f t="shared" si="341"/>
        <v>31547.366794215843</v>
      </c>
      <c r="BB161" s="59">
        <f t="shared" si="343"/>
        <v>31694.235459834414</v>
      </c>
      <c r="BC161" s="59">
        <f t="shared" si="351"/>
        <v>32244.538028490402</v>
      </c>
      <c r="BD161" s="59">
        <f t="shared" si="361"/>
        <v>32427.535853529822</v>
      </c>
      <c r="BE161" s="59">
        <f t="shared" si="364"/>
        <v>32337.827217513575</v>
      </c>
      <c r="BF161" s="59">
        <f t="shared" si="365"/>
        <v>12083.237075638559</v>
      </c>
      <c r="BG161" s="59">
        <f t="shared" si="366"/>
        <v>18671.525873120154</v>
      </c>
      <c r="BH161" s="59">
        <f t="shared" si="367"/>
        <v>22174.718197806935</v>
      </c>
      <c r="BI161" s="59">
        <f t="shared" si="370"/>
        <v>6267.0739227830982</v>
      </c>
      <c r="BJ161" s="59">
        <f t="shared" si="371"/>
        <v>5112.1396489029266</v>
      </c>
      <c r="BK161" s="59">
        <f t="shared" si="372"/>
        <v>3939.8456591329946</v>
      </c>
      <c r="BL161" s="59">
        <f t="shared" si="373"/>
        <v>4301.477883613954</v>
      </c>
      <c r="BM161" s="59">
        <f t="shared" si="374"/>
        <v>5838.1715171504284</v>
      </c>
      <c r="BN161" s="59">
        <f t="shared" si="375"/>
        <v>6721.9650077639126</v>
      </c>
      <c r="BO161" s="59">
        <f t="shared" si="376"/>
        <v>6222.5398309563725</v>
      </c>
      <c r="BP161" s="59">
        <f t="shared" si="377"/>
        <v>4760.9092398235271</v>
      </c>
      <c r="BQ161" s="59">
        <f t="shared" si="378"/>
        <v>4026.2060297320827</v>
      </c>
      <c r="BR161" s="59">
        <f t="shared" si="379"/>
        <v>4235.1374337202333</v>
      </c>
      <c r="BS161" s="59">
        <f t="shared" si="380"/>
        <v>5390.4471780088652</v>
      </c>
      <c r="BT161" s="59">
        <f t="shared" si="381"/>
        <v>6391.9100098402914</v>
      </c>
      <c r="BU161" s="59">
        <f t="shared" ref="BU161:BU184" si="382">$S$65/$X$4</f>
        <v>4055.7789333138307</v>
      </c>
      <c r="BV161" s="59">
        <f t="shared" si="320"/>
        <v>3431.7872296968144</v>
      </c>
      <c r="BW161" s="59">
        <f t="shared" si="322"/>
        <v>2776.9411069589014</v>
      </c>
      <c r="BX161" s="59">
        <f t="shared" si="324"/>
        <v>2836.8083786256516</v>
      </c>
      <c r="BY161" s="59">
        <f t="shared" si="326"/>
        <v>2956.8646387405238</v>
      </c>
      <c r="BZ161" s="59">
        <f t="shared" si="328"/>
        <v>3849.5735720476232</v>
      </c>
      <c r="CA161" s="59">
        <f t="shared" si="330"/>
        <v>2321.0107294351251</v>
      </c>
      <c r="CB161" s="59">
        <f t="shared" si="332"/>
        <v>2122.416790954941</v>
      </c>
      <c r="CC161" s="59">
        <f t="shared" si="334"/>
        <v>1250.5739887968584</v>
      </c>
      <c r="CD161" s="59">
        <f t="shared" si="336"/>
        <v>992.64814015127365</v>
      </c>
      <c r="CE161" s="59">
        <f t="shared" si="338"/>
        <v>952.57617498965567</v>
      </c>
      <c r="CF161" s="59">
        <f t="shared" si="340"/>
        <v>1587.6269583160931</v>
      </c>
      <c r="CG161" s="59">
        <f t="shared" si="342"/>
        <v>1905.1523499793113</v>
      </c>
      <c r="CH161" s="59">
        <f t="shared" si="344"/>
        <v>0</v>
      </c>
      <c r="CI161" s="59">
        <f t="shared" si="352"/>
        <v>0</v>
      </c>
      <c r="CK161" s="49">
        <f t="shared" si="353"/>
        <v>403220.87126643758</v>
      </c>
      <c r="CL161" s="59">
        <f t="shared" si="362"/>
        <v>93469501.865060955</v>
      </c>
      <c r="CM161" s="49">
        <f t="shared" si="345"/>
        <v>3288635.1841430962</v>
      </c>
      <c r="CN161" s="49">
        <f t="shared" si="354"/>
        <v>-924435.35026262642</v>
      </c>
      <c r="CO161" s="49">
        <f t="shared" si="355"/>
        <v>2364199.8338804697</v>
      </c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F161" s="49">
        <f t="shared" si="356"/>
        <v>0</v>
      </c>
      <c r="FG161" s="49">
        <f t="shared" si="346"/>
        <v>403220.87126643758</v>
      </c>
      <c r="FH161" s="49">
        <f t="shared" si="357"/>
        <v>403220.87126643758</v>
      </c>
      <c r="FI161" s="49">
        <f t="shared" si="358"/>
        <v>113345.38691299561</v>
      </c>
      <c r="FJ161" s="59">
        <f t="shared" si="363"/>
        <v>-924435.35026262642</v>
      </c>
      <c r="FL161" s="49">
        <f t="shared" si="368"/>
        <v>3262.5957707550479</v>
      </c>
      <c r="FM161" s="49">
        <f t="shared" si="347"/>
        <v>3993.5607131345337</v>
      </c>
      <c r="FN161" s="49">
        <f t="shared" si="369"/>
        <v>10213.343282363629</v>
      </c>
      <c r="FO161" s="46"/>
      <c r="FP161" s="46"/>
      <c r="FQ161" s="49">
        <f t="shared" si="359"/>
        <v>17469.499766253211</v>
      </c>
      <c r="FS161" s="33">
        <f t="shared" si="348"/>
        <v>6.8399999999999989E-2</v>
      </c>
      <c r="FT161" s="33">
        <f t="shared" si="349"/>
        <v>8.8670168312699957E-2</v>
      </c>
    </row>
    <row r="162" spans="1:176" x14ac:dyDescent="0.3">
      <c r="A162" s="94" t="s">
        <v>28</v>
      </c>
      <c r="B162" s="79">
        <v>2033</v>
      </c>
      <c r="C162" s="45"/>
      <c r="D162" s="45"/>
      <c r="E162" s="45"/>
      <c r="F162" s="45"/>
      <c r="S162" s="82">
        <f t="shared" si="350"/>
        <v>0</v>
      </c>
      <c r="T162" s="49">
        <f t="shared" si="360"/>
        <v>96758137.049204051</v>
      </c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>
        <f t="shared" si="337"/>
        <v>31996.826187508061</v>
      </c>
      <c r="AZ162" s="59">
        <f t="shared" si="339"/>
        <v>31601.61686189489</v>
      </c>
      <c r="BA162" s="59">
        <f t="shared" si="341"/>
        <v>31547.366794215843</v>
      </c>
      <c r="BB162" s="59">
        <f t="shared" si="343"/>
        <v>31694.235459834414</v>
      </c>
      <c r="BC162" s="59">
        <f t="shared" si="351"/>
        <v>32244.538028490402</v>
      </c>
      <c r="BD162" s="59">
        <f t="shared" si="361"/>
        <v>32427.535853529822</v>
      </c>
      <c r="BE162" s="59">
        <f t="shared" si="364"/>
        <v>32337.827217513575</v>
      </c>
      <c r="BF162" s="59">
        <f t="shared" si="365"/>
        <v>12083.237075638559</v>
      </c>
      <c r="BG162" s="59">
        <f t="shared" si="366"/>
        <v>18671.525873120154</v>
      </c>
      <c r="BH162" s="59">
        <f t="shared" si="367"/>
        <v>22174.718197806935</v>
      </c>
      <c r="BI162" s="59">
        <f t="shared" si="370"/>
        <v>6267.0739227830982</v>
      </c>
      <c r="BJ162" s="59">
        <f t="shared" si="371"/>
        <v>5112.1396489029266</v>
      </c>
      <c r="BK162" s="59">
        <f t="shared" si="372"/>
        <v>3939.8456591329946</v>
      </c>
      <c r="BL162" s="59">
        <f t="shared" si="373"/>
        <v>4301.477883613954</v>
      </c>
      <c r="BM162" s="59">
        <f t="shared" si="374"/>
        <v>5838.1715171504284</v>
      </c>
      <c r="BN162" s="59">
        <f t="shared" si="375"/>
        <v>6721.9650077639126</v>
      </c>
      <c r="BO162" s="59">
        <f t="shared" si="376"/>
        <v>6222.5398309563725</v>
      </c>
      <c r="BP162" s="59">
        <f t="shared" si="377"/>
        <v>4760.9092398235271</v>
      </c>
      <c r="BQ162" s="59">
        <f t="shared" si="378"/>
        <v>4026.2060297320827</v>
      </c>
      <c r="BR162" s="59">
        <f t="shared" si="379"/>
        <v>4235.1374337202333</v>
      </c>
      <c r="BS162" s="59">
        <f t="shared" si="380"/>
        <v>5390.4471780088652</v>
      </c>
      <c r="BT162" s="59">
        <f t="shared" si="381"/>
        <v>6391.9100098402914</v>
      </c>
      <c r="BU162" s="59">
        <f t="shared" si="382"/>
        <v>4055.7789333138307</v>
      </c>
      <c r="BV162" s="59">
        <f t="shared" ref="BV162:BV185" si="383">$S$66/$X$4</f>
        <v>3431.7872296968144</v>
      </c>
      <c r="BW162" s="59">
        <f t="shared" si="322"/>
        <v>2776.9411069589014</v>
      </c>
      <c r="BX162" s="59">
        <f t="shared" si="324"/>
        <v>2836.8083786256516</v>
      </c>
      <c r="BY162" s="59">
        <f t="shared" si="326"/>
        <v>2956.8646387405238</v>
      </c>
      <c r="BZ162" s="59">
        <f t="shared" si="328"/>
        <v>3849.5735720476232</v>
      </c>
      <c r="CA162" s="59">
        <f t="shared" si="330"/>
        <v>2321.0107294351251</v>
      </c>
      <c r="CB162" s="59">
        <f t="shared" si="332"/>
        <v>2122.416790954941</v>
      </c>
      <c r="CC162" s="59">
        <f t="shared" si="334"/>
        <v>1250.5739887968584</v>
      </c>
      <c r="CD162" s="59">
        <f t="shared" si="336"/>
        <v>992.64814015127365</v>
      </c>
      <c r="CE162" s="59">
        <f t="shared" si="338"/>
        <v>952.57617498965567</v>
      </c>
      <c r="CF162" s="59">
        <f t="shared" si="340"/>
        <v>1587.6269583160931</v>
      </c>
      <c r="CG162" s="59">
        <f t="shared" si="342"/>
        <v>1905.1523499793113</v>
      </c>
      <c r="CH162" s="59">
        <f t="shared" si="344"/>
        <v>0</v>
      </c>
      <c r="CI162" s="59">
        <f t="shared" si="352"/>
        <v>0</v>
      </c>
      <c r="CK162" s="49">
        <f t="shared" si="353"/>
        <v>371027.00990298792</v>
      </c>
      <c r="CL162" s="59">
        <f t="shared" si="362"/>
        <v>93840528.874963939</v>
      </c>
      <c r="CM162" s="49">
        <f t="shared" si="345"/>
        <v>2917608.1742401123</v>
      </c>
      <c r="CN162" s="49">
        <f t="shared" si="354"/>
        <v>-820139.65777889651</v>
      </c>
      <c r="CO162" s="49">
        <f t="shared" si="355"/>
        <v>2097468.5164612159</v>
      </c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F162" s="49">
        <f t="shared" si="356"/>
        <v>0</v>
      </c>
      <c r="FG162" s="49">
        <f t="shared" si="346"/>
        <v>371027.00990298792</v>
      </c>
      <c r="FH162" s="49">
        <f t="shared" si="357"/>
        <v>371027.00990298792</v>
      </c>
      <c r="FI162" s="49">
        <f t="shared" si="358"/>
        <v>104295.69248372992</v>
      </c>
      <c r="FJ162" s="59">
        <f t="shared" si="363"/>
        <v>-820139.65777889651</v>
      </c>
      <c r="FL162" s="49">
        <f t="shared" si="368"/>
        <v>2894.5065527164779</v>
      </c>
      <c r="FM162" s="49">
        <f t="shared" si="347"/>
        <v>3543.0033216048278</v>
      </c>
      <c r="FN162" s="49">
        <f t="shared" si="369"/>
        <v>9061.0639911124526</v>
      </c>
      <c r="FO162" s="46"/>
      <c r="FP162" s="46"/>
      <c r="FQ162" s="49">
        <f t="shared" si="359"/>
        <v>15498.573865433758</v>
      </c>
      <c r="FS162" s="33">
        <f t="shared" si="348"/>
        <v>6.8399999999999989E-2</v>
      </c>
      <c r="FT162" s="33">
        <f t="shared" si="349"/>
        <v>8.8670168312699957E-2</v>
      </c>
    </row>
    <row r="163" spans="1:176" x14ac:dyDescent="0.3">
      <c r="A163" s="94" t="s">
        <v>29</v>
      </c>
      <c r="B163" s="79">
        <v>2033</v>
      </c>
      <c r="C163" s="45"/>
      <c r="D163" s="45"/>
      <c r="E163" s="45"/>
      <c r="F163" s="45"/>
      <c r="S163" s="82">
        <f t="shared" si="350"/>
        <v>0</v>
      </c>
      <c r="T163" s="49">
        <f t="shared" si="360"/>
        <v>96758137.049204051</v>
      </c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>
        <f t="shared" si="339"/>
        <v>31601.61686189489</v>
      </c>
      <c r="BA163" s="59">
        <f t="shared" si="341"/>
        <v>31547.366794215843</v>
      </c>
      <c r="BB163" s="59">
        <f t="shared" si="343"/>
        <v>31694.235459834414</v>
      </c>
      <c r="BC163" s="59">
        <f t="shared" si="351"/>
        <v>32244.538028490402</v>
      </c>
      <c r="BD163" s="59">
        <f t="shared" si="361"/>
        <v>32427.535853529822</v>
      </c>
      <c r="BE163" s="59">
        <f t="shared" si="364"/>
        <v>32337.827217513575</v>
      </c>
      <c r="BF163" s="59">
        <f t="shared" si="365"/>
        <v>12083.237075638559</v>
      </c>
      <c r="BG163" s="59">
        <f t="shared" si="366"/>
        <v>18671.525873120154</v>
      </c>
      <c r="BH163" s="59">
        <f t="shared" si="367"/>
        <v>22174.718197806935</v>
      </c>
      <c r="BI163" s="59">
        <f t="shared" si="370"/>
        <v>6267.0739227830982</v>
      </c>
      <c r="BJ163" s="59">
        <f t="shared" si="371"/>
        <v>5112.1396489029266</v>
      </c>
      <c r="BK163" s="59">
        <f t="shared" si="372"/>
        <v>3939.8456591329946</v>
      </c>
      <c r="BL163" s="59">
        <f t="shared" si="373"/>
        <v>4301.477883613954</v>
      </c>
      <c r="BM163" s="59">
        <f t="shared" si="374"/>
        <v>5838.1715171504284</v>
      </c>
      <c r="BN163" s="59">
        <f t="shared" si="375"/>
        <v>6721.9650077639126</v>
      </c>
      <c r="BO163" s="59">
        <f t="shared" si="376"/>
        <v>6222.5398309563725</v>
      </c>
      <c r="BP163" s="59">
        <f t="shared" si="377"/>
        <v>4760.9092398235271</v>
      </c>
      <c r="BQ163" s="59">
        <f t="shared" si="378"/>
        <v>4026.2060297320827</v>
      </c>
      <c r="BR163" s="59">
        <f t="shared" si="379"/>
        <v>4235.1374337202333</v>
      </c>
      <c r="BS163" s="59">
        <f t="shared" si="380"/>
        <v>5390.4471780088652</v>
      </c>
      <c r="BT163" s="59">
        <f t="shared" si="381"/>
        <v>6391.9100098402914</v>
      </c>
      <c r="BU163" s="59">
        <f t="shared" si="382"/>
        <v>4055.7789333138307</v>
      </c>
      <c r="BV163" s="59">
        <f t="shared" si="383"/>
        <v>3431.7872296968144</v>
      </c>
      <c r="BW163" s="59">
        <f t="shared" ref="BW163:BW186" si="384">$S$67/$X$4</f>
        <v>2776.9411069589014</v>
      </c>
      <c r="BX163" s="59">
        <f t="shared" si="324"/>
        <v>2836.8083786256516</v>
      </c>
      <c r="BY163" s="59">
        <f t="shared" si="326"/>
        <v>2956.8646387405238</v>
      </c>
      <c r="BZ163" s="59">
        <f t="shared" si="328"/>
        <v>3849.5735720476232</v>
      </c>
      <c r="CA163" s="59">
        <f t="shared" si="330"/>
        <v>2321.0107294351251</v>
      </c>
      <c r="CB163" s="59">
        <f t="shared" si="332"/>
        <v>2122.416790954941</v>
      </c>
      <c r="CC163" s="59">
        <f t="shared" si="334"/>
        <v>1250.5739887968584</v>
      </c>
      <c r="CD163" s="59">
        <f t="shared" si="336"/>
        <v>992.64814015127365</v>
      </c>
      <c r="CE163" s="59">
        <f t="shared" si="338"/>
        <v>952.57617498965567</v>
      </c>
      <c r="CF163" s="59">
        <f t="shared" si="340"/>
        <v>1587.6269583160931</v>
      </c>
      <c r="CG163" s="59">
        <f t="shared" si="342"/>
        <v>1905.1523499793113</v>
      </c>
      <c r="CH163" s="59">
        <f t="shared" si="344"/>
        <v>0</v>
      </c>
      <c r="CI163" s="59">
        <f t="shared" si="352"/>
        <v>0</v>
      </c>
      <c r="CK163" s="49">
        <f t="shared" si="353"/>
        <v>339030.18371547986</v>
      </c>
      <c r="CL163" s="59">
        <f t="shared" si="362"/>
        <v>94179559.058679417</v>
      </c>
      <c r="CM163" s="49">
        <f t="shared" si="345"/>
        <v>2578577.9905246347</v>
      </c>
      <c r="CN163" s="49">
        <f t="shared" si="354"/>
        <v>-724838.27313647512</v>
      </c>
      <c r="CO163" s="49">
        <f t="shared" si="355"/>
        <v>1853739.7173881596</v>
      </c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F163" s="49">
        <f t="shared" si="356"/>
        <v>0</v>
      </c>
      <c r="FG163" s="49">
        <f t="shared" si="346"/>
        <v>339030.18371547986</v>
      </c>
      <c r="FH163" s="49">
        <f t="shared" si="357"/>
        <v>339030.18371547986</v>
      </c>
      <c r="FI163" s="49">
        <f t="shared" si="358"/>
        <v>95301.384642421399</v>
      </c>
      <c r="FJ163" s="59">
        <f t="shared" si="363"/>
        <v>-724838.27313647512</v>
      </c>
      <c r="FL163" s="49">
        <f t="shared" si="368"/>
        <v>2558.1608099956602</v>
      </c>
      <c r="FM163" s="49">
        <f t="shared" si="347"/>
        <v>3131.3013399495712</v>
      </c>
      <c r="FN163" s="49">
        <f t="shared" si="369"/>
        <v>8008.1555791168494</v>
      </c>
      <c r="FO163" s="46"/>
      <c r="FP163" s="46"/>
      <c r="FQ163" s="49">
        <f t="shared" si="359"/>
        <v>13697.61772906208</v>
      </c>
      <c r="FS163" s="33">
        <f t="shared" si="348"/>
        <v>6.8400000000000002E-2</v>
      </c>
      <c r="FT163" s="33">
        <f t="shared" si="349"/>
        <v>8.8670168312699943E-2</v>
      </c>
    </row>
    <row r="164" spans="1:176" x14ac:dyDescent="0.3">
      <c r="A164" s="94" t="s">
        <v>18</v>
      </c>
      <c r="B164" s="79">
        <v>2034</v>
      </c>
      <c r="C164" s="45"/>
      <c r="D164" s="45"/>
      <c r="E164" s="45"/>
      <c r="F164" s="45"/>
      <c r="S164" s="82">
        <f t="shared" si="350"/>
        <v>0</v>
      </c>
      <c r="T164" s="49">
        <f t="shared" si="360"/>
        <v>96758137.049204051</v>
      </c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>
        <f t="shared" si="341"/>
        <v>31547.366794215843</v>
      </c>
      <c r="BB164" s="59">
        <f t="shared" si="343"/>
        <v>31694.235459834414</v>
      </c>
      <c r="BC164" s="59">
        <f t="shared" si="351"/>
        <v>32244.538028490402</v>
      </c>
      <c r="BD164" s="59">
        <f t="shared" si="361"/>
        <v>32427.535853529822</v>
      </c>
      <c r="BE164" s="59">
        <f t="shared" si="364"/>
        <v>32337.827217513575</v>
      </c>
      <c r="BF164" s="59">
        <f t="shared" si="365"/>
        <v>12083.237075638559</v>
      </c>
      <c r="BG164" s="59">
        <f t="shared" si="366"/>
        <v>18671.525873120154</v>
      </c>
      <c r="BH164" s="59">
        <f t="shared" si="367"/>
        <v>22174.718197806935</v>
      </c>
      <c r="BI164" s="59">
        <f t="shared" si="370"/>
        <v>6267.0739227830982</v>
      </c>
      <c r="BJ164" s="59">
        <f t="shared" si="371"/>
        <v>5112.1396489029266</v>
      </c>
      <c r="BK164" s="59">
        <f t="shared" si="372"/>
        <v>3939.8456591329946</v>
      </c>
      <c r="BL164" s="59">
        <f t="shared" si="373"/>
        <v>4301.477883613954</v>
      </c>
      <c r="BM164" s="59">
        <f t="shared" si="374"/>
        <v>5838.1715171504284</v>
      </c>
      <c r="BN164" s="59">
        <f t="shared" si="375"/>
        <v>6721.9650077639126</v>
      </c>
      <c r="BO164" s="59">
        <f t="shared" si="376"/>
        <v>6222.5398309563725</v>
      </c>
      <c r="BP164" s="59">
        <f t="shared" si="377"/>
        <v>4760.9092398235271</v>
      </c>
      <c r="BQ164" s="59">
        <f t="shared" si="378"/>
        <v>4026.2060297320827</v>
      </c>
      <c r="BR164" s="59">
        <f t="shared" si="379"/>
        <v>4235.1374337202333</v>
      </c>
      <c r="BS164" s="59">
        <f t="shared" si="380"/>
        <v>5390.4471780088652</v>
      </c>
      <c r="BT164" s="59">
        <f t="shared" si="381"/>
        <v>6391.9100098402914</v>
      </c>
      <c r="BU164" s="59">
        <f t="shared" si="382"/>
        <v>4055.7789333138307</v>
      </c>
      <c r="BV164" s="59">
        <f t="shared" si="383"/>
        <v>3431.7872296968144</v>
      </c>
      <c r="BW164" s="59">
        <f t="shared" si="384"/>
        <v>2776.9411069589014</v>
      </c>
      <c r="BX164" s="59">
        <f t="shared" ref="BX164:BX187" si="385">$S$68/$X$4</f>
        <v>2836.8083786256516</v>
      </c>
      <c r="BY164" s="59">
        <f t="shared" si="326"/>
        <v>2956.8646387405238</v>
      </c>
      <c r="BZ164" s="59">
        <f t="shared" si="328"/>
        <v>3849.5735720476232</v>
      </c>
      <c r="CA164" s="59">
        <f t="shared" si="330"/>
        <v>2321.0107294351251</v>
      </c>
      <c r="CB164" s="59">
        <f t="shared" si="332"/>
        <v>2122.416790954941</v>
      </c>
      <c r="CC164" s="59">
        <f t="shared" si="334"/>
        <v>1250.5739887968584</v>
      </c>
      <c r="CD164" s="59">
        <f t="shared" si="336"/>
        <v>992.64814015127365</v>
      </c>
      <c r="CE164" s="59">
        <f t="shared" si="338"/>
        <v>952.57617498965567</v>
      </c>
      <c r="CF164" s="59">
        <f t="shared" si="340"/>
        <v>1587.6269583160931</v>
      </c>
      <c r="CG164" s="59">
        <f t="shared" si="342"/>
        <v>1905.1523499793113</v>
      </c>
      <c r="CH164" s="59">
        <f t="shared" si="344"/>
        <v>0</v>
      </c>
      <c r="CI164" s="59">
        <f t="shared" si="352"/>
        <v>0</v>
      </c>
      <c r="CK164" s="49">
        <f t="shared" si="353"/>
        <v>307428.56685358501</v>
      </c>
      <c r="CL164" s="59">
        <f t="shared" si="362"/>
        <v>94486987.625533</v>
      </c>
      <c r="CM164" s="49">
        <f t="shared" si="345"/>
        <v>2271149.4236710519</v>
      </c>
      <c r="CN164" s="49">
        <f t="shared" si="354"/>
        <v>-638420.10299393232</v>
      </c>
      <c r="CO164" s="49">
        <f t="shared" si="355"/>
        <v>1632729.3206771195</v>
      </c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F164" s="49">
        <f t="shared" si="356"/>
        <v>0</v>
      </c>
      <c r="FG164" s="49">
        <f t="shared" si="346"/>
        <v>307428.56685358501</v>
      </c>
      <c r="FH164" s="49">
        <f t="shared" si="357"/>
        <v>307428.56685358501</v>
      </c>
      <c r="FI164" s="49">
        <f t="shared" si="358"/>
        <v>86418.170142542745</v>
      </c>
      <c r="FJ164" s="59">
        <f t="shared" si="363"/>
        <v>-638420.10299393232</v>
      </c>
      <c r="FL164" s="49">
        <f t="shared" si="368"/>
        <v>2253.1664625344247</v>
      </c>
      <c r="FM164" s="49">
        <f t="shared" si="347"/>
        <v>2757.9748449337899</v>
      </c>
      <c r="FN164" s="49">
        <f t="shared" si="369"/>
        <v>7053.3906653251561</v>
      </c>
      <c r="FO164" s="46"/>
      <c r="FP164" s="46"/>
      <c r="FQ164" s="49">
        <f t="shared" si="359"/>
        <v>12064.531972793371</v>
      </c>
      <c r="FS164" s="33">
        <f t="shared" si="348"/>
        <v>6.8400000000000002E-2</v>
      </c>
      <c r="FT164" s="33">
        <f t="shared" si="349"/>
        <v>8.8670168312699957E-2</v>
      </c>
    </row>
    <row r="165" spans="1:176" x14ac:dyDescent="0.3">
      <c r="A165" s="94" t="s">
        <v>19</v>
      </c>
      <c r="B165" s="79">
        <v>2034</v>
      </c>
      <c r="C165" s="45"/>
      <c r="D165" s="45"/>
      <c r="E165" s="45"/>
      <c r="F165" s="45"/>
      <c r="S165" s="82">
        <f t="shared" si="350"/>
        <v>0</v>
      </c>
      <c r="T165" s="49">
        <f t="shared" si="360"/>
        <v>96758137.049204051</v>
      </c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>
        <f t="shared" si="343"/>
        <v>31694.235459834414</v>
      </c>
      <c r="BC165" s="59">
        <f t="shared" si="351"/>
        <v>32244.538028490402</v>
      </c>
      <c r="BD165" s="59">
        <f t="shared" si="361"/>
        <v>32427.535853529822</v>
      </c>
      <c r="BE165" s="59">
        <f t="shared" si="364"/>
        <v>32337.827217513575</v>
      </c>
      <c r="BF165" s="59">
        <f t="shared" si="365"/>
        <v>12083.237075638559</v>
      </c>
      <c r="BG165" s="59">
        <f t="shared" si="366"/>
        <v>18671.525873120154</v>
      </c>
      <c r="BH165" s="59">
        <f t="shared" si="367"/>
        <v>22174.718197806935</v>
      </c>
      <c r="BI165" s="59">
        <f t="shared" si="370"/>
        <v>6267.0739227830982</v>
      </c>
      <c r="BJ165" s="59">
        <f t="shared" si="371"/>
        <v>5112.1396489029266</v>
      </c>
      <c r="BK165" s="59">
        <f t="shared" si="372"/>
        <v>3939.8456591329946</v>
      </c>
      <c r="BL165" s="59">
        <f t="shared" si="373"/>
        <v>4301.477883613954</v>
      </c>
      <c r="BM165" s="59">
        <f t="shared" si="374"/>
        <v>5838.1715171504284</v>
      </c>
      <c r="BN165" s="59">
        <f t="shared" si="375"/>
        <v>6721.9650077639126</v>
      </c>
      <c r="BO165" s="59">
        <f t="shared" si="376"/>
        <v>6222.5398309563725</v>
      </c>
      <c r="BP165" s="59">
        <f t="shared" si="377"/>
        <v>4760.9092398235271</v>
      </c>
      <c r="BQ165" s="59">
        <f t="shared" si="378"/>
        <v>4026.2060297320827</v>
      </c>
      <c r="BR165" s="59">
        <f t="shared" si="379"/>
        <v>4235.1374337202333</v>
      </c>
      <c r="BS165" s="59">
        <f t="shared" si="380"/>
        <v>5390.4471780088652</v>
      </c>
      <c r="BT165" s="59">
        <f t="shared" si="381"/>
        <v>6391.9100098402914</v>
      </c>
      <c r="BU165" s="59">
        <f t="shared" si="382"/>
        <v>4055.7789333138307</v>
      </c>
      <c r="BV165" s="59">
        <f t="shared" si="383"/>
        <v>3431.7872296968144</v>
      </c>
      <c r="BW165" s="59">
        <f t="shared" si="384"/>
        <v>2776.9411069589014</v>
      </c>
      <c r="BX165" s="59">
        <f t="shared" si="385"/>
        <v>2836.8083786256516</v>
      </c>
      <c r="BY165" s="59">
        <f t="shared" ref="BY165:BY188" si="386">$S$69/$X$4</f>
        <v>2956.8646387405238</v>
      </c>
      <c r="BZ165" s="59">
        <f t="shared" si="328"/>
        <v>3849.5735720476232</v>
      </c>
      <c r="CA165" s="59">
        <f t="shared" si="330"/>
        <v>2321.0107294351251</v>
      </c>
      <c r="CB165" s="59">
        <f t="shared" si="332"/>
        <v>2122.416790954941</v>
      </c>
      <c r="CC165" s="59">
        <f t="shared" si="334"/>
        <v>1250.5739887968584</v>
      </c>
      <c r="CD165" s="59">
        <f t="shared" si="336"/>
        <v>992.64814015127365</v>
      </c>
      <c r="CE165" s="59">
        <f t="shared" si="338"/>
        <v>952.57617498965567</v>
      </c>
      <c r="CF165" s="59">
        <f t="shared" si="340"/>
        <v>1587.6269583160931</v>
      </c>
      <c r="CG165" s="59">
        <f t="shared" si="342"/>
        <v>1905.1523499793113</v>
      </c>
      <c r="CH165" s="59">
        <f t="shared" si="344"/>
        <v>0</v>
      </c>
      <c r="CI165" s="59">
        <f t="shared" si="352"/>
        <v>0</v>
      </c>
      <c r="CK165" s="49">
        <f t="shared" si="353"/>
        <v>275881.20005936915</v>
      </c>
      <c r="CL165" s="59">
        <f t="shared" si="362"/>
        <v>94762868.825592369</v>
      </c>
      <c r="CM165" s="49">
        <f t="shared" si="345"/>
        <v>1995268.2236116827</v>
      </c>
      <c r="CN165" s="49">
        <f t="shared" si="354"/>
        <v>-560869.89765724365</v>
      </c>
      <c r="CO165" s="49">
        <f t="shared" si="355"/>
        <v>1434398.3259544391</v>
      </c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F165" s="49">
        <f t="shared" si="356"/>
        <v>0</v>
      </c>
      <c r="FG165" s="49">
        <f t="shared" si="346"/>
        <v>275881.20005936915</v>
      </c>
      <c r="FH165" s="49">
        <f t="shared" si="357"/>
        <v>275881.20005936915</v>
      </c>
      <c r="FI165" s="49">
        <f t="shared" si="358"/>
        <v>77550.205336688668</v>
      </c>
      <c r="FJ165" s="59">
        <f t="shared" si="363"/>
        <v>-560869.89765724365</v>
      </c>
      <c r="FL165" s="49">
        <f t="shared" si="368"/>
        <v>1979.469689817126</v>
      </c>
      <c r="FM165" s="49">
        <f t="shared" si="347"/>
        <v>2422.957957879295</v>
      </c>
      <c r="FN165" s="49">
        <f t="shared" si="369"/>
        <v>6196.6007681231767</v>
      </c>
      <c r="FO165" s="46"/>
      <c r="FP165" s="46"/>
      <c r="FQ165" s="49">
        <f t="shared" si="359"/>
        <v>10599.028415819597</v>
      </c>
      <c r="FS165" s="33">
        <f t="shared" si="348"/>
        <v>6.8400000000000002E-2</v>
      </c>
      <c r="FT165" s="33">
        <f t="shared" si="349"/>
        <v>8.8670168312699943E-2</v>
      </c>
    </row>
    <row r="166" spans="1:176" x14ac:dyDescent="0.3">
      <c r="A166" s="94" t="s">
        <v>20</v>
      </c>
      <c r="B166" s="79">
        <v>2034</v>
      </c>
      <c r="C166" s="45"/>
      <c r="D166" s="45"/>
      <c r="E166" s="45"/>
      <c r="F166" s="45"/>
      <c r="S166" s="82">
        <f t="shared" si="350"/>
        <v>0</v>
      </c>
      <c r="T166" s="49">
        <f t="shared" si="360"/>
        <v>96758137.049204051</v>
      </c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>
        <f t="shared" si="351"/>
        <v>32244.538028490402</v>
      </c>
      <c r="BD166" s="59">
        <f t="shared" si="361"/>
        <v>32427.535853529822</v>
      </c>
      <c r="BE166" s="59">
        <f t="shared" si="364"/>
        <v>32337.827217513575</v>
      </c>
      <c r="BF166" s="59">
        <f t="shared" si="365"/>
        <v>12083.237075638559</v>
      </c>
      <c r="BG166" s="59">
        <f t="shared" si="366"/>
        <v>18671.525873120154</v>
      </c>
      <c r="BH166" s="59">
        <f t="shared" si="367"/>
        <v>22174.718197806935</v>
      </c>
      <c r="BI166" s="59">
        <f t="shared" si="370"/>
        <v>6267.0739227830982</v>
      </c>
      <c r="BJ166" s="59">
        <f t="shared" si="371"/>
        <v>5112.1396489029266</v>
      </c>
      <c r="BK166" s="59">
        <f t="shared" si="372"/>
        <v>3939.8456591329946</v>
      </c>
      <c r="BL166" s="59">
        <f t="shared" si="373"/>
        <v>4301.477883613954</v>
      </c>
      <c r="BM166" s="59">
        <f t="shared" si="374"/>
        <v>5838.1715171504284</v>
      </c>
      <c r="BN166" s="59">
        <f t="shared" si="375"/>
        <v>6721.9650077639126</v>
      </c>
      <c r="BO166" s="59">
        <f t="shared" si="376"/>
        <v>6222.5398309563725</v>
      </c>
      <c r="BP166" s="59">
        <f t="shared" si="377"/>
        <v>4760.9092398235271</v>
      </c>
      <c r="BQ166" s="59">
        <f t="shared" si="378"/>
        <v>4026.2060297320827</v>
      </c>
      <c r="BR166" s="59">
        <f t="shared" si="379"/>
        <v>4235.1374337202333</v>
      </c>
      <c r="BS166" s="59">
        <f t="shared" si="380"/>
        <v>5390.4471780088652</v>
      </c>
      <c r="BT166" s="59">
        <f t="shared" si="381"/>
        <v>6391.9100098402914</v>
      </c>
      <c r="BU166" s="59">
        <f t="shared" si="382"/>
        <v>4055.7789333138307</v>
      </c>
      <c r="BV166" s="59">
        <f t="shared" si="383"/>
        <v>3431.7872296968144</v>
      </c>
      <c r="BW166" s="59">
        <f t="shared" si="384"/>
        <v>2776.9411069589014</v>
      </c>
      <c r="BX166" s="59">
        <f t="shared" si="385"/>
        <v>2836.8083786256516</v>
      </c>
      <c r="BY166" s="59">
        <f t="shared" si="386"/>
        <v>2956.8646387405238</v>
      </c>
      <c r="BZ166" s="59">
        <f t="shared" ref="BZ166:BZ189" si="387">$S$70/$X$4</f>
        <v>3849.5735720476232</v>
      </c>
      <c r="CA166" s="59">
        <f t="shared" si="330"/>
        <v>2321.0107294351251</v>
      </c>
      <c r="CB166" s="59">
        <f t="shared" si="332"/>
        <v>2122.416790954941</v>
      </c>
      <c r="CC166" s="59">
        <f t="shared" si="334"/>
        <v>1250.5739887968584</v>
      </c>
      <c r="CD166" s="59">
        <f t="shared" si="336"/>
        <v>992.64814015127365</v>
      </c>
      <c r="CE166" s="59">
        <f t="shared" si="338"/>
        <v>952.57617498965567</v>
      </c>
      <c r="CF166" s="59">
        <f t="shared" si="340"/>
        <v>1587.6269583160931</v>
      </c>
      <c r="CG166" s="59">
        <f t="shared" si="342"/>
        <v>1905.1523499793113</v>
      </c>
      <c r="CH166" s="59">
        <f t="shared" si="344"/>
        <v>0</v>
      </c>
      <c r="CI166" s="59">
        <f t="shared" si="352"/>
        <v>0</v>
      </c>
      <c r="CK166" s="49">
        <f t="shared" si="353"/>
        <v>244186.96459953481</v>
      </c>
      <c r="CL166" s="59">
        <f t="shared" si="362"/>
        <v>95007055.790191904</v>
      </c>
      <c r="CM166" s="49">
        <f t="shared" si="345"/>
        <v>1751081.2590121478</v>
      </c>
      <c r="CN166" s="49">
        <f t="shared" si="354"/>
        <v>-492228.94190831442</v>
      </c>
      <c r="CO166" s="49">
        <f t="shared" si="355"/>
        <v>1258852.3171038334</v>
      </c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F166" s="49">
        <f t="shared" si="356"/>
        <v>0</v>
      </c>
      <c r="FG166" s="49">
        <f t="shared" si="346"/>
        <v>244186.96459953481</v>
      </c>
      <c r="FH166" s="49">
        <f t="shared" si="357"/>
        <v>244186.96459953481</v>
      </c>
      <c r="FI166" s="49">
        <f t="shared" si="358"/>
        <v>68640.955748929235</v>
      </c>
      <c r="FJ166" s="59">
        <f t="shared" si="363"/>
        <v>-492228.94190831442</v>
      </c>
      <c r="FL166" s="49">
        <f t="shared" si="368"/>
        <v>1737.2161976032901</v>
      </c>
      <c r="FM166" s="49">
        <f t="shared" si="347"/>
        <v>2126.4290290439208</v>
      </c>
      <c r="FN166" s="49">
        <f t="shared" si="369"/>
        <v>5438.2420098885605</v>
      </c>
      <c r="FO166" s="46"/>
      <c r="FP166" s="46"/>
      <c r="FQ166" s="49">
        <f t="shared" si="359"/>
        <v>9301.8872365357711</v>
      </c>
      <c r="FS166" s="33">
        <f t="shared" si="348"/>
        <v>6.8400000000000002E-2</v>
      </c>
      <c r="FT166" s="33">
        <f t="shared" si="349"/>
        <v>8.8670168312699957E-2</v>
      </c>
    </row>
    <row r="167" spans="1:176" x14ac:dyDescent="0.3">
      <c r="A167" s="94" t="s">
        <v>21</v>
      </c>
      <c r="B167" s="79">
        <v>2034</v>
      </c>
      <c r="C167" s="45"/>
      <c r="D167" s="45"/>
      <c r="E167" s="45"/>
      <c r="F167" s="45"/>
      <c r="S167" s="82">
        <f t="shared" si="350"/>
        <v>0</v>
      </c>
      <c r="T167" s="49">
        <f t="shared" si="360"/>
        <v>96758137.049204051</v>
      </c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>
        <f t="shared" si="361"/>
        <v>32427.535853529822</v>
      </c>
      <c r="BE167" s="59">
        <f t="shared" si="364"/>
        <v>32337.827217513575</v>
      </c>
      <c r="BF167" s="59">
        <f t="shared" si="365"/>
        <v>12083.237075638559</v>
      </c>
      <c r="BG167" s="59">
        <f t="shared" si="366"/>
        <v>18671.525873120154</v>
      </c>
      <c r="BH167" s="59">
        <f t="shared" si="367"/>
        <v>22174.718197806935</v>
      </c>
      <c r="BI167" s="59">
        <f t="shared" si="370"/>
        <v>6267.0739227830982</v>
      </c>
      <c r="BJ167" s="59">
        <f t="shared" si="371"/>
        <v>5112.1396489029266</v>
      </c>
      <c r="BK167" s="59">
        <f t="shared" si="372"/>
        <v>3939.8456591329946</v>
      </c>
      <c r="BL167" s="59">
        <f t="shared" si="373"/>
        <v>4301.477883613954</v>
      </c>
      <c r="BM167" s="59">
        <f t="shared" si="374"/>
        <v>5838.1715171504284</v>
      </c>
      <c r="BN167" s="59">
        <f t="shared" si="375"/>
        <v>6721.9650077639126</v>
      </c>
      <c r="BO167" s="59">
        <f t="shared" si="376"/>
        <v>6222.5398309563725</v>
      </c>
      <c r="BP167" s="59">
        <f t="shared" si="377"/>
        <v>4760.9092398235271</v>
      </c>
      <c r="BQ167" s="59">
        <f t="shared" si="378"/>
        <v>4026.2060297320827</v>
      </c>
      <c r="BR167" s="59">
        <f t="shared" si="379"/>
        <v>4235.1374337202333</v>
      </c>
      <c r="BS167" s="59">
        <f t="shared" si="380"/>
        <v>5390.4471780088652</v>
      </c>
      <c r="BT167" s="59">
        <f t="shared" si="381"/>
        <v>6391.9100098402914</v>
      </c>
      <c r="BU167" s="59">
        <f t="shared" si="382"/>
        <v>4055.7789333138307</v>
      </c>
      <c r="BV167" s="59">
        <f t="shared" si="383"/>
        <v>3431.7872296968144</v>
      </c>
      <c r="BW167" s="59">
        <f t="shared" si="384"/>
        <v>2776.9411069589014</v>
      </c>
      <c r="BX167" s="59">
        <f t="shared" si="385"/>
        <v>2836.8083786256516</v>
      </c>
      <c r="BY167" s="59">
        <f t="shared" si="386"/>
        <v>2956.8646387405238</v>
      </c>
      <c r="BZ167" s="59">
        <f t="shared" si="387"/>
        <v>3849.5735720476232</v>
      </c>
      <c r="CA167" s="59">
        <f t="shared" ref="CA167:CA190" si="388">$S$71/$X$4</f>
        <v>2321.0107294351251</v>
      </c>
      <c r="CB167" s="59">
        <f t="shared" si="332"/>
        <v>2122.416790954941</v>
      </c>
      <c r="CC167" s="59">
        <f t="shared" si="334"/>
        <v>1250.5739887968584</v>
      </c>
      <c r="CD167" s="59">
        <f t="shared" si="336"/>
        <v>992.64814015127365</v>
      </c>
      <c r="CE167" s="59">
        <f t="shared" si="338"/>
        <v>952.57617498965567</v>
      </c>
      <c r="CF167" s="59">
        <f t="shared" si="340"/>
        <v>1587.6269583160931</v>
      </c>
      <c r="CG167" s="59">
        <f t="shared" si="342"/>
        <v>1905.1523499793113</v>
      </c>
      <c r="CH167" s="59">
        <f t="shared" si="344"/>
        <v>0</v>
      </c>
      <c r="CI167" s="59">
        <f t="shared" si="352"/>
        <v>0</v>
      </c>
      <c r="CK167" s="49">
        <f t="shared" si="353"/>
        <v>211942.4265710444</v>
      </c>
      <c r="CL167" s="59">
        <f t="shared" si="362"/>
        <v>95218998.216762945</v>
      </c>
      <c r="CM167" s="49">
        <f t="shared" si="345"/>
        <v>1539138.8324411064</v>
      </c>
      <c r="CN167" s="49">
        <f t="shared" si="354"/>
        <v>-432651.92579919385</v>
      </c>
      <c r="CO167" s="49">
        <f t="shared" si="355"/>
        <v>1106486.9066419126</v>
      </c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F167" s="49">
        <f t="shared" si="356"/>
        <v>0</v>
      </c>
      <c r="FG167" s="49">
        <f t="shared" si="346"/>
        <v>211942.4265710444</v>
      </c>
      <c r="FH167" s="49">
        <f t="shared" si="357"/>
        <v>211942.4265710444</v>
      </c>
      <c r="FI167" s="49">
        <f t="shared" si="358"/>
        <v>59577.016109120588</v>
      </c>
      <c r="FJ167" s="59">
        <f t="shared" si="363"/>
        <v>-432651.92579919385</v>
      </c>
      <c r="FL167" s="49">
        <f t="shared" si="368"/>
        <v>1526.9519311658394</v>
      </c>
      <c r="FM167" s="49">
        <f t="shared" si="347"/>
        <v>1869.0563194525248</v>
      </c>
      <c r="FN167" s="49">
        <f t="shared" si="369"/>
        <v>4780.0234366930626</v>
      </c>
      <c r="FO167" s="46"/>
      <c r="FP167" s="46"/>
      <c r="FQ167" s="49">
        <f t="shared" si="359"/>
        <v>8176.031687311427</v>
      </c>
      <c r="FS167" s="33">
        <f t="shared" si="348"/>
        <v>6.8400000000000002E-2</v>
      </c>
      <c r="FT167" s="33">
        <f t="shared" si="349"/>
        <v>8.8670168312699957E-2</v>
      </c>
    </row>
    <row r="168" spans="1:176" x14ac:dyDescent="0.3">
      <c r="A168" s="95" t="s">
        <v>22</v>
      </c>
      <c r="B168" s="96">
        <v>2034</v>
      </c>
      <c r="C168" s="45"/>
      <c r="D168" s="45"/>
      <c r="E168" s="45"/>
      <c r="F168" s="45"/>
      <c r="G168" s="59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82">
        <f t="shared" si="350"/>
        <v>0</v>
      </c>
      <c r="T168" s="49">
        <f t="shared" si="360"/>
        <v>96758137.049204051</v>
      </c>
      <c r="U168" s="97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>
        <f t="shared" si="364"/>
        <v>32337.827217513575</v>
      </c>
      <c r="BF168" s="59">
        <f t="shared" si="365"/>
        <v>12083.237075638559</v>
      </c>
      <c r="BG168" s="59">
        <f t="shared" si="366"/>
        <v>18671.525873120154</v>
      </c>
      <c r="BH168" s="59">
        <f t="shared" si="367"/>
        <v>22174.718197806935</v>
      </c>
      <c r="BI168" s="59">
        <f t="shared" si="370"/>
        <v>6267.0739227830982</v>
      </c>
      <c r="BJ168" s="59">
        <f t="shared" si="371"/>
        <v>5112.1396489029266</v>
      </c>
      <c r="BK168" s="59">
        <f t="shared" si="372"/>
        <v>3939.8456591329946</v>
      </c>
      <c r="BL168" s="59">
        <f t="shared" si="373"/>
        <v>4301.477883613954</v>
      </c>
      <c r="BM168" s="59">
        <f t="shared" si="374"/>
        <v>5838.1715171504284</v>
      </c>
      <c r="BN168" s="59">
        <f t="shared" si="375"/>
        <v>6721.9650077639126</v>
      </c>
      <c r="BO168" s="59">
        <f t="shared" si="376"/>
        <v>6222.5398309563725</v>
      </c>
      <c r="BP168" s="59">
        <f t="shared" si="377"/>
        <v>4760.9092398235271</v>
      </c>
      <c r="BQ168" s="59">
        <f t="shared" si="378"/>
        <v>4026.2060297320827</v>
      </c>
      <c r="BR168" s="59">
        <f t="shared" si="379"/>
        <v>4235.1374337202333</v>
      </c>
      <c r="BS168" s="59">
        <f t="shared" si="380"/>
        <v>5390.4471780088652</v>
      </c>
      <c r="BT168" s="59">
        <f t="shared" si="381"/>
        <v>6391.9100098402914</v>
      </c>
      <c r="BU168" s="59">
        <f t="shared" si="382"/>
        <v>4055.7789333138307</v>
      </c>
      <c r="BV168" s="59">
        <f t="shared" si="383"/>
        <v>3431.7872296968144</v>
      </c>
      <c r="BW168" s="59">
        <f t="shared" si="384"/>
        <v>2776.9411069589014</v>
      </c>
      <c r="BX168" s="59">
        <f t="shared" si="385"/>
        <v>2836.8083786256516</v>
      </c>
      <c r="BY168" s="59">
        <f t="shared" si="386"/>
        <v>2956.8646387405238</v>
      </c>
      <c r="BZ168" s="59">
        <f t="shared" si="387"/>
        <v>3849.5735720476232</v>
      </c>
      <c r="CA168" s="59">
        <f t="shared" si="388"/>
        <v>2321.0107294351251</v>
      </c>
      <c r="CB168" s="59">
        <f t="shared" ref="CB168:CB191" si="389">$S$72/$X$4</f>
        <v>2122.416790954941</v>
      </c>
      <c r="CC168" s="59">
        <f t="shared" si="334"/>
        <v>1250.5739887968584</v>
      </c>
      <c r="CD168" s="59">
        <f t="shared" si="336"/>
        <v>992.64814015127365</v>
      </c>
      <c r="CE168" s="59">
        <f t="shared" si="338"/>
        <v>952.57617498965567</v>
      </c>
      <c r="CF168" s="59">
        <f t="shared" si="340"/>
        <v>1587.6269583160931</v>
      </c>
      <c r="CG168" s="59">
        <f t="shared" si="342"/>
        <v>1905.1523499793113</v>
      </c>
      <c r="CH168" s="59">
        <f t="shared" si="344"/>
        <v>0</v>
      </c>
      <c r="CI168" s="59">
        <f t="shared" si="352"/>
        <v>0</v>
      </c>
      <c r="CJ168" s="97"/>
      <c r="CK168" s="49">
        <f t="shared" si="353"/>
        <v>179514.89071751456</v>
      </c>
      <c r="CL168" s="59">
        <f t="shared" si="362"/>
        <v>95398513.107480466</v>
      </c>
      <c r="CM168" s="59">
        <f t="shared" si="345"/>
        <v>1359623.9417235851</v>
      </c>
      <c r="CN168" s="59">
        <f t="shared" si="354"/>
        <v>-382190.29001850053</v>
      </c>
      <c r="CO168" s="59">
        <f t="shared" si="355"/>
        <v>977433.6517050846</v>
      </c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F168" s="49">
        <f t="shared" si="356"/>
        <v>0</v>
      </c>
      <c r="FG168" s="49">
        <f t="shared" si="346"/>
        <v>179514.89071751456</v>
      </c>
      <c r="FH168" s="49">
        <f t="shared" si="357"/>
        <v>179514.89071751456</v>
      </c>
      <c r="FI168" s="49">
        <f t="shared" si="358"/>
        <v>50461.635780693345</v>
      </c>
      <c r="FJ168" s="59">
        <f t="shared" si="363"/>
        <v>-382190.29001850053</v>
      </c>
      <c r="FL168" s="49">
        <f t="shared" si="368"/>
        <v>1348.8584393530166</v>
      </c>
      <c r="FM168" s="49">
        <f t="shared" si="347"/>
        <v>1651.0620528799179</v>
      </c>
      <c r="FN168" s="49">
        <f t="shared" si="369"/>
        <v>4222.5133753659657</v>
      </c>
      <c r="FO168" s="46"/>
      <c r="FP168" s="46"/>
      <c r="FQ168" s="49">
        <f t="shared" si="359"/>
        <v>7222.4338675989002</v>
      </c>
      <c r="FS168" s="33">
        <f t="shared" si="348"/>
        <v>6.8400000000000002E-2</v>
      </c>
      <c r="FT168" s="33">
        <f t="shared" si="349"/>
        <v>8.8670168312699957E-2</v>
      </c>
    </row>
    <row r="169" spans="1:176" s="97" customFormat="1" ht="18.600000000000001" customHeight="1" x14ac:dyDescent="0.3">
      <c r="A169" s="95" t="s">
        <v>23</v>
      </c>
      <c r="B169" s="96">
        <v>2034</v>
      </c>
      <c r="C169" s="45"/>
      <c r="D169" s="45"/>
      <c r="E169" s="45"/>
      <c r="F169" s="45"/>
      <c r="G169" s="59"/>
      <c r="S169" s="82">
        <f t="shared" si="350"/>
        <v>0</v>
      </c>
      <c r="T169" s="49">
        <f t="shared" si="360"/>
        <v>96758137.049204051</v>
      </c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>
        <f t="shared" si="365"/>
        <v>12083.237075638559</v>
      </c>
      <c r="BG169" s="59">
        <f t="shared" si="366"/>
        <v>18671.525873120154</v>
      </c>
      <c r="BH169" s="59">
        <f t="shared" si="367"/>
        <v>22174.718197806935</v>
      </c>
      <c r="BI169" s="59">
        <f t="shared" si="370"/>
        <v>6267.0739227830982</v>
      </c>
      <c r="BJ169" s="59">
        <f t="shared" si="371"/>
        <v>5112.1396489029266</v>
      </c>
      <c r="BK169" s="59">
        <f t="shared" si="372"/>
        <v>3939.8456591329946</v>
      </c>
      <c r="BL169" s="59">
        <f t="shared" si="373"/>
        <v>4301.477883613954</v>
      </c>
      <c r="BM169" s="59">
        <f t="shared" si="374"/>
        <v>5838.1715171504284</v>
      </c>
      <c r="BN169" s="59">
        <f t="shared" si="375"/>
        <v>6721.9650077639126</v>
      </c>
      <c r="BO169" s="59">
        <f t="shared" si="376"/>
        <v>6222.5398309563725</v>
      </c>
      <c r="BP169" s="59">
        <f t="shared" si="377"/>
        <v>4760.9092398235271</v>
      </c>
      <c r="BQ169" s="59">
        <f t="shared" si="378"/>
        <v>4026.2060297320827</v>
      </c>
      <c r="BR169" s="59">
        <f t="shared" si="379"/>
        <v>4235.1374337202333</v>
      </c>
      <c r="BS169" s="59">
        <f t="shared" si="380"/>
        <v>5390.4471780088652</v>
      </c>
      <c r="BT169" s="59">
        <f t="shared" si="381"/>
        <v>6391.9100098402914</v>
      </c>
      <c r="BU169" s="59">
        <f t="shared" si="382"/>
        <v>4055.7789333138307</v>
      </c>
      <c r="BV169" s="59">
        <f t="shared" si="383"/>
        <v>3431.7872296968144</v>
      </c>
      <c r="BW169" s="59">
        <f t="shared" si="384"/>
        <v>2776.9411069589014</v>
      </c>
      <c r="BX169" s="59">
        <f t="shared" si="385"/>
        <v>2836.8083786256516</v>
      </c>
      <c r="BY169" s="59">
        <f t="shared" si="386"/>
        <v>2956.8646387405238</v>
      </c>
      <c r="BZ169" s="59">
        <f t="shared" si="387"/>
        <v>3849.5735720476232</v>
      </c>
      <c r="CA169" s="59">
        <f t="shared" si="388"/>
        <v>2321.0107294351251</v>
      </c>
      <c r="CB169" s="59">
        <f t="shared" si="389"/>
        <v>2122.416790954941</v>
      </c>
      <c r="CC169" s="59">
        <f t="shared" ref="CC169:CC192" si="390">$S$73/$X$4</f>
        <v>1250.5739887968584</v>
      </c>
      <c r="CD169" s="59">
        <f t="shared" si="336"/>
        <v>992.64814015127365</v>
      </c>
      <c r="CE169" s="59">
        <f t="shared" si="338"/>
        <v>952.57617498965567</v>
      </c>
      <c r="CF169" s="59">
        <f t="shared" si="340"/>
        <v>1587.6269583160931</v>
      </c>
      <c r="CG169" s="59">
        <f t="shared" si="342"/>
        <v>1905.1523499793113</v>
      </c>
      <c r="CH169" s="59">
        <f t="shared" si="344"/>
        <v>0</v>
      </c>
      <c r="CI169" s="59">
        <f t="shared" si="352"/>
        <v>0</v>
      </c>
      <c r="CK169" s="49">
        <f t="shared" si="353"/>
        <v>147177.06350000098</v>
      </c>
      <c r="CL169" s="59">
        <f t="shared" ref="CL169:CL192" si="391">CL168+CK169</f>
        <v>95545690.170980468</v>
      </c>
      <c r="CM169" s="59">
        <f t="shared" ref="CM169:CM192" si="392">T169-CL169</f>
        <v>1212446.8782235831</v>
      </c>
      <c r="CN169" s="59">
        <f t="shared" ref="CN169:CN192" si="393">FJ169</f>
        <v>-340818.81746865023</v>
      </c>
      <c r="CO169" s="59">
        <f t="shared" ref="CO169:CO192" si="394">CM169+CN169</f>
        <v>871628.06075493293</v>
      </c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110"/>
      <c r="DY169" s="110"/>
      <c r="DZ169" s="110"/>
      <c r="EA169" s="110"/>
      <c r="EB169" s="110"/>
      <c r="EC169" s="110"/>
      <c r="ED169" s="110"/>
      <c r="EE169" s="110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F169" s="49">
        <f t="shared" si="356"/>
        <v>0</v>
      </c>
      <c r="FG169" s="49">
        <f t="shared" ref="FG169:FG196" si="395">CK169</f>
        <v>147177.06350000098</v>
      </c>
      <c r="FH169" s="49">
        <f t="shared" ref="FH169:FH196" si="396">FG169-FF169</f>
        <v>147177.06350000098</v>
      </c>
      <c r="FI169" s="49">
        <f t="shared" si="358"/>
        <v>41371.472549850281</v>
      </c>
      <c r="FJ169" s="59">
        <f t="shared" si="363"/>
        <v>-340818.81746865023</v>
      </c>
      <c r="FK169" s="73"/>
      <c r="FL169" s="49">
        <f t="shared" si="368"/>
        <v>1202.8467238418075</v>
      </c>
      <c r="FM169" s="49">
        <f t="shared" si="347"/>
        <v>1472.3372914645631</v>
      </c>
      <c r="FN169" s="49">
        <f t="shared" si="369"/>
        <v>3765.4332224613104</v>
      </c>
      <c r="FO169" s="46"/>
      <c r="FP169" s="46"/>
      <c r="FQ169" s="49">
        <f t="shared" ref="FQ169:FQ196" si="397">SUM(FL169:FN169)</f>
        <v>6440.6172377676812</v>
      </c>
      <c r="FR169" s="73"/>
      <c r="FS169" s="33">
        <f t="shared" ref="FS169:FS196" si="398">(FL169+FN169)/CO169*12</f>
        <v>6.8400000000000002E-2</v>
      </c>
      <c r="FT169" s="33">
        <f t="shared" ref="FT169:FT196" si="399">(FL169+FM169+FN169)/CO169*12</f>
        <v>8.8670168312699971E-2</v>
      </c>
    </row>
    <row r="170" spans="1:176" x14ac:dyDescent="0.3">
      <c r="A170" s="95" t="s">
        <v>24</v>
      </c>
      <c r="B170" s="96">
        <v>2034</v>
      </c>
      <c r="C170" s="45"/>
      <c r="D170" s="45"/>
      <c r="E170" s="45"/>
      <c r="F170" s="45"/>
      <c r="S170" s="82">
        <f t="shared" si="350"/>
        <v>0</v>
      </c>
      <c r="T170" s="49">
        <f t="shared" si="360"/>
        <v>96758137.049204051</v>
      </c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>
        <f t="shared" si="366"/>
        <v>18671.525873120154</v>
      </c>
      <c r="BH170" s="59">
        <f t="shared" si="367"/>
        <v>22174.718197806935</v>
      </c>
      <c r="BI170" s="59">
        <f t="shared" si="370"/>
        <v>6267.0739227830982</v>
      </c>
      <c r="BJ170" s="59">
        <f t="shared" si="371"/>
        <v>5112.1396489029266</v>
      </c>
      <c r="BK170" s="59">
        <f t="shared" si="372"/>
        <v>3939.8456591329946</v>
      </c>
      <c r="BL170" s="59">
        <f t="shared" si="373"/>
        <v>4301.477883613954</v>
      </c>
      <c r="BM170" s="59">
        <f t="shared" si="374"/>
        <v>5838.1715171504284</v>
      </c>
      <c r="BN170" s="59">
        <f t="shared" si="375"/>
        <v>6721.9650077639126</v>
      </c>
      <c r="BO170" s="59">
        <f t="shared" si="376"/>
        <v>6222.5398309563725</v>
      </c>
      <c r="BP170" s="59">
        <f t="shared" si="377"/>
        <v>4760.9092398235271</v>
      </c>
      <c r="BQ170" s="59">
        <f t="shared" si="378"/>
        <v>4026.2060297320827</v>
      </c>
      <c r="BR170" s="59">
        <f t="shared" si="379"/>
        <v>4235.1374337202333</v>
      </c>
      <c r="BS170" s="59">
        <f t="shared" si="380"/>
        <v>5390.4471780088652</v>
      </c>
      <c r="BT170" s="59">
        <f t="shared" si="381"/>
        <v>6391.9100098402914</v>
      </c>
      <c r="BU170" s="59">
        <f t="shared" si="382"/>
        <v>4055.7789333138307</v>
      </c>
      <c r="BV170" s="59">
        <f t="shared" si="383"/>
        <v>3431.7872296968144</v>
      </c>
      <c r="BW170" s="59">
        <f t="shared" si="384"/>
        <v>2776.9411069589014</v>
      </c>
      <c r="BX170" s="59">
        <f t="shared" si="385"/>
        <v>2836.8083786256516</v>
      </c>
      <c r="BY170" s="59">
        <f t="shared" si="386"/>
        <v>2956.8646387405238</v>
      </c>
      <c r="BZ170" s="59">
        <f t="shared" si="387"/>
        <v>3849.5735720476232</v>
      </c>
      <c r="CA170" s="59">
        <f t="shared" si="388"/>
        <v>2321.0107294351251</v>
      </c>
      <c r="CB170" s="59">
        <f t="shared" si="389"/>
        <v>2122.416790954941</v>
      </c>
      <c r="CC170" s="59">
        <f t="shared" si="390"/>
        <v>1250.5739887968584</v>
      </c>
      <c r="CD170" s="59">
        <f t="shared" ref="CD170:CD193" si="400">$S$74/$X$4</f>
        <v>992.64814015127365</v>
      </c>
      <c r="CE170" s="59">
        <f t="shared" si="338"/>
        <v>952.57617498965567</v>
      </c>
      <c r="CF170" s="59">
        <f t="shared" si="340"/>
        <v>1587.6269583160931</v>
      </c>
      <c r="CG170" s="59">
        <f t="shared" si="342"/>
        <v>1905.1523499793113</v>
      </c>
      <c r="CH170" s="59">
        <f t="shared" si="344"/>
        <v>0</v>
      </c>
      <c r="CI170" s="59">
        <f t="shared" si="352"/>
        <v>0</v>
      </c>
      <c r="CJ170" s="97"/>
      <c r="CK170" s="49">
        <f t="shared" si="353"/>
        <v>135093.82642436237</v>
      </c>
      <c r="CL170" s="59">
        <f t="shared" si="391"/>
        <v>95680783.997404829</v>
      </c>
      <c r="CM170" s="59">
        <f t="shared" si="392"/>
        <v>1077353.0517992228</v>
      </c>
      <c r="CN170" s="59">
        <f t="shared" si="393"/>
        <v>-302843.94286076195</v>
      </c>
      <c r="CO170" s="59">
        <f t="shared" si="394"/>
        <v>774509.10893846094</v>
      </c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F170" s="49">
        <f t="shared" si="356"/>
        <v>0</v>
      </c>
      <c r="FG170" s="49">
        <f t="shared" si="395"/>
        <v>135093.82642436237</v>
      </c>
      <c r="FH170" s="49">
        <f t="shared" si="396"/>
        <v>135093.82642436237</v>
      </c>
      <c r="FI170" s="49">
        <f t="shared" si="358"/>
        <v>37974.874607888261</v>
      </c>
      <c r="FJ170" s="59">
        <f t="shared" si="363"/>
        <v>-302843.94286076195</v>
      </c>
      <c r="FL170" s="49">
        <f t="shared" si="368"/>
        <v>1068.8225703350761</v>
      </c>
      <c r="FM170" s="49">
        <f t="shared" si="347"/>
        <v>1308.2858331584894</v>
      </c>
      <c r="FN170" s="49">
        <f t="shared" si="369"/>
        <v>3345.8793506141515</v>
      </c>
      <c r="FO170" s="46"/>
      <c r="FP170" s="46"/>
      <c r="FQ170" s="49">
        <f t="shared" si="397"/>
        <v>5722.9877541077167</v>
      </c>
      <c r="FS170" s="33">
        <f t="shared" si="398"/>
        <v>6.8400000000000002E-2</v>
      </c>
      <c r="FT170" s="33">
        <f t="shared" si="399"/>
        <v>8.8670168312699957E-2</v>
      </c>
    </row>
    <row r="171" spans="1:176" x14ac:dyDescent="0.3">
      <c r="A171" s="95" t="s">
        <v>25</v>
      </c>
      <c r="B171" s="96">
        <v>2034</v>
      </c>
      <c r="C171" s="45"/>
      <c r="D171" s="45"/>
      <c r="E171" s="45"/>
      <c r="F171" s="45"/>
      <c r="S171" s="82">
        <f t="shared" si="350"/>
        <v>0</v>
      </c>
      <c r="T171" s="49">
        <f t="shared" si="360"/>
        <v>96758137.049204051</v>
      </c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>
        <f t="shared" si="367"/>
        <v>22174.718197806935</v>
      </c>
      <c r="BI171" s="59">
        <f t="shared" si="370"/>
        <v>6267.0739227830982</v>
      </c>
      <c r="BJ171" s="59">
        <f t="shared" si="371"/>
        <v>5112.1396489029266</v>
      </c>
      <c r="BK171" s="59">
        <f t="shared" si="372"/>
        <v>3939.8456591329946</v>
      </c>
      <c r="BL171" s="59">
        <f t="shared" si="373"/>
        <v>4301.477883613954</v>
      </c>
      <c r="BM171" s="59">
        <f t="shared" si="374"/>
        <v>5838.1715171504284</v>
      </c>
      <c r="BN171" s="59">
        <f t="shared" si="375"/>
        <v>6721.9650077639126</v>
      </c>
      <c r="BO171" s="59">
        <f t="shared" si="376"/>
        <v>6222.5398309563725</v>
      </c>
      <c r="BP171" s="59">
        <f t="shared" si="377"/>
        <v>4760.9092398235271</v>
      </c>
      <c r="BQ171" s="59">
        <f t="shared" si="378"/>
        <v>4026.2060297320827</v>
      </c>
      <c r="BR171" s="59">
        <f t="shared" si="379"/>
        <v>4235.1374337202333</v>
      </c>
      <c r="BS171" s="59">
        <f t="shared" si="380"/>
        <v>5390.4471780088652</v>
      </c>
      <c r="BT171" s="59">
        <f t="shared" si="381"/>
        <v>6391.9100098402914</v>
      </c>
      <c r="BU171" s="59">
        <f t="shared" si="382"/>
        <v>4055.7789333138307</v>
      </c>
      <c r="BV171" s="59">
        <f t="shared" si="383"/>
        <v>3431.7872296968144</v>
      </c>
      <c r="BW171" s="59">
        <f t="shared" si="384"/>
        <v>2776.9411069589014</v>
      </c>
      <c r="BX171" s="59">
        <f t="shared" si="385"/>
        <v>2836.8083786256516</v>
      </c>
      <c r="BY171" s="59">
        <f t="shared" si="386"/>
        <v>2956.8646387405238</v>
      </c>
      <c r="BZ171" s="59">
        <f t="shared" si="387"/>
        <v>3849.5735720476232</v>
      </c>
      <c r="CA171" s="59">
        <f t="shared" si="388"/>
        <v>2321.0107294351251</v>
      </c>
      <c r="CB171" s="59">
        <f t="shared" si="389"/>
        <v>2122.416790954941</v>
      </c>
      <c r="CC171" s="59">
        <f t="shared" si="390"/>
        <v>1250.5739887968584</v>
      </c>
      <c r="CD171" s="59">
        <f t="shared" si="400"/>
        <v>992.64814015127365</v>
      </c>
      <c r="CE171" s="59">
        <f t="shared" ref="CE171:CE194" si="401">$S$75/$X$4</f>
        <v>952.57617498965567</v>
      </c>
      <c r="CF171" s="59">
        <f t="shared" si="340"/>
        <v>1587.6269583160931</v>
      </c>
      <c r="CG171" s="59">
        <f t="shared" si="342"/>
        <v>1905.1523499793113</v>
      </c>
      <c r="CH171" s="59">
        <f t="shared" si="344"/>
        <v>0</v>
      </c>
      <c r="CI171" s="59">
        <f t="shared" si="352"/>
        <v>0</v>
      </c>
      <c r="CJ171" s="97"/>
      <c r="CK171" s="49">
        <f t="shared" si="353"/>
        <v>116422.3005512422</v>
      </c>
      <c r="CL171" s="59">
        <f t="shared" si="391"/>
        <v>95797206.297956064</v>
      </c>
      <c r="CM171" s="59">
        <f t="shared" si="392"/>
        <v>960930.75124798715</v>
      </c>
      <c r="CN171" s="59">
        <f t="shared" si="393"/>
        <v>-270117.63417580776</v>
      </c>
      <c r="CO171" s="59">
        <f t="shared" si="394"/>
        <v>690813.11707217945</v>
      </c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F171" s="49">
        <f t="shared" si="356"/>
        <v>0</v>
      </c>
      <c r="FG171" s="49">
        <f t="shared" si="395"/>
        <v>116422.3005512422</v>
      </c>
      <c r="FH171" s="49">
        <f t="shared" si="396"/>
        <v>116422.3005512422</v>
      </c>
      <c r="FI171" s="49">
        <f t="shared" si="358"/>
        <v>32726.308684954183</v>
      </c>
      <c r="FJ171" s="59">
        <f t="shared" si="363"/>
        <v>-270117.63417580776</v>
      </c>
      <c r="FL171" s="49">
        <f t="shared" si="368"/>
        <v>953.32210155960763</v>
      </c>
      <c r="FM171" s="49">
        <f t="shared" si="347"/>
        <v>1166.9081796394983</v>
      </c>
      <c r="FN171" s="49">
        <f t="shared" si="369"/>
        <v>2984.3126657518151</v>
      </c>
      <c r="FO171" s="46"/>
      <c r="FP171" s="46"/>
      <c r="FQ171" s="49">
        <f t="shared" si="397"/>
        <v>5104.5429469509209</v>
      </c>
      <c r="FS171" s="33">
        <f t="shared" si="398"/>
        <v>6.8400000000000002E-2</v>
      </c>
      <c r="FT171" s="33">
        <f t="shared" si="399"/>
        <v>8.8670168312699943E-2</v>
      </c>
    </row>
    <row r="172" spans="1:176" x14ac:dyDescent="0.3">
      <c r="A172" s="95" t="s">
        <v>26</v>
      </c>
      <c r="B172" s="96">
        <v>2034</v>
      </c>
      <c r="C172" s="45"/>
      <c r="D172" s="45"/>
      <c r="E172" s="45"/>
      <c r="F172" s="45"/>
      <c r="S172" s="82">
        <f t="shared" si="350"/>
        <v>0</v>
      </c>
      <c r="T172" s="49">
        <f t="shared" si="360"/>
        <v>96758137.049204051</v>
      </c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>
        <f t="shared" si="370"/>
        <v>6267.0739227830982</v>
      </c>
      <c r="BJ172" s="59">
        <f t="shared" si="371"/>
        <v>5112.1396489029266</v>
      </c>
      <c r="BK172" s="59">
        <f t="shared" si="372"/>
        <v>3939.8456591329946</v>
      </c>
      <c r="BL172" s="59">
        <f t="shared" si="373"/>
        <v>4301.477883613954</v>
      </c>
      <c r="BM172" s="59">
        <f t="shared" si="374"/>
        <v>5838.1715171504284</v>
      </c>
      <c r="BN172" s="59">
        <f t="shared" si="375"/>
        <v>6721.9650077639126</v>
      </c>
      <c r="BO172" s="59">
        <f t="shared" si="376"/>
        <v>6222.5398309563725</v>
      </c>
      <c r="BP172" s="59">
        <f t="shared" si="377"/>
        <v>4760.9092398235271</v>
      </c>
      <c r="BQ172" s="59">
        <f t="shared" si="378"/>
        <v>4026.2060297320827</v>
      </c>
      <c r="BR172" s="59">
        <f t="shared" si="379"/>
        <v>4235.1374337202333</v>
      </c>
      <c r="BS172" s="59">
        <f t="shared" si="380"/>
        <v>5390.4471780088652</v>
      </c>
      <c r="BT172" s="59">
        <f t="shared" si="381"/>
        <v>6391.9100098402914</v>
      </c>
      <c r="BU172" s="59">
        <f t="shared" si="382"/>
        <v>4055.7789333138307</v>
      </c>
      <c r="BV172" s="59">
        <f t="shared" si="383"/>
        <v>3431.7872296968144</v>
      </c>
      <c r="BW172" s="59">
        <f t="shared" si="384"/>
        <v>2776.9411069589014</v>
      </c>
      <c r="BX172" s="59">
        <f t="shared" si="385"/>
        <v>2836.8083786256516</v>
      </c>
      <c r="BY172" s="59">
        <f t="shared" si="386"/>
        <v>2956.8646387405238</v>
      </c>
      <c r="BZ172" s="59">
        <f t="shared" si="387"/>
        <v>3849.5735720476232</v>
      </c>
      <c r="CA172" s="59">
        <f t="shared" si="388"/>
        <v>2321.0107294351251</v>
      </c>
      <c r="CB172" s="59">
        <f t="shared" si="389"/>
        <v>2122.416790954941</v>
      </c>
      <c r="CC172" s="59">
        <f t="shared" si="390"/>
        <v>1250.5739887968584</v>
      </c>
      <c r="CD172" s="59">
        <f t="shared" si="400"/>
        <v>992.64814015127365</v>
      </c>
      <c r="CE172" s="59">
        <f t="shared" si="401"/>
        <v>952.57617498965567</v>
      </c>
      <c r="CF172" s="59">
        <f t="shared" ref="CF172:CF195" si="402">$S$76/$X$4</f>
        <v>1587.6269583160931</v>
      </c>
      <c r="CG172" s="59">
        <f t="shared" si="342"/>
        <v>1905.1523499793113</v>
      </c>
      <c r="CH172" s="59">
        <f t="shared" si="344"/>
        <v>0</v>
      </c>
      <c r="CI172" s="59">
        <f t="shared" si="352"/>
        <v>0</v>
      </c>
      <c r="CJ172" s="97"/>
      <c r="CK172" s="49">
        <f t="shared" si="353"/>
        <v>94247.582353435268</v>
      </c>
      <c r="CL172" s="59">
        <f t="shared" si="391"/>
        <v>95891453.880309492</v>
      </c>
      <c r="CM172" s="59">
        <f t="shared" si="392"/>
        <v>866683.16889455914</v>
      </c>
      <c r="CN172" s="59">
        <f t="shared" si="393"/>
        <v>-243624.63877625711</v>
      </c>
      <c r="CO172" s="59">
        <f t="shared" si="394"/>
        <v>623058.53011830198</v>
      </c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F172" s="49">
        <f t="shared" si="356"/>
        <v>0</v>
      </c>
      <c r="FG172" s="49">
        <f t="shared" si="395"/>
        <v>94247.582353435268</v>
      </c>
      <c r="FH172" s="49">
        <f t="shared" si="396"/>
        <v>94247.582353435268</v>
      </c>
      <c r="FI172" s="49">
        <f t="shared" si="358"/>
        <v>26492.995399550655</v>
      </c>
      <c r="FJ172" s="59">
        <f t="shared" si="363"/>
        <v>-243624.63877625711</v>
      </c>
      <c r="FL172" s="49">
        <f t="shared" si="368"/>
        <v>859.8207715632567</v>
      </c>
      <c r="FM172" s="49">
        <f t="shared" si="347"/>
        <v>1052.4584395134516</v>
      </c>
      <c r="FN172" s="49">
        <f t="shared" si="369"/>
        <v>2691.6128501110647</v>
      </c>
      <c r="FO172" s="46"/>
      <c r="FP172" s="46"/>
      <c r="FQ172" s="49">
        <f t="shared" si="397"/>
        <v>4603.8920611877729</v>
      </c>
      <c r="FS172" s="33">
        <f t="shared" si="398"/>
        <v>6.8400000000000002E-2</v>
      </c>
      <c r="FT172" s="33">
        <f t="shared" si="399"/>
        <v>8.8670168312699957E-2</v>
      </c>
    </row>
    <row r="173" spans="1:176" x14ac:dyDescent="0.3">
      <c r="A173" s="95" t="s">
        <v>27</v>
      </c>
      <c r="B173" s="96">
        <v>2034</v>
      </c>
      <c r="C173" s="45"/>
      <c r="D173" s="45"/>
      <c r="E173" s="45"/>
      <c r="F173" s="45"/>
      <c r="S173" s="82">
        <f t="shared" si="350"/>
        <v>0</v>
      </c>
      <c r="T173" s="49">
        <f t="shared" si="360"/>
        <v>96758137.049204051</v>
      </c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>
        <f t="shared" si="371"/>
        <v>5112.1396489029266</v>
      </c>
      <c r="BK173" s="59">
        <f t="shared" si="372"/>
        <v>3939.8456591329946</v>
      </c>
      <c r="BL173" s="59">
        <f t="shared" si="373"/>
        <v>4301.477883613954</v>
      </c>
      <c r="BM173" s="59">
        <f t="shared" si="374"/>
        <v>5838.1715171504284</v>
      </c>
      <c r="BN173" s="59">
        <f t="shared" si="375"/>
        <v>6721.9650077639126</v>
      </c>
      <c r="BO173" s="59">
        <f t="shared" si="376"/>
        <v>6222.5398309563725</v>
      </c>
      <c r="BP173" s="59">
        <f t="shared" si="377"/>
        <v>4760.9092398235271</v>
      </c>
      <c r="BQ173" s="59">
        <f t="shared" si="378"/>
        <v>4026.2060297320827</v>
      </c>
      <c r="BR173" s="59">
        <f t="shared" si="379"/>
        <v>4235.1374337202333</v>
      </c>
      <c r="BS173" s="59">
        <f t="shared" si="380"/>
        <v>5390.4471780088652</v>
      </c>
      <c r="BT173" s="59">
        <f t="shared" si="381"/>
        <v>6391.9100098402914</v>
      </c>
      <c r="BU173" s="59">
        <f t="shared" si="382"/>
        <v>4055.7789333138307</v>
      </c>
      <c r="BV173" s="59">
        <f t="shared" si="383"/>
        <v>3431.7872296968144</v>
      </c>
      <c r="BW173" s="59">
        <f t="shared" si="384"/>
        <v>2776.9411069589014</v>
      </c>
      <c r="BX173" s="59">
        <f t="shared" si="385"/>
        <v>2836.8083786256516</v>
      </c>
      <c r="BY173" s="59">
        <f t="shared" si="386"/>
        <v>2956.8646387405238</v>
      </c>
      <c r="BZ173" s="59">
        <f t="shared" si="387"/>
        <v>3849.5735720476232</v>
      </c>
      <c r="CA173" s="59">
        <f t="shared" si="388"/>
        <v>2321.0107294351251</v>
      </c>
      <c r="CB173" s="59">
        <f t="shared" si="389"/>
        <v>2122.416790954941</v>
      </c>
      <c r="CC173" s="59">
        <f t="shared" si="390"/>
        <v>1250.5739887968584</v>
      </c>
      <c r="CD173" s="59">
        <f t="shared" si="400"/>
        <v>992.64814015127365</v>
      </c>
      <c r="CE173" s="59">
        <f t="shared" si="401"/>
        <v>952.57617498965567</v>
      </c>
      <c r="CF173" s="59">
        <f t="shared" si="402"/>
        <v>1587.6269583160931</v>
      </c>
      <c r="CG173" s="59">
        <f t="shared" ref="CG173:CG196" si="403">$S$77/$X$4</f>
        <v>1905.1523499793113</v>
      </c>
      <c r="CH173" s="59">
        <f t="shared" si="344"/>
        <v>0</v>
      </c>
      <c r="CI173" s="59">
        <f t="shared" si="352"/>
        <v>0</v>
      </c>
      <c r="CJ173" s="97"/>
      <c r="CK173" s="49">
        <f t="shared" si="353"/>
        <v>87980.508430652175</v>
      </c>
      <c r="CL173" s="59">
        <f t="shared" si="391"/>
        <v>95979434.388740137</v>
      </c>
      <c r="CM173" s="59">
        <f t="shared" si="392"/>
        <v>778702.66046391428</v>
      </c>
      <c r="CN173" s="59">
        <f t="shared" si="393"/>
        <v>-218893.3178564008</v>
      </c>
      <c r="CO173" s="59">
        <f t="shared" si="394"/>
        <v>559809.34260751354</v>
      </c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F173" s="49">
        <f t="shared" si="356"/>
        <v>0</v>
      </c>
      <c r="FG173" s="49">
        <f t="shared" si="395"/>
        <v>87980.508430652175</v>
      </c>
      <c r="FH173" s="49">
        <f t="shared" si="396"/>
        <v>87980.508430652175</v>
      </c>
      <c r="FI173" s="49">
        <f t="shared" si="358"/>
        <v>24731.320919856327</v>
      </c>
      <c r="FJ173" s="59">
        <f t="shared" si="363"/>
        <v>-218893.3178564008</v>
      </c>
      <c r="FL173" s="49">
        <f t="shared" si="368"/>
        <v>772.53689279836863</v>
      </c>
      <c r="FM173" s="49">
        <f t="shared" si="347"/>
        <v>945.61913313968478</v>
      </c>
      <c r="FN173" s="49">
        <f t="shared" si="369"/>
        <v>2418.3763600644584</v>
      </c>
      <c r="FO173" s="46"/>
      <c r="FP173" s="46"/>
      <c r="FQ173" s="49">
        <f t="shared" si="397"/>
        <v>4136.5323860025119</v>
      </c>
      <c r="FS173" s="33">
        <f t="shared" si="398"/>
        <v>6.8399999999999989E-2</v>
      </c>
      <c r="FT173" s="33">
        <f t="shared" si="399"/>
        <v>8.8670168312699957E-2</v>
      </c>
    </row>
    <row r="174" spans="1:176" x14ac:dyDescent="0.3">
      <c r="A174" s="95" t="s">
        <v>28</v>
      </c>
      <c r="B174" s="96">
        <v>2034</v>
      </c>
      <c r="C174" s="45"/>
      <c r="D174" s="45"/>
      <c r="E174" s="45"/>
      <c r="F174" s="45"/>
      <c r="S174" s="82">
        <f t="shared" si="350"/>
        <v>0</v>
      </c>
      <c r="T174" s="49">
        <f t="shared" si="360"/>
        <v>96758137.049204051</v>
      </c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>
        <f t="shared" si="372"/>
        <v>3939.8456591329946</v>
      </c>
      <c r="BL174" s="59">
        <f t="shared" si="373"/>
        <v>4301.477883613954</v>
      </c>
      <c r="BM174" s="59">
        <f t="shared" si="374"/>
        <v>5838.1715171504284</v>
      </c>
      <c r="BN174" s="59">
        <f t="shared" si="375"/>
        <v>6721.9650077639126</v>
      </c>
      <c r="BO174" s="59">
        <f t="shared" si="376"/>
        <v>6222.5398309563725</v>
      </c>
      <c r="BP174" s="59">
        <f t="shared" si="377"/>
        <v>4760.9092398235271</v>
      </c>
      <c r="BQ174" s="59">
        <f t="shared" si="378"/>
        <v>4026.2060297320827</v>
      </c>
      <c r="BR174" s="59">
        <f t="shared" si="379"/>
        <v>4235.1374337202333</v>
      </c>
      <c r="BS174" s="59">
        <f t="shared" si="380"/>
        <v>5390.4471780088652</v>
      </c>
      <c r="BT174" s="59">
        <f t="shared" si="381"/>
        <v>6391.9100098402914</v>
      </c>
      <c r="BU174" s="59">
        <f t="shared" si="382"/>
        <v>4055.7789333138307</v>
      </c>
      <c r="BV174" s="59">
        <f t="shared" si="383"/>
        <v>3431.7872296968144</v>
      </c>
      <c r="BW174" s="59">
        <f t="shared" si="384"/>
        <v>2776.9411069589014</v>
      </c>
      <c r="BX174" s="59">
        <f t="shared" si="385"/>
        <v>2836.8083786256516</v>
      </c>
      <c r="BY174" s="59">
        <f t="shared" si="386"/>
        <v>2956.8646387405238</v>
      </c>
      <c r="BZ174" s="59">
        <f t="shared" si="387"/>
        <v>3849.5735720476232</v>
      </c>
      <c r="CA174" s="59">
        <f t="shared" si="388"/>
        <v>2321.0107294351251</v>
      </c>
      <c r="CB174" s="59">
        <f t="shared" si="389"/>
        <v>2122.416790954941</v>
      </c>
      <c r="CC174" s="59">
        <f t="shared" si="390"/>
        <v>1250.5739887968584</v>
      </c>
      <c r="CD174" s="59">
        <f t="shared" si="400"/>
        <v>992.64814015127365</v>
      </c>
      <c r="CE174" s="59">
        <f t="shared" si="401"/>
        <v>952.57617498965567</v>
      </c>
      <c r="CF174" s="59">
        <f t="shared" si="402"/>
        <v>1587.6269583160931</v>
      </c>
      <c r="CG174" s="59">
        <f t="shared" si="403"/>
        <v>1905.1523499793113</v>
      </c>
      <c r="CH174" s="59">
        <f t="shared" ref="CH174:CH196" si="404">$S$78/$X$4</f>
        <v>0</v>
      </c>
      <c r="CI174" s="59">
        <f t="shared" si="352"/>
        <v>0</v>
      </c>
      <c r="CJ174" s="97"/>
      <c r="CK174" s="49">
        <f t="shared" si="353"/>
        <v>82868.368781749261</v>
      </c>
      <c r="CL174" s="59">
        <f t="shared" si="391"/>
        <v>96062302.757521883</v>
      </c>
      <c r="CM174" s="59">
        <f t="shared" si="392"/>
        <v>695834.29168216884</v>
      </c>
      <c r="CN174" s="59">
        <f t="shared" si="393"/>
        <v>-195599.01939185109</v>
      </c>
      <c r="CO174" s="59">
        <f t="shared" si="394"/>
        <v>500235.27229031775</v>
      </c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F174" s="49">
        <f t="shared" si="356"/>
        <v>0</v>
      </c>
      <c r="FG174" s="49">
        <f t="shared" si="395"/>
        <v>82868.368781749261</v>
      </c>
      <c r="FH174" s="49">
        <f t="shared" si="396"/>
        <v>82868.368781749261</v>
      </c>
      <c r="FI174" s="49">
        <f t="shared" si="358"/>
        <v>23294.29846454972</v>
      </c>
      <c r="FJ174" s="59">
        <f t="shared" si="363"/>
        <v>-195599.01939185109</v>
      </c>
      <c r="FL174" s="49">
        <f t="shared" si="368"/>
        <v>690.32467576063846</v>
      </c>
      <c r="FM174" s="49">
        <f t="shared" si="347"/>
        <v>844.98776377283627</v>
      </c>
      <c r="FN174" s="49">
        <f t="shared" si="369"/>
        <v>2161.0163762941729</v>
      </c>
      <c r="FO174" s="46"/>
      <c r="FP174" s="46"/>
      <c r="FQ174" s="49">
        <f t="shared" si="397"/>
        <v>3696.3288158276478</v>
      </c>
      <c r="FS174" s="33">
        <f t="shared" si="398"/>
        <v>6.8400000000000002E-2</v>
      </c>
      <c r="FT174" s="33">
        <f t="shared" si="399"/>
        <v>8.8670168312699971E-2</v>
      </c>
    </row>
    <row r="175" spans="1:176" x14ac:dyDescent="0.3">
      <c r="A175" s="95" t="s">
        <v>29</v>
      </c>
      <c r="B175" s="96">
        <v>2034</v>
      </c>
      <c r="C175" s="45"/>
      <c r="D175" s="45"/>
      <c r="E175" s="45"/>
      <c r="F175" s="45"/>
      <c r="S175" s="82">
        <f t="shared" si="350"/>
        <v>0</v>
      </c>
      <c r="T175" s="49">
        <f t="shared" si="360"/>
        <v>96758137.049204051</v>
      </c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>
        <f t="shared" si="373"/>
        <v>4301.477883613954</v>
      </c>
      <c r="BM175" s="59">
        <f t="shared" si="374"/>
        <v>5838.1715171504284</v>
      </c>
      <c r="BN175" s="59">
        <f t="shared" si="375"/>
        <v>6721.9650077639126</v>
      </c>
      <c r="BO175" s="59">
        <f t="shared" si="376"/>
        <v>6222.5398309563725</v>
      </c>
      <c r="BP175" s="59">
        <f t="shared" si="377"/>
        <v>4760.9092398235271</v>
      </c>
      <c r="BQ175" s="59">
        <f t="shared" si="378"/>
        <v>4026.2060297320827</v>
      </c>
      <c r="BR175" s="59">
        <f t="shared" si="379"/>
        <v>4235.1374337202333</v>
      </c>
      <c r="BS175" s="59">
        <f t="shared" si="380"/>
        <v>5390.4471780088652</v>
      </c>
      <c r="BT175" s="59">
        <f t="shared" si="381"/>
        <v>6391.9100098402914</v>
      </c>
      <c r="BU175" s="59">
        <f t="shared" si="382"/>
        <v>4055.7789333138307</v>
      </c>
      <c r="BV175" s="59">
        <f t="shared" si="383"/>
        <v>3431.7872296968144</v>
      </c>
      <c r="BW175" s="59">
        <f t="shared" si="384"/>
        <v>2776.9411069589014</v>
      </c>
      <c r="BX175" s="59">
        <f t="shared" si="385"/>
        <v>2836.8083786256516</v>
      </c>
      <c r="BY175" s="59">
        <f t="shared" si="386"/>
        <v>2956.8646387405238</v>
      </c>
      <c r="BZ175" s="59">
        <f t="shared" si="387"/>
        <v>3849.5735720476232</v>
      </c>
      <c r="CA175" s="59">
        <f t="shared" si="388"/>
        <v>2321.0107294351251</v>
      </c>
      <c r="CB175" s="59">
        <f t="shared" si="389"/>
        <v>2122.416790954941</v>
      </c>
      <c r="CC175" s="59">
        <f t="shared" si="390"/>
        <v>1250.5739887968584</v>
      </c>
      <c r="CD175" s="59">
        <f t="shared" si="400"/>
        <v>992.64814015127365</v>
      </c>
      <c r="CE175" s="59">
        <f t="shared" si="401"/>
        <v>952.57617498965567</v>
      </c>
      <c r="CF175" s="59">
        <f t="shared" si="402"/>
        <v>1587.6269583160931</v>
      </c>
      <c r="CG175" s="59">
        <f t="shared" si="403"/>
        <v>1905.1523499793113</v>
      </c>
      <c r="CH175" s="59">
        <f t="shared" si="404"/>
        <v>0</v>
      </c>
      <c r="CI175" s="59">
        <f t="shared" ref="CI175:CI196" si="405">$S$79/$X$4</f>
        <v>0</v>
      </c>
      <c r="CJ175" s="97"/>
      <c r="CK175" s="49">
        <f t="shared" si="353"/>
        <v>78928.523122616258</v>
      </c>
      <c r="CL175" s="59">
        <f t="shared" si="391"/>
        <v>96141231.280644506</v>
      </c>
      <c r="CM175" s="59">
        <f t="shared" si="392"/>
        <v>616905.76855954528</v>
      </c>
      <c r="CN175" s="59">
        <f t="shared" si="393"/>
        <v>-173412.21154208365</v>
      </c>
      <c r="CO175" s="59">
        <f t="shared" si="394"/>
        <v>443493.55701746163</v>
      </c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F175" s="49">
        <f t="shared" si="356"/>
        <v>0</v>
      </c>
      <c r="FG175" s="49">
        <f t="shared" si="395"/>
        <v>78928.523122616258</v>
      </c>
      <c r="FH175" s="49">
        <f t="shared" si="396"/>
        <v>78928.523122616258</v>
      </c>
      <c r="FI175" s="49">
        <f t="shared" si="358"/>
        <v>22186.807849767432</v>
      </c>
      <c r="FJ175" s="59">
        <f t="shared" si="363"/>
        <v>-173412.21154208365</v>
      </c>
      <c r="FL175" s="49">
        <f t="shared" si="368"/>
        <v>612.02110868409704</v>
      </c>
      <c r="FM175" s="49">
        <f t="shared" si="347"/>
        <v>749.14075386182867</v>
      </c>
      <c r="FN175" s="49">
        <f t="shared" si="369"/>
        <v>1915.8921663154342</v>
      </c>
      <c r="FO175" s="46"/>
      <c r="FP175" s="46"/>
      <c r="FQ175" s="49">
        <f t="shared" si="397"/>
        <v>3277.0540288613602</v>
      </c>
      <c r="FS175" s="33">
        <f t="shared" si="398"/>
        <v>6.8400000000000002E-2</v>
      </c>
      <c r="FT175" s="33">
        <f t="shared" si="399"/>
        <v>8.8670168312699971E-2</v>
      </c>
    </row>
    <row r="176" spans="1:176" x14ac:dyDescent="0.3">
      <c r="A176" s="95" t="s">
        <v>18</v>
      </c>
      <c r="B176" s="96">
        <v>2035</v>
      </c>
      <c r="C176" s="45"/>
      <c r="D176" s="45"/>
      <c r="E176" s="45"/>
      <c r="F176" s="45"/>
      <c r="S176" s="82">
        <f t="shared" si="350"/>
        <v>0</v>
      </c>
      <c r="T176" s="49">
        <f t="shared" si="360"/>
        <v>96758137.049204051</v>
      </c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>
        <f t="shared" si="374"/>
        <v>5838.1715171504284</v>
      </c>
      <c r="BN176" s="59">
        <f t="shared" si="375"/>
        <v>6721.9650077639126</v>
      </c>
      <c r="BO176" s="59">
        <f t="shared" si="376"/>
        <v>6222.5398309563725</v>
      </c>
      <c r="BP176" s="59">
        <f t="shared" si="377"/>
        <v>4760.9092398235271</v>
      </c>
      <c r="BQ176" s="59">
        <f t="shared" si="378"/>
        <v>4026.2060297320827</v>
      </c>
      <c r="BR176" s="59">
        <f t="shared" si="379"/>
        <v>4235.1374337202333</v>
      </c>
      <c r="BS176" s="59">
        <f t="shared" si="380"/>
        <v>5390.4471780088652</v>
      </c>
      <c r="BT176" s="59">
        <f t="shared" si="381"/>
        <v>6391.9100098402914</v>
      </c>
      <c r="BU176" s="59">
        <f t="shared" si="382"/>
        <v>4055.7789333138307</v>
      </c>
      <c r="BV176" s="59">
        <f t="shared" si="383"/>
        <v>3431.7872296968144</v>
      </c>
      <c r="BW176" s="59">
        <f t="shared" si="384"/>
        <v>2776.9411069589014</v>
      </c>
      <c r="BX176" s="59">
        <f t="shared" si="385"/>
        <v>2836.8083786256516</v>
      </c>
      <c r="BY176" s="59">
        <f t="shared" si="386"/>
        <v>2956.8646387405238</v>
      </c>
      <c r="BZ176" s="59">
        <f t="shared" si="387"/>
        <v>3849.5735720476232</v>
      </c>
      <c r="CA176" s="59">
        <f t="shared" si="388"/>
        <v>2321.0107294351251</v>
      </c>
      <c r="CB176" s="59">
        <f t="shared" si="389"/>
        <v>2122.416790954941</v>
      </c>
      <c r="CC176" s="59">
        <f t="shared" si="390"/>
        <v>1250.5739887968584</v>
      </c>
      <c r="CD176" s="59">
        <f t="shared" si="400"/>
        <v>992.64814015127365</v>
      </c>
      <c r="CE176" s="59">
        <f t="shared" si="401"/>
        <v>952.57617498965567</v>
      </c>
      <c r="CF176" s="59">
        <f t="shared" si="402"/>
        <v>1587.6269583160931</v>
      </c>
      <c r="CG176" s="59">
        <f t="shared" si="403"/>
        <v>1905.1523499793113</v>
      </c>
      <c r="CH176" s="59">
        <f t="shared" si="404"/>
        <v>0</v>
      </c>
      <c r="CI176" s="59">
        <f t="shared" si="405"/>
        <v>0</v>
      </c>
      <c r="CJ176" s="97"/>
      <c r="CK176" s="49">
        <f t="shared" si="353"/>
        <v>74627.045239002313</v>
      </c>
      <c r="CL176" s="59">
        <f t="shared" si="391"/>
        <v>96215858.325883508</v>
      </c>
      <c r="CM176" s="59">
        <f t="shared" si="392"/>
        <v>542278.72332054377</v>
      </c>
      <c r="CN176" s="59">
        <f t="shared" si="393"/>
        <v>-152434.54912540011</v>
      </c>
      <c r="CO176" s="59">
        <f t="shared" si="394"/>
        <v>389844.17419514363</v>
      </c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F176" s="49">
        <f t="shared" si="356"/>
        <v>0</v>
      </c>
      <c r="FG176" s="49">
        <f t="shared" si="395"/>
        <v>74627.045239002313</v>
      </c>
      <c r="FH176" s="49">
        <f t="shared" si="396"/>
        <v>74627.045239002313</v>
      </c>
      <c r="FI176" s="49">
        <f t="shared" si="358"/>
        <v>20977.66241668355</v>
      </c>
      <c r="FJ176" s="59">
        <f t="shared" si="363"/>
        <v>-152434.54912540011</v>
      </c>
      <c r="FL176" s="49">
        <f t="shared" si="368"/>
        <v>537.98496038929818</v>
      </c>
      <c r="FM176" s="49">
        <f t="shared" si="347"/>
        <v>658.51725222175696</v>
      </c>
      <c r="FN176" s="49">
        <f t="shared" si="369"/>
        <v>1684.1268325230205</v>
      </c>
      <c r="FO176" s="46"/>
      <c r="FP176" s="46"/>
      <c r="FQ176" s="49">
        <f t="shared" si="397"/>
        <v>2880.6290451340756</v>
      </c>
      <c r="FS176" s="33">
        <f t="shared" si="398"/>
        <v>6.8400000000000002E-2</v>
      </c>
      <c r="FT176" s="33">
        <f t="shared" si="399"/>
        <v>8.8670168312699957E-2</v>
      </c>
    </row>
    <row r="177" spans="1:176" x14ac:dyDescent="0.3">
      <c r="A177" s="95" t="s">
        <v>19</v>
      </c>
      <c r="B177" s="96">
        <v>2035</v>
      </c>
      <c r="C177" s="45"/>
      <c r="D177" s="45"/>
      <c r="E177" s="45"/>
      <c r="F177" s="45"/>
      <c r="S177" s="82">
        <f t="shared" si="350"/>
        <v>0</v>
      </c>
      <c r="T177" s="49">
        <f t="shared" si="360"/>
        <v>96758137.049204051</v>
      </c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>
        <f t="shared" si="375"/>
        <v>6721.9650077639126</v>
      </c>
      <c r="BO177" s="59">
        <f t="shared" si="376"/>
        <v>6222.5398309563725</v>
      </c>
      <c r="BP177" s="59">
        <f t="shared" si="377"/>
        <v>4760.9092398235271</v>
      </c>
      <c r="BQ177" s="59">
        <f t="shared" si="378"/>
        <v>4026.2060297320827</v>
      </c>
      <c r="BR177" s="59">
        <f t="shared" si="379"/>
        <v>4235.1374337202333</v>
      </c>
      <c r="BS177" s="59">
        <f t="shared" si="380"/>
        <v>5390.4471780088652</v>
      </c>
      <c r="BT177" s="59">
        <f t="shared" si="381"/>
        <v>6391.9100098402914</v>
      </c>
      <c r="BU177" s="59">
        <f t="shared" si="382"/>
        <v>4055.7789333138307</v>
      </c>
      <c r="BV177" s="59">
        <f t="shared" si="383"/>
        <v>3431.7872296968144</v>
      </c>
      <c r="BW177" s="59">
        <f t="shared" si="384"/>
        <v>2776.9411069589014</v>
      </c>
      <c r="BX177" s="59">
        <f t="shared" si="385"/>
        <v>2836.8083786256516</v>
      </c>
      <c r="BY177" s="59">
        <f t="shared" si="386"/>
        <v>2956.8646387405238</v>
      </c>
      <c r="BZ177" s="59">
        <f t="shared" si="387"/>
        <v>3849.5735720476232</v>
      </c>
      <c r="CA177" s="59">
        <f t="shared" si="388"/>
        <v>2321.0107294351251</v>
      </c>
      <c r="CB177" s="59">
        <f t="shared" si="389"/>
        <v>2122.416790954941</v>
      </c>
      <c r="CC177" s="59">
        <f t="shared" si="390"/>
        <v>1250.5739887968584</v>
      </c>
      <c r="CD177" s="59">
        <f t="shared" si="400"/>
        <v>992.64814015127365</v>
      </c>
      <c r="CE177" s="59">
        <f t="shared" si="401"/>
        <v>952.57617498965567</v>
      </c>
      <c r="CF177" s="59">
        <f t="shared" si="402"/>
        <v>1587.6269583160931</v>
      </c>
      <c r="CG177" s="59">
        <f t="shared" si="403"/>
        <v>1905.1523499793113</v>
      </c>
      <c r="CH177" s="59">
        <f t="shared" si="404"/>
        <v>0</v>
      </c>
      <c r="CI177" s="59">
        <f t="shared" si="405"/>
        <v>0</v>
      </c>
      <c r="CJ177" s="97"/>
      <c r="CK177" s="49">
        <f t="shared" si="353"/>
        <v>68788.87372185188</v>
      </c>
      <c r="CL177" s="59">
        <f t="shared" si="391"/>
        <v>96284647.199605361</v>
      </c>
      <c r="CM177" s="59">
        <f t="shared" si="392"/>
        <v>473489.84959869087</v>
      </c>
      <c r="CN177" s="59">
        <f t="shared" si="393"/>
        <v>-133097.99672218756</v>
      </c>
      <c r="CO177" s="59">
        <f t="shared" si="394"/>
        <v>340391.85287650331</v>
      </c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F177" s="49">
        <f t="shared" si="356"/>
        <v>0</v>
      </c>
      <c r="FG177" s="49">
        <f t="shared" si="395"/>
        <v>68788.87372185188</v>
      </c>
      <c r="FH177" s="49">
        <f t="shared" si="396"/>
        <v>68788.87372185188</v>
      </c>
      <c r="FI177" s="49">
        <f t="shared" si="358"/>
        <v>19336.552403212565</v>
      </c>
      <c r="FJ177" s="59">
        <f t="shared" si="363"/>
        <v>-133097.99672218756</v>
      </c>
      <c r="FL177" s="49">
        <f t="shared" si="368"/>
        <v>469.74075696957453</v>
      </c>
      <c r="FM177" s="49">
        <f t="shared" si="347"/>
        <v>574.98334583987707</v>
      </c>
      <c r="FN177" s="49">
        <f t="shared" si="369"/>
        <v>1470.4928044264943</v>
      </c>
      <c r="FO177" s="46"/>
      <c r="FP177" s="46"/>
      <c r="FQ177" s="49">
        <f t="shared" si="397"/>
        <v>2515.2169072359457</v>
      </c>
      <c r="FS177" s="33">
        <f t="shared" si="398"/>
        <v>6.8400000000000002E-2</v>
      </c>
      <c r="FT177" s="33">
        <f t="shared" si="399"/>
        <v>8.8670168312699943E-2</v>
      </c>
    </row>
    <row r="178" spans="1:176" x14ac:dyDescent="0.3">
      <c r="A178" s="95" t="s">
        <v>20</v>
      </c>
      <c r="B178" s="96">
        <v>2035</v>
      </c>
      <c r="C178" s="45"/>
      <c r="D178" s="45"/>
      <c r="E178" s="45"/>
      <c r="F178" s="45"/>
      <c r="S178" s="82">
        <f t="shared" si="350"/>
        <v>0</v>
      </c>
      <c r="T178" s="49">
        <f t="shared" si="360"/>
        <v>96758137.049204051</v>
      </c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>
        <f t="shared" si="376"/>
        <v>6222.5398309563725</v>
      </c>
      <c r="BP178" s="59">
        <f t="shared" si="377"/>
        <v>4760.9092398235271</v>
      </c>
      <c r="BQ178" s="59">
        <f t="shared" si="378"/>
        <v>4026.2060297320827</v>
      </c>
      <c r="BR178" s="59">
        <f t="shared" si="379"/>
        <v>4235.1374337202333</v>
      </c>
      <c r="BS178" s="59">
        <f t="shared" si="380"/>
        <v>5390.4471780088652</v>
      </c>
      <c r="BT178" s="59">
        <f t="shared" si="381"/>
        <v>6391.9100098402914</v>
      </c>
      <c r="BU178" s="59">
        <f t="shared" si="382"/>
        <v>4055.7789333138307</v>
      </c>
      <c r="BV178" s="59">
        <f t="shared" si="383"/>
        <v>3431.7872296968144</v>
      </c>
      <c r="BW178" s="59">
        <f t="shared" si="384"/>
        <v>2776.9411069589014</v>
      </c>
      <c r="BX178" s="59">
        <f t="shared" si="385"/>
        <v>2836.8083786256516</v>
      </c>
      <c r="BY178" s="59">
        <f t="shared" si="386"/>
        <v>2956.8646387405238</v>
      </c>
      <c r="BZ178" s="59">
        <f t="shared" si="387"/>
        <v>3849.5735720476232</v>
      </c>
      <c r="CA178" s="59">
        <f t="shared" si="388"/>
        <v>2321.0107294351251</v>
      </c>
      <c r="CB178" s="59">
        <f t="shared" si="389"/>
        <v>2122.416790954941</v>
      </c>
      <c r="CC178" s="59">
        <f t="shared" si="390"/>
        <v>1250.5739887968584</v>
      </c>
      <c r="CD178" s="59">
        <f t="shared" si="400"/>
        <v>992.64814015127365</v>
      </c>
      <c r="CE178" s="59">
        <f t="shared" si="401"/>
        <v>952.57617498965567</v>
      </c>
      <c r="CF178" s="59">
        <f t="shared" si="402"/>
        <v>1587.6269583160931</v>
      </c>
      <c r="CG178" s="59">
        <f t="shared" si="403"/>
        <v>1905.1523499793113</v>
      </c>
      <c r="CH178" s="59">
        <f t="shared" si="404"/>
        <v>0</v>
      </c>
      <c r="CI178" s="59">
        <f t="shared" si="405"/>
        <v>0</v>
      </c>
      <c r="CJ178" s="97"/>
      <c r="CK178" s="49">
        <f t="shared" si="353"/>
        <v>62066.908714087978</v>
      </c>
      <c r="CL178" s="59">
        <f t="shared" si="391"/>
        <v>96346714.108319446</v>
      </c>
      <c r="CM178" s="59">
        <f t="shared" si="392"/>
        <v>411422.94088460505</v>
      </c>
      <c r="CN178" s="59">
        <f t="shared" si="393"/>
        <v>-115650.98868265742</v>
      </c>
      <c r="CO178" s="59">
        <f t="shared" si="394"/>
        <v>295771.95220194763</v>
      </c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F178" s="49">
        <f t="shared" si="356"/>
        <v>0</v>
      </c>
      <c r="FG178" s="49">
        <f t="shared" si="395"/>
        <v>62066.908714087978</v>
      </c>
      <c r="FH178" s="49">
        <f t="shared" si="396"/>
        <v>62066.908714087978</v>
      </c>
      <c r="FI178" s="49">
        <f t="shared" si="358"/>
        <v>17447.00803953013</v>
      </c>
      <c r="FJ178" s="59">
        <f t="shared" si="363"/>
        <v>-115650.98868265742</v>
      </c>
      <c r="FL178" s="49">
        <f t="shared" si="368"/>
        <v>408.1652940386877</v>
      </c>
      <c r="FM178" s="49">
        <f t="shared" si="347"/>
        <v>499.61227110911051</v>
      </c>
      <c r="FN178" s="49">
        <f t="shared" si="369"/>
        <v>1277.7348335124138</v>
      </c>
      <c r="FO178" s="46"/>
      <c r="FP178" s="46"/>
      <c r="FQ178" s="49">
        <f t="shared" si="397"/>
        <v>2185.5123986602121</v>
      </c>
      <c r="FS178" s="33">
        <f t="shared" si="398"/>
        <v>6.8400000000000002E-2</v>
      </c>
      <c r="FT178" s="33">
        <f t="shared" si="399"/>
        <v>8.8670168312699957E-2</v>
      </c>
    </row>
    <row r="179" spans="1:176" x14ac:dyDescent="0.3">
      <c r="A179" s="95" t="s">
        <v>21</v>
      </c>
      <c r="B179" s="96">
        <v>2035</v>
      </c>
      <c r="C179" s="45"/>
      <c r="D179" s="45"/>
      <c r="E179" s="45"/>
      <c r="F179" s="45"/>
      <c r="S179" s="82">
        <f t="shared" si="350"/>
        <v>0</v>
      </c>
      <c r="T179" s="49">
        <f t="shared" si="360"/>
        <v>96758137.049204051</v>
      </c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>
        <f t="shared" si="377"/>
        <v>4760.9092398235271</v>
      </c>
      <c r="BQ179" s="59">
        <f t="shared" si="378"/>
        <v>4026.2060297320827</v>
      </c>
      <c r="BR179" s="59">
        <f t="shared" si="379"/>
        <v>4235.1374337202333</v>
      </c>
      <c r="BS179" s="59">
        <f t="shared" si="380"/>
        <v>5390.4471780088652</v>
      </c>
      <c r="BT179" s="59">
        <f t="shared" si="381"/>
        <v>6391.9100098402914</v>
      </c>
      <c r="BU179" s="59">
        <f t="shared" si="382"/>
        <v>4055.7789333138307</v>
      </c>
      <c r="BV179" s="59">
        <f t="shared" si="383"/>
        <v>3431.7872296968144</v>
      </c>
      <c r="BW179" s="59">
        <f t="shared" si="384"/>
        <v>2776.9411069589014</v>
      </c>
      <c r="BX179" s="59">
        <f t="shared" si="385"/>
        <v>2836.8083786256516</v>
      </c>
      <c r="BY179" s="59">
        <f t="shared" si="386"/>
        <v>2956.8646387405238</v>
      </c>
      <c r="BZ179" s="59">
        <f t="shared" si="387"/>
        <v>3849.5735720476232</v>
      </c>
      <c r="CA179" s="59">
        <f t="shared" si="388"/>
        <v>2321.0107294351251</v>
      </c>
      <c r="CB179" s="59">
        <f t="shared" si="389"/>
        <v>2122.416790954941</v>
      </c>
      <c r="CC179" s="59">
        <f t="shared" si="390"/>
        <v>1250.5739887968584</v>
      </c>
      <c r="CD179" s="59">
        <f t="shared" si="400"/>
        <v>992.64814015127365</v>
      </c>
      <c r="CE179" s="59">
        <f t="shared" si="401"/>
        <v>952.57617498965567</v>
      </c>
      <c r="CF179" s="59">
        <f t="shared" si="402"/>
        <v>1587.6269583160931</v>
      </c>
      <c r="CG179" s="59">
        <f t="shared" si="403"/>
        <v>1905.1523499793113</v>
      </c>
      <c r="CH179" s="59">
        <f t="shared" si="404"/>
        <v>0</v>
      </c>
      <c r="CI179" s="59">
        <f t="shared" si="405"/>
        <v>0</v>
      </c>
      <c r="CJ179" s="97"/>
      <c r="CK179" s="49">
        <f t="shared" si="353"/>
        <v>55844.36888313161</v>
      </c>
      <c r="CL179" s="59">
        <f t="shared" si="391"/>
        <v>96402558.477202579</v>
      </c>
      <c r="CM179" s="59">
        <f t="shared" si="392"/>
        <v>355578.57200147212</v>
      </c>
      <c r="CN179" s="59">
        <f t="shared" si="393"/>
        <v>-99953.13658960913</v>
      </c>
      <c r="CO179" s="59">
        <f t="shared" si="394"/>
        <v>255625.43541186297</v>
      </c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F179" s="49">
        <f t="shared" si="356"/>
        <v>0</v>
      </c>
      <c r="FG179" s="49">
        <f t="shared" si="395"/>
        <v>55844.36888313161</v>
      </c>
      <c r="FH179" s="49">
        <f t="shared" si="396"/>
        <v>55844.36888313161</v>
      </c>
      <c r="FI179" s="49">
        <f t="shared" si="358"/>
        <v>15697.852093048297</v>
      </c>
      <c r="FJ179" s="59">
        <f t="shared" si="363"/>
        <v>-99953.13658960913</v>
      </c>
      <c r="FL179" s="49">
        <f t="shared" si="368"/>
        <v>352.76310086837088</v>
      </c>
      <c r="FM179" s="49">
        <f t="shared" si="347"/>
        <v>431.79755006713958</v>
      </c>
      <c r="FN179" s="49">
        <f t="shared" si="369"/>
        <v>1104.3018809792482</v>
      </c>
      <c r="FO179" s="46"/>
      <c r="FP179" s="46"/>
      <c r="FQ179" s="49">
        <f t="shared" si="397"/>
        <v>1888.8625319147586</v>
      </c>
      <c r="FS179" s="33">
        <f t="shared" si="398"/>
        <v>6.8400000000000002E-2</v>
      </c>
      <c r="FT179" s="33">
        <f t="shared" si="399"/>
        <v>8.8670168312699957E-2</v>
      </c>
    </row>
    <row r="180" spans="1:176" x14ac:dyDescent="0.3">
      <c r="A180" s="95" t="s">
        <v>22</v>
      </c>
      <c r="B180" s="96">
        <v>2035</v>
      </c>
      <c r="C180" s="45"/>
      <c r="D180" s="45"/>
      <c r="E180" s="45"/>
      <c r="F180" s="45"/>
      <c r="S180" s="82">
        <f t="shared" si="350"/>
        <v>0</v>
      </c>
      <c r="T180" s="49">
        <f t="shared" si="360"/>
        <v>96758137.049204051</v>
      </c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>
        <f t="shared" si="378"/>
        <v>4026.2060297320827</v>
      </c>
      <c r="BR180" s="59">
        <f t="shared" si="379"/>
        <v>4235.1374337202333</v>
      </c>
      <c r="BS180" s="59">
        <f t="shared" si="380"/>
        <v>5390.4471780088652</v>
      </c>
      <c r="BT180" s="59">
        <f t="shared" si="381"/>
        <v>6391.9100098402914</v>
      </c>
      <c r="BU180" s="59">
        <f t="shared" si="382"/>
        <v>4055.7789333138307</v>
      </c>
      <c r="BV180" s="59">
        <f t="shared" si="383"/>
        <v>3431.7872296968144</v>
      </c>
      <c r="BW180" s="59">
        <f t="shared" si="384"/>
        <v>2776.9411069589014</v>
      </c>
      <c r="BX180" s="59">
        <f t="shared" si="385"/>
        <v>2836.8083786256516</v>
      </c>
      <c r="BY180" s="59">
        <f t="shared" si="386"/>
        <v>2956.8646387405238</v>
      </c>
      <c r="BZ180" s="59">
        <f t="shared" si="387"/>
        <v>3849.5735720476232</v>
      </c>
      <c r="CA180" s="59">
        <f t="shared" si="388"/>
        <v>2321.0107294351251</v>
      </c>
      <c r="CB180" s="59">
        <f t="shared" si="389"/>
        <v>2122.416790954941</v>
      </c>
      <c r="CC180" s="59">
        <f t="shared" si="390"/>
        <v>1250.5739887968584</v>
      </c>
      <c r="CD180" s="59">
        <f t="shared" si="400"/>
        <v>992.64814015127365</v>
      </c>
      <c r="CE180" s="59">
        <f t="shared" si="401"/>
        <v>952.57617498965567</v>
      </c>
      <c r="CF180" s="59">
        <f t="shared" si="402"/>
        <v>1587.6269583160931</v>
      </c>
      <c r="CG180" s="59">
        <f t="shared" si="403"/>
        <v>1905.1523499793113</v>
      </c>
      <c r="CH180" s="59">
        <f t="shared" si="404"/>
        <v>0</v>
      </c>
      <c r="CI180" s="59">
        <f t="shared" si="405"/>
        <v>0</v>
      </c>
      <c r="CJ180" s="97"/>
      <c r="CK180" s="49">
        <f t="shared" si="353"/>
        <v>51083.459643308073</v>
      </c>
      <c r="CL180" s="59">
        <f t="shared" si="391"/>
        <v>96453641.936845884</v>
      </c>
      <c r="CM180" s="59">
        <f t="shared" si="392"/>
        <v>304495.11235816777</v>
      </c>
      <c r="CN180" s="59">
        <f t="shared" si="393"/>
        <v>-85593.576083875232</v>
      </c>
      <c r="CO180" s="59">
        <f t="shared" si="394"/>
        <v>218901.53627429254</v>
      </c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F180" s="49">
        <f t="shared" si="356"/>
        <v>0</v>
      </c>
      <c r="FG180" s="49">
        <f t="shared" si="395"/>
        <v>51083.459643308073</v>
      </c>
      <c r="FH180" s="49">
        <f t="shared" si="396"/>
        <v>51083.459643308073</v>
      </c>
      <c r="FI180" s="49">
        <f t="shared" si="358"/>
        <v>14359.5605057339</v>
      </c>
      <c r="FJ180" s="59">
        <f t="shared" si="363"/>
        <v>-85593.576083875232</v>
      </c>
      <c r="FL180" s="49">
        <f t="shared" si="368"/>
        <v>302.08412005852369</v>
      </c>
      <c r="FM180" s="49">
        <f t="shared" si="347"/>
        <v>369.76424868237547</v>
      </c>
      <c r="FN180" s="49">
        <f t="shared" si="369"/>
        <v>945.65463670494375</v>
      </c>
      <c r="FO180" s="46"/>
      <c r="FP180" s="46"/>
      <c r="FQ180" s="49">
        <f t="shared" si="397"/>
        <v>1617.503005445843</v>
      </c>
      <c r="FS180" s="33">
        <f t="shared" si="398"/>
        <v>6.8399999999999989E-2</v>
      </c>
      <c r="FT180" s="33">
        <f t="shared" si="399"/>
        <v>8.8670168312699957E-2</v>
      </c>
    </row>
    <row r="181" spans="1:176" x14ac:dyDescent="0.3">
      <c r="A181" s="95" t="s">
        <v>23</v>
      </c>
      <c r="B181" s="96">
        <v>2035</v>
      </c>
      <c r="C181" s="45"/>
      <c r="D181" s="45"/>
      <c r="E181" s="45"/>
      <c r="F181" s="45"/>
      <c r="S181" s="82">
        <f t="shared" si="350"/>
        <v>0</v>
      </c>
      <c r="T181" s="49">
        <f t="shared" si="360"/>
        <v>96758137.049204051</v>
      </c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>
        <f t="shared" si="379"/>
        <v>4235.1374337202333</v>
      </c>
      <c r="BS181" s="59">
        <f t="shared" si="380"/>
        <v>5390.4471780088652</v>
      </c>
      <c r="BT181" s="59">
        <f t="shared" si="381"/>
        <v>6391.9100098402914</v>
      </c>
      <c r="BU181" s="59">
        <f t="shared" si="382"/>
        <v>4055.7789333138307</v>
      </c>
      <c r="BV181" s="59">
        <f t="shared" si="383"/>
        <v>3431.7872296968144</v>
      </c>
      <c r="BW181" s="59">
        <f t="shared" si="384"/>
        <v>2776.9411069589014</v>
      </c>
      <c r="BX181" s="59">
        <f t="shared" si="385"/>
        <v>2836.8083786256516</v>
      </c>
      <c r="BY181" s="59">
        <f t="shared" si="386"/>
        <v>2956.8646387405238</v>
      </c>
      <c r="BZ181" s="59">
        <f t="shared" si="387"/>
        <v>3849.5735720476232</v>
      </c>
      <c r="CA181" s="59">
        <f t="shared" si="388"/>
        <v>2321.0107294351251</v>
      </c>
      <c r="CB181" s="59">
        <f t="shared" si="389"/>
        <v>2122.416790954941</v>
      </c>
      <c r="CC181" s="59">
        <f t="shared" si="390"/>
        <v>1250.5739887968584</v>
      </c>
      <c r="CD181" s="59">
        <f t="shared" si="400"/>
        <v>992.64814015127365</v>
      </c>
      <c r="CE181" s="59">
        <f t="shared" si="401"/>
        <v>952.57617498965567</v>
      </c>
      <c r="CF181" s="59">
        <f t="shared" si="402"/>
        <v>1587.6269583160931</v>
      </c>
      <c r="CG181" s="59">
        <f t="shared" si="403"/>
        <v>1905.1523499793113</v>
      </c>
      <c r="CH181" s="59">
        <f t="shared" si="404"/>
        <v>0</v>
      </c>
      <c r="CI181" s="59">
        <f t="shared" si="405"/>
        <v>0</v>
      </c>
      <c r="CJ181" s="97"/>
      <c r="CK181" s="49">
        <f t="shared" si="353"/>
        <v>47057.253613575987</v>
      </c>
      <c r="CL181" s="59">
        <f t="shared" si="391"/>
        <v>96500699.19045946</v>
      </c>
      <c r="CM181" s="59">
        <f t="shared" si="392"/>
        <v>257437.85874459147</v>
      </c>
      <c r="CN181" s="59">
        <f t="shared" si="393"/>
        <v>-72365.782093099027</v>
      </c>
      <c r="CO181" s="59">
        <f t="shared" si="394"/>
        <v>185072.07665149245</v>
      </c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F181" s="49">
        <f t="shared" si="356"/>
        <v>0</v>
      </c>
      <c r="FG181" s="49">
        <f t="shared" si="395"/>
        <v>47057.253613575987</v>
      </c>
      <c r="FH181" s="49">
        <f t="shared" si="396"/>
        <v>47057.253613575987</v>
      </c>
      <c r="FI181" s="49">
        <f t="shared" si="358"/>
        <v>13227.79399077621</v>
      </c>
      <c r="FJ181" s="59">
        <f t="shared" si="363"/>
        <v>-72365.782093099027</v>
      </c>
      <c r="FL181" s="49">
        <f t="shared" si="368"/>
        <v>255.39946577905957</v>
      </c>
      <c r="FM181" s="49">
        <f t="shared" si="347"/>
        <v>312.62017864222167</v>
      </c>
      <c r="FN181" s="49">
        <f t="shared" si="369"/>
        <v>799.51137113444736</v>
      </c>
      <c r="FO181" s="46"/>
      <c r="FP181" s="46"/>
      <c r="FQ181" s="49">
        <f t="shared" si="397"/>
        <v>1367.5310155557286</v>
      </c>
      <c r="FS181" s="33">
        <f t="shared" si="398"/>
        <v>6.8400000000000002E-2</v>
      </c>
      <c r="FT181" s="33">
        <f t="shared" si="399"/>
        <v>8.8670168312699957E-2</v>
      </c>
    </row>
    <row r="182" spans="1:176" x14ac:dyDescent="0.3">
      <c r="A182" s="95" t="s">
        <v>24</v>
      </c>
      <c r="B182" s="96">
        <v>2035</v>
      </c>
      <c r="C182" s="45"/>
      <c r="D182" s="45"/>
      <c r="E182" s="45"/>
      <c r="F182" s="45"/>
      <c r="S182" s="82">
        <f t="shared" si="350"/>
        <v>0</v>
      </c>
      <c r="T182" s="49">
        <f t="shared" si="360"/>
        <v>96758137.049204051</v>
      </c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>
        <f t="shared" si="380"/>
        <v>5390.4471780088652</v>
      </c>
      <c r="BT182" s="59">
        <f t="shared" si="381"/>
        <v>6391.9100098402914</v>
      </c>
      <c r="BU182" s="59">
        <f t="shared" si="382"/>
        <v>4055.7789333138307</v>
      </c>
      <c r="BV182" s="59">
        <f t="shared" si="383"/>
        <v>3431.7872296968144</v>
      </c>
      <c r="BW182" s="59">
        <f t="shared" si="384"/>
        <v>2776.9411069589014</v>
      </c>
      <c r="BX182" s="59">
        <f t="shared" si="385"/>
        <v>2836.8083786256516</v>
      </c>
      <c r="BY182" s="59">
        <f t="shared" si="386"/>
        <v>2956.8646387405238</v>
      </c>
      <c r="BZ182" s="59">
        <f t="shared" si="387"/>
        <v>3849.5735720476232</v>
      </c>
      <c r="CA182" s="59">
        <f t="shared" si="388"/>
        <v>2321.0107294351251</v>
      </c>
      <c r="CB182" s="59">
        <f t="shared" si="389"/>
        <v>2122.416790954941</v>
      </c>
      <c r="CC182" s="59">
        <f t="shared" si="390"/>
        <v>1250.5739887968584</v>
      </c>
      <c r="CD182" s="59">
        <f t="shared" si="400"/>
        <v>992.64814015127365</v>
      </c>
      <c r="CE182" s="59">
        <f t="shared" si="401"/>
        <v>952.57617498965567</v>
      </c>
      <c r="CF182" s="59">
        <f t="shared" si="402"/>
        <v>1587.6269583160931</v>
      </c>
      <c r="CG182" s="59">
        <f t="shared" si="403"/>
        <v>1905.1523499793113</v>
      </c>
      <c r="CH182" s="59">
        <f t="shared" si="404"/>
        <v>0</v>
      </c>
      <c r="CI182" s="59">
        <f t="shared" si="405"/>
        <v>0</v>
      </c>
      <c r="CJ182" s="97"/>
      <c r="CK182" s="49">
        <f t="shared" si="353"/>
        <v>42822.116179855759</v>
      </c>
      <c r="CL182" s="59">
        <f t="shared" si="391"/>
        <v>96543521.306639314</v>
      </c>
      <c r="CM182" s="59">
        <f t="shared" si="392"/>
        <v>214615.7425647378</v>
      </c>
      <c r="CN182" s="59">
        <f t="shared" si="393"/>
        <v>-60328.485234941574</v>
      </c>
      <c r="CO182" s="59">
        <f t="shared" si="394"/>
        <v>154287.25732979621</v>
      </c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F182" s="49">
        <f t="shared" si="356"/>
        <v>0</v>
      </c>
      <c r="FG182" s="49">
        <f t="shared" si="395"/>
        <v>42822.116179855759</v>
      </c>
      <c r="FH182" s="49">
        <f t="shared" si="396"/>
        <v>42822.116179855759</v>
      </c>
      <c r="FI182" s="49">
        <f t="shared" si="358"/>
        <v>12037.296858157455</v>
      </c>
      <c r="FJ182" s="59">
        <f t="shared" si="363"/>
        <v>-60328.485234941574</v>
      </c>
      <c r="FL182" s="49">
        <f t="shared" si="368"/>
        <v>212.91641511511875</v>
      </c>
      <c r="FM182" s="49">
        <f t="shared" si="347"/>
        <v>260.61905621498499</v>
      </c>
      <c r="FN182" s="49">
        <f t="shared" si="369"/>
        <v>666.52095166471963</v>
      </c>
      <c r="FO182" s="46"/>
      <c r="FP182" s="46"/>
      <c r="FQ182" s="49">
        <f t="shared" si="397"/>
        <v>1140.0564229948234</v>
      </c>
      <c r="FS182" s="33">
        <f t="shared" si="398"/>
        <v>6.8400000000000002E-2</v>
      </c>
      <c r="FT182" s="33">
        <f t="shared" si="399"/>
        <v>8.8670168312699957E-2</v>
      </c>
    </row>
    <row r="183" spans="1:176" x14ac:dyDescent="0.3">
      <c r="A183" s="95" t="s">
        <v>25</v>
      </c>
      <c r="B183" s="96">
        <v>2035</v>
      </c>
      <c r="C183" s="45"/>
      <c r="D183" s="45"/>
      <c r="E183" s="45"/>
      <c r="F183" s="45"/>
      <c r="S183" s="82">
        <f t="shared" si="350"/>
        <v>0</v>
      </c>
      <c r="T183" s="49">
        <f t="shared" si="360"/>
        <v>96758137.049204051</v>
      </c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>
        <f t="shared" si="381"/>
        <v>6391.9100098402914</v>
      </c>
      <c r="BU183" s="59">
        <f t="shared" si="382"/>
        <v>4055.7789333138307</v>
      </c>
      <c r="BV183" s="59">
        <f t="shared" si="383"/>
        <v>3431.7872296968144</v>
      </c>
      <c r="BW183" s="59">
        <f t="shared" si="384"/>
        <v>2776.9411069589014</v>
      </c>
      <c r="BX183" s="59">
        <f t="shared" si="385"/>
        <v>2836.8083786256516</v>
      </c>
      <c r="BY183" s="59">
        <f t="shared" si="386"/>
        <v>2956.8646387405238</v>
      </c>
      <c r="BZ183" s="59">
        <f t="shared" si="387"/>
        <v>3849.5735720476232</v>
      </c>
      <c r="CA183" s="59">
        <f t="shared" si="388"/>
        <v>2321.0107294351251</v>
      </c>
      <c r="CB183" s="59">
        <f t="shared" si="389"/>
        <v>2122.416790954941</v>
      </c>
      <c r="CC183" s="59">
        <f t="shared" si="390"/>
        <v>1250.5739887968584</v>
      </c>
      <c r="CD183" s="59">
        <f t="shared" si="400"/>
        <v>992.64814015127365</v>
      </c>
      <c r="CE183" s="59">
        <f t="shared" si="401"/>
        <v>952.57617498965567</v>
      </c>
      <c r="CF183" s="59">
        <f t="shared" si="402"/>
        <v>1587.6269583160931</v>
      </c>
      <c r="CG183" s="59">
        <f t="shared" si="403"/>
        <v>1905.1523499793113</v>
      </c>
      <c r="CH183" s="59">
        <f t="shared" si="404"/>
        <v>0</v>
      </c>
      <c r="CI183" s="59">
        <f t="shared" si="405"/>
        <v>0</v>
      </c>
      <c r="CJ183" s="97"/>
      <c r="CK183" s="49">
        <f t="shared" si="353"/>
        <v>37431.669001846887</v>
      </c>
      <c r="CL183" s="59">
        <f t="shared" si="391"/>
        <v>96580952.975641161</v>
      </c>
      <c r="CM183" s="59">
        <f t="shared" si="392"/>
        <v>177184.07356289029</v>
      </c>
      <c r="CN183" s="59">
        <f t="shared" si="393"/>
        <v>-49806.44307852241</v>
      </c>
      <c r="CO183" s="59">
        <f t="shared" si="394"/>
        <v>127377.63048436788</v>
      </c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F183" s="49">
        <f t="shared" si="356"/>
        <v>0</v>
      </c>
      <c r="FG183" s="49">
        <f t="shared" si="395"/>
        <v>37431.669001846887</v>
      </c>
      <c r="FH183" s="49">
        <f t="shared" si="396"/>
        <v>37431.669001846887</v>
      </c>
      <c r="FI183" s="49">
        <f t="shared" si="358"/>
        <v>10522.04215641916</v>
      </c>
      <c r="FJ183" s="59">
        <f t="shared" si="363"/>
        <v>-49806.44307852241</v>
      </c>
      <c r="FL183" s="49">
        <f t="shared" si="368"/>
        <v>175.78113006842767</v>
      </c>
      <c r="FM183" s="49">
        <f t="shared" si="347"/>
        <v>215.16383409925319</v>
      </c>
      <c r="FN183" s="49">
        <f t="shared" si="369"/>
        <v>550.27136369246921</v>
      </c>
      <c r="FO183" s="46"/>
      <c r="FP183" s="46"/>
      <c r="FQ183" s="49">
        <f t="shared" si="397"/>
        <v>941.21632786015005</v>
      </c>
      <c r="FS183" s="33">
        <f t="shared" si="398"/>
        <v>6.8399999999999989E-2</v>
      </c>
      <c r="FT183" s="33">
        <f t="shared" si="399"/>
        <v>8.8670168312699943E-2</v>
      </c>
    </row>
    <row r="184" spans="1:176" x14ac:dyDescent="0.3">
      <c r="A184" s="95" t="s">
        <v>26</v>
      </c>
      <c r="B184" s="96">
        <v>2035</v>
      </c>
      <c r="C184" s="45"/>
      <c r="D184" s="45"/>
      <c r="E184" s="45"/>
      <c r="F184" s="45"/>
      <c r="S184" s="82">
        <f t="shared" si="350"/>
        <v>0</v>
      </c>
      <c r="T184" s="49">
        <f t="shared" si="360"/>
        <v>96758137.049204051</v>
      </c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>
        <f t="shared" si="382"/>
        <v>4055.7789333138307</v>
      </c>
      <c r="BV184" s="59">
        <f t="shared" si="383"/>
        <v>3431.7872296968144</v>
      </c>
      <c r="BW184" s="59">
        <f t="shared" si="384"/>
        <v>2776.9411069589014</v>
      </c>
      <c r="BX184" s="59">
        <f t="shared" si="385"/>
        <v>2836.8083786256516</v>
      </c>
      <c r="BY184" s="59">
        <f t="shared" si="386"/>
        <v>2956.8646387405238</v>
      </c>
      <c r="BZ184" s="59">
        <f t="shared" si="387"/>
        <v>3849.5735720476232</v>
      </c>
      <c r="CA184" s="59">
        <f t="shared" si="388"/>
        <v>2321.0107294351251</v>
      </c>
      <c r="CB184" s="59">
        <f t="shared" si="389"/>
        <v>2122.416790954941</v>
      </c>
      <c r="CC184" s="59">
        <f t="shared" si="390"/>
        <v>1250.5739887968584</v>
      </c>
      <c r="CD184" s="59">
        <f t="shared" si="400"/>
        <v>992.64814015127365</v>
      </c>
      <c r="CE184" s="59">
        <f t="shared" si="401"/>
        <v>952.57617498965567</v>
      </c>
      <c r="CF184" s="59">
        <f t="shared" si="402"/>
        <v>1587.6269583160931</v>
      </c>
      <c r="CG184" s="59">
        <f t="shared" si="403"/>
        <v>1905.1523499793113</v>
      </c>
      <c r="CH184" s="59">
        <f t="shared" si="404"/>
        <v>0</v>
      </c>
      <c r="CI184" s="59">
        <f t="shared" si="405"/>
        <v>0</v>
      </c>
      <c r="CJ184" s="97"/>
      <c r="CK184" s="49">
        <f t="shared" si="353"/>
        <v>31039.758992006602</v>
      </c>
      <c r="CL184" s="59">
        <f t="shared" si="391"/>
        <v>96611992.734633163</v>
      </c>
      <c r="CM184" s="59">
        <f t="shared" si="392"/>
        <v>146144.31457088888</v>
      </c>
      <c r="CN184" s="59">
        <f t="shared" si="393"/>
        <v>-41081.166825869353</v>
      </c>
      <c r="CO184" s="59">
        <f t="shared" si="394"/>
        <v>105063.14774501952</v>
      </c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F184" s="49">
        <f t="shared" si="356"/>
        <v>0</v>
      </c>
      <c r="FG184" s="49">
        <f t="shared" si="395"/>
        <v>31039.758992006602</v>
      </c>
      <c r="FH184" s="49">
        <f t="shared" si="396"/>
        <v>31039.758992006602</v>
      </c>
      <c r="FI184" s="49">
        <f t="shared" si="358"/>
        <v>8725.2762526530569</v>
      </c>
      <c r="FJ184" s="59">
        <f t="shared" si="363"/>
        <v>-41081.166825869353</v>
      </c>
      <c r="FL184" s="49">
        <f t="shared" si="368"/>
        <v>144.98714388812692</v>
      </c>
      <c r="FM184" s="49">
        <f t="shared" si="347"/>
        <v>177.47064068780077</v>
      </c>
      <c r="FN184" s="49">
        <f t="shared" si="369"/>
        <v>453.87279825848435</v>
      </c>
      <c r="FO184" s="46"/>
      <c r="FP184" s="46"/>
      <c r="FQ184" s="49">
        <f t="shared" si="397"/>
        <v>776.3305828344121</v>
      </c>
      <c r="FS184" s="33">
        <f t="shared" si="398"/>
        <v>6.8400000000000002E-2</v>
      </c>
      <c r="FT184" s="33">
        <f t="shared" si="399"/>
        <v>8.8670168312699971E-2</v>
      </c>
    </row>
    <row r="185" spans="1:176" x14ac:dyDescent="0.3">
      <c r="A185" s="95" t="s">
        <v>27</v>
      </c>
      <c r="B185" s="96">
        <v>2035</v>
      </c>
      <c r="C185" s="45"/>
      <c r="D185" s="45"/>
      <c r="E185" s="45"/>
      <c r="F185" s="45"/>
      <c r="S185" s="82">
        <f t="shared" si="350"/>
        <v>0</v>
      </c>
      <c r="T185" s="49">
        <f t="shared" si="360"/>
        <v>96758137.049204051</v>
      </c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>
        <f t="shared" si="383"/>
        <v>3431.7872296968144</v>
      </c>
      <c r="BW185" s="59">
        <f t="shared" si="384"/>
        <v>2776.9411069589014</v>
      </c>
      <c r="BX185" s="59">
        <f t="shared" si="385"/>
        <v>2836.8083786256516</v>
      </c>
      <c r="BY185" s="59">
        <f t="shared" si="386"/>
        <v>2956.8646387405238</v>
      </c>
      <c r="BZ185" s="59">
        <f t="shared" si="387"/>
        <v>3849.5735720476232</v>
      </c>
      <c r="CA185" s="59">
        <f t="shared" si="388"/>
        <v>2321.0107294351251</v>
      </c>
      <c r="CB185" s="59">
        <f t="shared" si="389"/>
        <v>2122.416790954941</v>
      </c>
      <c r="CC185" s="59">
        <f t="shared" si="390"/>
        <v>1250.5739887968584</v>
      </c>
      <c r="CD185" s="59">
        <f t="shared" si="400"/>
        <v>992.64814015127365</v>
      </c>
      <c r="CE185" s="59">
        <f t="shared" si="401"/>
        <v>952.57617498965567</v>
      </c>
      <c r="CF185" s="59">
        <f t="shared" si="402"/>
        <v>1587.6269583160931</v>
      </c>
      <c r="CG185" s="59">
        <f t="shared" si="403"/>
        <v>1905.1523499793113</v>
      </c>
      <c r="CH185" s="59">
        <f t="shared" si="404"/>
        <v>0</v>
      </c>
      <c r="CI185" s="59">
        <f t="shared" si="405"/>
        <v>0</v>
      </c>
      <c r="CJ185" s="97"/>
      <c r="CK185" s="49">
        <f t="shared" si="353"/>
        <v>26983.98005869277</v>
      </c>
      <c r="CL185" s="59">
        <f t="shared" si="391"/>
        <v>96638976.714691862</v>
      </c>
      <c r="CM185" s="59">
        <f t="shared" si="392"/>
        <v>119160.33451218903</v>
      </c>
      <c r="CN185" s="59">
        <f t="shared" si="393"/>
        <v>-33495.970031370816</v>
      </c>
      <c r="CO185" s="59">
        <f t="shared" si="394"/>
        <v>85664.364480818214</v>
      </c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F185" s="49">
        <f t="shared" si="356"/>
        <v>0</v>
      </c>
      <c r="FG185" s="49">
        <f t="shared" si="395"/>
        <v>26983.98005869277</v>
      </c>
      <c r="FH185" s="49">
        <f t="shared" si="396"/>
        <v>26983.98005869277</v>
      </c>
      <c r="FI185" s="49">
        <f t="shared" si="358"/>
        <v>7585.1967944985381</v>
      </c>
      <c r="FJ185" s="59">
        <f t="shared" si="363"/>
        <v>-33495.970031370816</v>
      </c>
      <c r="FL185" s="49">
        <f t="shared" si="368"/>
        <v>118.21682298352913</v>
      </c>
      <c r="FM185" s="49">
        <f t="shared" si="347"/>
        <v>144.70259053555512</v>
      </c>
      <c r="FN185" s="49">
        <f t="shared" si="369"/>
        <v>370.07005455713471</v>
      </c>
      <c r="FO185" s="46"/>
      <c r="FP185" s="46"/>
      <c r="FQ185" s="49">
        <f t="shared" si="397"/>
        <v>632.98946807621894</v>
      </c>
      <c r="FS185" s="33">
        <f t="shared" si="398"/>
        <v>6.8400000000000002E-2</v>
      </c>
      <c r="FT185" s="33">
        <f t="shared" si="399"/>
        <v>8.8670168312699957E-2</v>
      </c>
    </row>
    <row r="186" spans="1:176" x14ac:dyDescent="0.3">
      <c r="A186" s="95" t="s">
        <v>28</v>
      </c>
      <c r="B186" s="96">
        <v>2035</v>
      </c>
      <c r="C186" s="45"/>
      <c r="D186" s="45"/>
      <c r="E186" s="45"/>
      <c r="F186" s="45"/>
      <c r="S186" s="82">
        <f t="shared" si="350"/>
        <v>0</v>
      </c>
      <c r="T186" s="49">
        <f t="shared" si="360"/>
        <v>96758137.049204051</v>
      </c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>
        <f t="shared" si="384"/>
        <v>2776.9411069589014</v>
      </c>
      <c r="BX186" s="59">
        <f t="shared" si="385"/>
        <v>2836.8083786256516</v>
      </c>
      <c r="BY186" s="59">
        <f t="shared" si="386"/>
        <v>2956.8646387405238</v>
      </c>
      <c r="BZ186" s="59">
        <f t="shared" si="387"/>
        <v>3849.5735720476232</v>
      </c>
      <c r="CA186" s="59">
        <f t="shared" si="388"/>
        <v>2321.0107294351251</v>
      </c>
      <c r="CB186" s="59">
        <f t="shared" si="389"/>
        <v>2122.416790954941</v>
      </c>
      <c r="CC186" s="59">
        <f t="shared" si="390"/>
        <v>1250.5739887968584</v>
      </c>
      <c r="CD186" s="59">
        <f t="shared" si="400"/>
        <v>992.64814015127365</v>
      </c>
      <c r="CE186" s="59">
        <f t="shared" si="401"/>
        <v>952.57617498965567</v>
      </c>
      <c r="CF186" s="59">
        <f t="shared" si="402"/>
        <v>1587.6269583160931</v>
      </c>
      <c r="CG186" s="59">
        <f t="shared" si="403"/>
        <v>1905.1523499793113</v>
      </c>
      <c r="CH186" s="59">
        <f t="shared" si="404"/>
        <v>0</v>
      </c>
      <c r="CI186" s="59">
        <f t="shared" si="405"/>
        <v>0</v>
      </c>
      <c r="CJ186" s="97"/>
      <c r="CK186" s="49">
        <f t="shared" si="353"/>
        <v>23552.192828995958</v>
      </c>
      <c r="CL186" s="59">
        <f t="shared" si="391"/>
        <v>96662528.90752086</v>
      </c>
      <c r="CM186" s="59">
        <f t="shared" si="392"/>
        <v>95608.141683191061</v>
      </c>
      <c r="CN186" s="59">
        <f t="shared" si="393"/>
        <v>-26875.448627140053</v>
      </c>
      <c r="CO186" s="59">
        <f t="shared" si="394"/>
        <v>68732.693056051008</v>
      </c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F186" s="49">
        <f t="shared" si="356"/>
        <v>0</v>
      </c>
      <c r="FG186" s="49">
        <f t="shared" si="395"/>
        <v>23552.192828995958</v>
      </c>
      <c r="FH186" s="49">
        <f t="shared" si="396"/>
        <v>23552.192828995958</v>
      </c>
      <c r="FI186" s="49">
        <f t="shared" si="358"/>
        <v>6620.5214042307643</v>
      </c>
      <c r="FJ186" s="59">
        <f t="shared" si="363"/>
        <v>-26875.448627140053</v>
      </c>
      <c r="FL186" s="49">
        <f t="shared" si="368"/>
        <v>94.851116417350383</v>
      </c>
      <c r="FM186" s="49">
        <f t="shared" si="347"/>
        <v>116.10193806927481</v>
      </c>
      <c r="FN186" s="49">
        <f t="shared" si="369"/>
        <v>296.92523400214037</v>
      </c>
      <c r="FO186" s="46"/>
      <c r="FP186" s="46"/>
      <c r="FQ186" s="49">
        <f t="shared" si="397"/>
        <v>507.87828848876558</v>
      </c>
      <c r="FS186" s="33">
        <f t="shared" si="398"/>
        <v>6.8400000000000002E-2</v>
      </c>
      <c r="FT186" s="33">
        <f t="shared" si="399"/>
        <v>8.8670168312699957E-2</v>
      </c>
    </row>
    <row r="187" spans="1:176" x14ac:dyDescent="0.3">
      <c r="A187" s="95" t="s">
        <v>29</v>
      </c>
      <c r="B187" s="96">
        <v>2035</v>
      </c>
      <c r="C187" s="45"/>
      <c r="D187" s="45"/>
      <c r="E187" s="45"/>
      <c r="F187" s="45"/>
      <c r="S187" s="82">
        <f t="shared" si="350"/>
        <v>0</v>
      </c>
      <c r="T187" s="49">
        <f t="shared" si="360"/>
        <v>96758137.049204051</v>
      </c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>
        <f t="shared" si="385"/>
        <v>2836.8083786256516</v>
      </c>
      <c r="BY187" s="59">
        <f t="shared" si="386"/>
        <v>2956.8646387405238</v>
      </c>
      <c r="BZ187" s="59">
        <f t="shared" si="387"/>
        <v>3849.5735720476232</v>
      </c>
      <c r="CA187" s="59">
        <f t="shared" si="388"/>
        <v>2321.0107294351251</v>
      </c>
      <c r="CB187" s="59">
        <f t="shared" si="389"/>
        <v>2122.416790954941</v>
      </c>
      <c r="CC187" s="59">
        <f t="shared" si="390"/>
        <v>1250.5739887968584</v>
      </c>
      <c r="CD187" s="59">
        <f t="shared" si="400"/>
        <v>992.64814015127365</v>
      </c>
      <c r="CE187" s="59">
        <f t="shared" si="401"/>
        <v>952.57617498965567</v>
      </c>
      <c r="CF187" s="59">
        <f t="shared" si="402"/>
        <v>1587.6269583160931</v>
      </c>
      <c r="CG187" s="59">
        <f t="shared" si="403"/>
        <v>1905.1523499793113</v>
      </c>
      <c r="CH187" s="59">
        <f t="shared" si="404"/>
        <v>0</v>
      </c>
      <c r="CI187" s="59">
        <f t="shared" si="405"/>
        <v>0</v>
      </c>
      <c r="CJ187" s="97"/>
      <c r="CK187" s="49">
        <f t="shared" si="353"/>
        <v>20775.251722037061</v>
      </c>
      <c r="CL187" s="59">
        <f t="shared" si="391"/>
        <v>96683304.159242898</v>
      </c>
      <c r="CM187" s="59">
        <f t="shared" si="392"/>
        <v>74832.889961153269</v>
      </c>
      <c r="CN187" s="59">
        <f t="shared" si="393"/>
        <v>-21035.525368075436</v>
      </c>
      <c r="CO187" s="59">
        <f t="shared" si="394"/>
        <v>53797.364593077829</v>
      </c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F187" s="49">
        <f t="shared" si="356"/>
        <v>0</v>
      </c>
      <c r="FG187" s="49">
        <f t="shared" si="395"/>
        <v>20775.251722037061</v>
      </c>
      <c r="FH187" s="49">
        <f t="shared" si="396"/>
        <v>20775.251722037061</v>
      </c>
      <c r="FI187" s="49">
        <f t="shared" si="358"/>
        <v>5839.9232590646179</v>
      </c>
      <c r="FJ187" s="59">
        <f t="shared" si="363"/>
        <v>-21035.525368075436</v>
      </c>
      <c r="FL187" s="49">
        <f t="shared" si="368"/>
        <v>74.240363138447407</v>
      </c>
      <c r="FM187" s="49">
        <f t="shared" si="347"/>
        <v>90.873469590114425</v>
      </c>
      <c r="FN187" s="49">
        <f t="shared" si="369"/>
        <v>232.40461504209622</v>
      </c>
      <c r="FO187" s="46"/>
      <c r="FP187" s="46"/>
      <c r="FQ187" s="49">
        <f t="shared" si="397"/>
        <v>397.51844777065804</v>
      </c>
      <c r="FS187" s="33">
        <f t="shared" si="398"/>
        <v>6.8399999999999989E-2</v>
      </c>
      <c r="FT187" s="33">
        <f t="shared" si="399"/>
        <v>8.8670168312699957E-2</v>
      </c>
    </row>
    <row r="188" spans="1:176" x14ac:dyDescent="0.3">
      <c r="A188" s="95" t="s">
        <v>18</v>
      </c>
      <c r="B188" s="96">
        <v>2036</v>
      </c>
      <c r="C188" s="45"/>
      <c r="D188" s="45"/>
      <c r="E188" s="45"/>
      <c r="F188" s="45"/>
      <c r="S188" s="82">
        <f t="shared" si="350"/>
        <v>0</v>
      </c>
      <c r="T188" s="49">
        <f t="shared" si="360"/>
        <v>96758137.049204051</v>
      </c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>
        <f t="shared" si="386"/>
        <v>2956.8646387405238</v>
      </c>
      <c r="BZ188" s="59">
        <f t="shared" si="387"/>
        <v>3849.5735720476232</v>
      </c>
      <c r="CA188" s="59">
        <f t="shared" si="388"/>
        <v>2321.0107294351251</v>
      </c>
      <c r="CB188" s="59">
        <f t="shared" si="389"/>
        <v>2122.416790954941</v>
      </c>
      <c r="CC188" s="59">
        <f t="shared" si="390"/>
        <v>1250.5739887968584</v>
      </c>
      <c r="CD188" s="59">
        <f t="shared" si="400"/>
        <v>992.64814015127365</v>
      </c>
      <c r="CE188" s="59">
        <f t="shared" si="401"/>
        <v>952.57617498965567</v>
      </c>
      <c r="CF188" s="59">
        <f t="shared" si="402"/>
        <v>1587.6269583160931</v>
      </c>
      <c r="CG188" s="59">
        <f t="shared" si="403"/>
        <v>1905.1523499793113</v>
      </c>
      <c r="CH188" s="59">
        <f t="shared" si="404"/>
        <v>0</v>
      </c>
      <c r="CI188" s="59">
        <f t="shared" si="405"/>
        <v>0</v>
      </c>
      <c r="CJ188" s="97"/>
      <c r="CK188" s="49">
        <f t="shared" si="353"/>
        <v>17938.443343411407</v>
      </c>
      <c r="CL188" s="59">
        <f t="shared" si="391"/>
        <v>96701242.602586314</v>
      </c>
      <c r="CM188" s="59">
        <f t="shared" si="392"/>
        <v>56894.446617737412</v>
      </c>
      <c r="CN188" s="59">
        <f t="shared" si="393"/>
        <v>-15993.028944242489</v>
      </c>
      <c r="CO188" s="59">
        <f t="shared" si="394"/>
        <v>40901.417673494921</v>
      </c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F188" s="49">
        <f t="shared" si="356"/>
        <v>0</v>
      </c>
      <c r="FG188" s="49">
        <f t="shared" si="395"/>
        <v>17938.443343411407</v>
      </c>
      <c r="FH188" s="49">
        <f t="shared" si="396"/>
        <v>17938.443343411407</v>
      </c>
      <c r="FI188" s="49">
        <f t="shared" si="358"/>
        <v>5042.4964238329467</v>
      </c>
      <c r="FJ188" s="59">
        <f t="shared" si="363"/>
        <v>-15993.028944242489</v>
      </c>
      <c r="FL188" s="49">
        <f t="shared" si="368"/>
        <v>56.443956389422986</v>
      </c>
      <c r="FM188" s="49">
        <f t="shared" si="347"/>
        <v>69.089885039148569</v>
      </c>
      <c r="FN188" s="49">
        <f t="shared" si="369"/>
        <v>176.69412434949805</v>
      </c>
      <c r="FO188" s="46"/>
      <c r="FP188" s="46"/>
      <c r="FQ188" s="49">
        <f t="shared" si="397"/>
        <v>302.22796577806957</v>
      </c>
      <c r="FS188" s="33">
        <f t="shared" si="398"/>
        <v>6.8400000000000002E-2</v>
      </c>
      <c r="FT188" s="33">
        <f t="shared" si="399"/>
        <v>8.8670168312699943E-2</v>
      </c>
    </row>
    <row r="189" spans="1:176" x14ac:dyDescent="0.3">
      <c r="A189" s="95" t="s">
        <v>19</v>
      </c>
      <c r="B189" s="96">
        <v>2036</v>
      </c>
      <c r="C189" s="45"/>
      <c r="D189" s="45"/>
      <c r="E189" s="45"/>
      <c r="F189" s="45"/>
      <c r="S189" s="82">
        <f t="shared" si="350"/>
        <v>0</v>
      </c>
      <c r="T189" s="49">
        <f t="shared" si="360"/>
        <v>96758137.049204051</v>
      </c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>
        <f t="shared" si="387"/>
        <v>3849.5735720476232</v>
      </c>
      <c r="CA189" s="59">
        <f t="shared" si="388"/>
        <v>2321.0107294351251</v>
      </c>
      <c r="CB189" s="59">
        <f t="shared" si="389"/>
        <v>2122.416790954941</v>
      </c>
      <c r="CC189" s="59">
        <f t="shared" si="390"/>
        <v>1250.5739887968584</v>
      </c>
      <c r="CD189" s="59">
        <f t="shared" si="400"/>
        <v>992.64814015127365</v>
      </c>
      <c r="CE189" s="59">
        <f t="shared" si="401"/>
        <v>952.57617498965567</v>
      </c>
      <c r="CF189" s="59">
        <f t="shared" si="402"/>
        <v>1587.6269583160931</v>
      </c>
      <c r="CG189" s="59">
        <f t="shared" si="403"/>
        <v>1905.1523499793113</v>
      </c>
      <c r="CH189" s="59">
        <f t="shared" si="404"/>
        <v>0</v>
      </c>
      <c r="CI189" s="59">
        <f t="shared" si="405"/>
        <v>0</v>
      </c>
      <c r="CJ189" s="97"/>
      <c r="CK189" s="49">
        <f t="shared" si="353"/>
        <v>14981.578704670881</v>
      </c>
      <c r="CL189" s="59">
        <f t="shared" si="391"/>
        <v>96716224.181290984</v>
      </c>
      <c r="CM189" s="59">
        <f t="shared" si="392"/>
        <v>41912.867913067341</v>
      </c>
      <c r="CN189" s="59">
        <f t="shared" si="393"/>
        <v>-11781.707170359503</v>
      </c>
      <c r="CO189" s="59">
        <f t="shared" si="394"/>
        <v>30131.160742707838</v>
      </c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F189" s="49">
        <f t="shared" si="356"/>
        <v>0</v>
      </c>
      <c r="FG189" s="49">
        <f t="shared" si="395"/>
        <v>14981.578704670881</v>
      </c>
      <c r="FH189" s="49">
        <f t="shared" si="396"/>
        <v>14981.578704670881</v>
      </c>
      <c r="FI189" s="49">
        <f t="shared" si="358"/>
        <v>4211.3217738829853</v>
      </c>
      <c r="FJ189" s="59">
        <f t="shared" si="363"/>
        <v>-11781.707170359503</v>
      </c>
      <c r="FL189" s="49">
        <f t="shared" si="368"/>
        <v>41.581001824936813</v>
      </c>
      <c r="FM189" s="49">
        <f t="shared" si="347"/>
        <v>50.896974975975454</v>
      </c>
      <c r="FN189" s="49">
        <f t="shared" si="369"/>
        <v>130.16661440849785</v>
      </c>
      <c r="FO189" s="46"/>
      <c r="FP189" s="46"/>
      <c r="FQ189" s="49">
        <f t="shared" si="397"/>
        <v>222.64459120941012</v>
      </c>
      <c r="FS189" s="33">
        <f t="shared" si="398"/>
        <v>6.8399999999999989E-2</v>
      </c>
      <c r="FT189" s="33">
        <f t="shared" si="399"/>
        <v>8.8670168312699957E-2</v>
      </c>
    </row>
    <row r="190" spans="1:176" x14ac:dyDescent="0.3">
      <c r="A190" s="95" t="s">
        <v>20</v>
      </c>
      <c r="B190" s="96">
        <v>2036</v>
      </c>
      <c r="C190" s="45"/>
      <c r="D190" s="45"/>
      <c r="E190" s="45"/>
      <c r="F190" s="45"/>
      <c r="S190" s="82">
        <f t="shared" si="350"/>
        <v>0</v>
      </c>
      <c r="T190" s="49">
        <f t="shared" si="360"/>
        <v>96758137.049204051</v>
      </c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>
        <f t="shared" si="388"/>
        <v>2321.0107294351251</v>
      </c>
      <c r="CB190" s="59">
        <f t="shared" si="389"/>
        <v>2122.416790954941</v>
      </c>
      <c r="CC190" s="59">
        <f t="shared" si="390"/>
        <v>1250.5739887968584</v>
      </c>
      <c r="CD190" s="59">
        <f t="shared" si="400"/>
        <v>992.64814015127365</v>
      </c>
      <c r="CE190" s="59">
        <f t="shared" si="401"/>
        <v>952.57617498965567</v>
      </c>
      <c r="CF190" s="59">
        <f t="shared" si="402"/>
        <v>1587.6269583160931</v>
      </c>
      <c r="CG190" s="59">
        <f t="shared" si="403"/>
        <v>1905.1523499793113</v>
      </c>
      <c r="CH190" s="59">
        <f t="shared" si="404"/>
        <v>0</v>
      </c>
      <c r="CI190" s="59">
        <f t="shared" si="405"/>
        <v>0</v>
      </c>
      <c r="CJ190" s="97"/>
      <c r="CK190" s="49">
        <f t="shared" si="353"/>
        <v>11132.005132623259</v>
      </c>
      <c r="CL190" s="59">
        <f t="shared" si="391"/>
        <v>96727356.186423615</v>
      </c>
      <c r="CM190" s="59">
        <f t="shared" si="392"/>
        <v>30780.862780436873</v>
      </c>
      <c r="CN190" s="59">
        <f t="shared" si="393"/>
        <v>-8652.5005275791045</v>
      </c>
      <c r="CO190" s="59">
        <f t="shared" si="394"/>
        <v>22128.362252857769</v>
      </c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F190" s="49">
        <f t="shared" si="356"/>
        <v>0</v>
      </c>
      <c r="FG190" s="49">
        <f t="shared" si="395"/>
        <v>11132.005132623259</v>
      </c>
      <c r="FH190" s="49">
        <f t="shared" si="396"/>
        <v>11132.005132623259</v>
      </c>
      <c r="FI190" s="49">
        <f t="shared" si="358"/>
        <v>3129.2066427803984</v>
      </c>
      <c r="FJ190" s="59">
        <f t="shared" si="363"/>
        <v>-8652.5005275791045</v>
      </c>
      <c r="FL190" s="49">
        <f t="shared" si="368"/>
        <v>30.537139908943718</v>
      </c>
      <c r="FM190" s="49">
        <f t="shared" si="347"/>
        <v>37.378802279151955</v>
      </c>
      <c r="FN190" s="49">
        <f t="shared" si="369"/>
        <v>95.594524932345564</v>
      </c>
      <c r="FO190" s="46"/>
      <c r="FP190" s="46"/>
      <c r="FQ190" s="49">
        <f t="shared" si="397"/>
        <v>163.51046712044123</v>
      </c>
      <c r="FS190" s="33">
        <f t="shared" si="398"/>
        <v>6.8400000000000002E-2</v>
      </c>
      <c r="FT190" s="33">
        <f t="shared" si="399"/>
        <v>8.8670168312699957E-2</v>
      </c>
    </row>
    <row r="191" spans="1:176" x14ac:dyDescent="0.3">
      <c r="A191" s="95" t="s">
        <v>21</v>
      </c>
      <c r="B191" s="96">
        <v>2036</v>
      </c>
      <c r="C191" s="45"/>
      <c r="D191" s="45"/>
      <c r="E191" s="45"/>
      <c r="F191" s="45"/>
      <c r="S191" s="82">
        <f t="shared" si="350"/>
        <v>0</v>
      </c>
      <c r="T191" s="49">
        <f t="shared" si="360"/>
        <v>96758137.049204051</v>
      </c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>
        <f t="shared" si="389"/>
        <v>2122.416790954941</v>
      </c>
      <c r="CC191" s="59">
        <f t="shared" si="390"/>
        <v>1250.5739887968584</v>
      </c>
      <c r="CD191" s="59">
        <f t="shared" si="400"/>
        <v>992.64814015127365</v>
      </c>
      <c r="CE191" s="59">
        <f t="shared" si="401"/>
        <v>952.57617498965567</v>
      </c>
      <c r="CF191" s="59">
        <f t="shared" si="402"/>
        <v>1587.6269583160931</v>
      </c>
      <c r="CG191" s="59">
        <f t="shared" si="403"/>
        <v>1905.1523499793113</v>
      </c>
      <c r="CH191" s="59">
        <f t="shared" si="404"/>
        <v>0</v>
      </c>
      <c r="CI191" s="59">
        <f t="shared" si="405"/>
        <v>0</v>
      </c>
      <c r="CJ191" s="97"/>
      <c r="CK191" s="49">
        <f t="shared" si="353"/>
        <v>8810.9944031881332</v>
      </c>
      <c r="CL191" s="59">
        <f t="shared" si="391"/>
        <v>96736167.180826798</v>
      </c>
      <c r="CM191" s="59">
        <f t="shared" si="392"/>
        <v>21969.868377253413</v>
      </c>
      <c r="CN191" s="59">
        <f t="shared" si="393"/>
        <v>-6175.7300008429202</v>
      </c>
      <c r="CO191" s="59">
        <f t="shared" si="394"/>
        <v>15794.138376410494</v>
      </c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F191" s="49">
        <f t="shared" si="356"/>
        <v>0</v>
      </c>
      <c r="FG191" s="49">
        <f t="shared" si="395"/>
        <v>8810.9944031881332</v>
      </c>
      <c r="FH191" s="49">
        <f t="shared" si="396"/>
        <v>8810.9944031881332</v>
      </c>
      <c r="FI191" s="49">
        <f t="shared" si="358"/>
        <v>2476.7705267361844</v>
      </c>
      <c r="FJ191" s="59">
        <f t="shared" si="363"/>
        <v>-6175.7300008429202</v>
      </c>
      <c r="FL191" s="49">
        <f t="shared" si="368"/>
        <v>21.795910959446481</v>
      </c>
      <c r="FM191" s="49">
        <f t="shared" si="347"/>
        <v>26.679153603659532</v>
      </c>
      <c r="FN191" s="49">
        <f t="shared" si="369"/>
        <v>68.230677786093338</v>
      </c>
      <c r="FO191" s="46"/>
      <c r="FP191" s="46"/>
      <c r="FQ191" s="49">
        <f t="shared" si="397"/>
        <v>116.70574234919935</v>
      </c>
      <c r="FS191" s="33">
        <f t="shared" si="398"/>
        <v>6.8399999999999989E-2</v>
      </c>
      <c r="FT191" s="33">
        <f t="shared" si="399"/>
        <v>8.8670168312699957E-2</v>
      </c>
    </row>
    <row r="192" spans="1:176" x14ac:dyDescent="0.3">
      <c r="A192" s="95" t="s">
        <v>22</v>
      </c>
      <c r="B192" s="96">
        <v>2036</v>
      </c>
      <c r="C192" s="45"/>
      <c r="D192" s="45"/>
      <c r="E192" s="45"/>
      <c r="F192" s="45"/>
      <c r="S192" s="82">
        <f t="shared" si="350"/>
        <v>0</v>
      </c>
      <c r="T192" s="49">
        <f t="shared" si="360"/>
        <v>96758137.049204051</v>
      </c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>
        <f t="shared" si="390"/>
        <v>1250.5739887968584</v>
      </c>
      <c r="CD192" s="59">
        <f t="shared" si="400"/>
        <v>992.64814015127365</v>
      </c>
      <c r="CE192" s="59">
        <f t="shared" si="401"/>
        <v>952.57617498965567</v>
      </c>
      <c r="CF192" s="59">
        <f t="shared" si="402"/>
        <v>1587.6269583160931</v>
      </c>
      <c r="CG192" s="59">
        <f t="shared" si="403"/>
        <v>1905.1523499793113</v>
      </c>
      <c r="CH192" s="59">
        <f t="shared" si="404"/>
        <v>0</v>
      </c>
      <c r="CI192" s="59">
        <f t="shared" si="405"/>
        <v>0</v>
      </c>
      <c r="CJ192" s="97"/>
      <c r="CK192" s="49">
        <f t="shared" si="353"/>
        <v>6688.5776122331918</v>
      </c>
      <c r="CL192" s="59">
        <f t="shared" si="391"/>
        <v>96742855.758439034</v>
      </c>
      <c r="CM192" s="59">
        <f t="shared" si="392"/>
        <v>15281.290765017271</v>
      </c>
      <c r="CN192" s="59">
        <f t="shared" si="393"/>
        <v>-4295.5708340441697</v>
      </c>
      <c r="CO192" s="59">
        <f t="shared" si="394"/>
        <v>10985.7199309731</v>
      </c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F192" s="49">
        <f t="shared" si="356"/>
        <v>0</v>
      </c>
      <c r="FG192" s="49">
        <f t="shared" si="395"/>
        <v>6688.5776122331918</v>
      </c>
      <c r="FH192" s="49">
        <f t="shared" si="396"/>
        <v>6688.5776122331918</v>
      </c>
      <c r="FI192" s="49">
        <f t="shared" si="358"/>
        <v>1880.1591667987502</v>
      </c>
      <c r="FJ192" s="59">
        <f t="shared" si="363"/>
        <v>-4295.5708340441697</v>
      </c>
      <c r="FL192" s="49">
        <f t="shared" si="368"/>
        <v>15.160293504742878</v>
      </c>
      <c r="FM192" s="49">
        <f t="shared" si="347"/>
        <v>18.556866003083943</v>
      </c>
      <c r="FN192" s="49">
        <f t="shared" si="369"/>
        <v>47.458310101803796</v>
      </c>
      <c r="FO192" s="46"/>
      <c r="FP192" s="46"/>
      <c r="FQ192" s="49">
        <f t="shared" si="397"/>
        <v>81.175469609630625</v>
      </c>
      <c r="FS192" s="33">
        <f t="shared" si="398"/>
        <v>6.8400000000000002E-2</v>
      </c>
      <c r="FT192" s="33">
        <f t="shared" si="399"/>
        <v>8.8670168312699971E-2</v>
      </c>
    </row>
    <row r="193" spans="1:176" x14ac:dyDescent="0.3">
      <c r="A193" s="95" t="s">
        <v>23</v>
      </c>
      <c r="B193" s="96">
        <v>2036</v>
      </c>
      <c r="C193" s="45"/>
      <c r="D193" s="45"/>
      <c r="E193" s="45"/>
      <c r="F193" s="45"/>
      <c r="S193" s="82">
        <f t="shared" si="350"/>
        <v>0</v>
      </c>
      <c r="T193" s="49">
        <f t="shared" si="360"/>
        <v>96758137.049204051</v>
      </c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>
        <f t="shared" si="400"/>
        <v>992.64814015127365</v>
      </c>
      <c r="CE193" s="59">
        <f t="shared" si="401"/>
        <v>952.57617498965567</v>
      </c>
      <c r="CF193" s="59">
        <f t="shared" si="402"/>
        <v>1587.6269583160931</v>
      </c>
      <c r="CG193" s="59">
        <f t="shared" si="403"/>
        <v>1905.1523499793113</v>
      </c>
      <c r="CH193" s="59">
        <f t="shared" si="404"/>
        <v>0</v>
      </c>
      <c r="CI193" s="59">
        <f t="shared" si="405"/>
        <v>0</v>
      </c>
      <c r="CJ193" s="97"/>
      <c r="CK193" s="49">
        <f t="shared" si="353"/>
        <v>5438.0036234363333</v>
      </c>
      <c r="CL193" s="59">
        <f t="shared" ref="CL193:CL196" si="406">CL192+CK193</f>
        <v>96748293.762062475</v>
      </c>
      <c r="CM193" s="59">
        <f t="shared" ref="CM193:CM196" si="407">T193-CL193</f>
        <v>9843.2871415764093</v>
      </c>
      <c r="CN193" s="59">
        <f t="shared" ref="CN193:CN196" si="408">FJ193</f>
        <v>-2766.9480154962166</v>
      </c>
      <c r="CO193" s="59">
        <f t="shared" ref="CO193:CO196" si="409">CM193+CN193</f>
        <v>7076.3391260801927</v>
      </c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F193" s="49">
        <f t="shared" si="356"/>
        <v>0</v>
      </c>
      <c r="FG193" s="49">
        <f t="shared" si="395"/>
        <v>5438.0036234363333</v>
      </c>
      <c r="FH193" s="49">
        <f t="shared" si="396"/>
        <v>5438.0036234363333</v>
      </c>
      <c r="FI193" s="49">
        <f t="shared" si="358"/>
        <v>1528.6228185479533</v>
      </c>
      <c r="FJ193" s="59">
        <f t="shared" si="363"/>
        <v>-2766.9480154962166</v>
      </c>
      <c r="FL193" s="49">
        <f t="shared" si="368"/>
        <v>9.765347993990666</v>
      </c>
      <c r="FM193" s="49">
        <f t="shared" si="347"/>
        <v>11.953215426949138</v>
      </c>
      <c r="FN193" s="49">
        <f t="shared" si="369"/>
        <v>30.569785024666434</v>
      </c>
      <c r="FO193" s="46"/>
      <c r="FP193" s="46"/>
      <c r="FQ193" s="49">
        <f t="shared" si="397"/>
        <v>52.288348445606232</v>
      </c>
      <c r="FS193" s="33">
        <f t="shared" si="398"/>
        <v>6.8400000000000016E-2</v>
      </c>
      <c r="FT193" s="33">
        <f t="shared" si="399"/>
        <v>8.8670168312699943E-2</v>
      </c>
    </row>
    <row r="194" spans="1:176" x14ac:dyDescent="0.3">
      <c r="A194" s="95" t="s">
        <v>24</v>
      </c>
      <c r="B194" s="96">
        <v>2036</v>
      </c>
      <c r="C194" s="45"/>
      <c r="D194" s="45"/>
      <c r="E194" s="45"/>
      <c r="F194" s="45"/>
      <c r="S194" s="82">
        <f t="shared" si="350"/>
        <v>0</v>
      </c>
      <c r="T194" s="49">
        <f t="shared" si="360"/>
        <v>96758137.049204051</v>
      </c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>
        <f t="shared" si="401"/>
        <v>952.57617498965567</v>
      </c>
      <c r="CF194" s="59">
        <f t="shared" si="402"/>
        <v>1587.6269583160931</v>
      </c>
      <c r="CG194" s="59">
        <f t="shared" si="403"/>
        <v>1905.1523499793113</v>
      </c>
      <c r="CH194" s="59">
        <f t="shared" si="404"/>
        <v>0</v>
      </c>
      <c r="CI194" s="59">
        <f t="shared" si="405"/>
        <v>0</v>
      </c>
      <c r="CJ194" s="97"/>
      <c r="CK194" s="49">
        <f t="shared" si="353"/>
        <v>4445.3554832850605</v>
      </c>
      <c r="CL194" s="59">
        <f t="shared" si="406"/>
        <v>96752739.117545754</v>
      </c>
      <c r="CM194" s="59">
        <f t="shared" si="407"/>
        <v>5397.9316582977772</v>
      </c>
      <c r="CN194" s="59">
        <f t="shared" si="408"/>
        <v>-1517.358589144786</v>
      </c>
      <c r="CO194" s="59">
        <f t="shared" si="409"/>
        <v>3880.5730691529911</v>
      </c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F194" s="49">
        <f t="shared" si="356"/>
        <v>0</v>
      </c>
      <c r="FG194" s="49">
        <f t="shared" si="395"/>
        <v>4445.3554832850605</v>
      </c>
      <c r="FH194" s="49">
        <f t="shared" si="396"/>
        <v>4445.3554832850605</v>
      </c>
      <c r="FI194" s="49">
        <f t="shared" si="358"/>
        <v>1249.5894263514306</v>
      </c>
      <c r="FJ194" s="59">
        <f t="shared" si="363"/>
        <v>-1517.358589144786</v>
      </c>
      <c r="FL194" s="49">
        <f t="shared" si="368"/>
        <v>5.3551908354311273</v>
      </c>
      <c r="FM194" s="49">
        <f t="shared" si="347"/>
        <v>6.5549891051218161</v>
      </c>
      <c r="FN194" s="49">
        <f t="shared" si="369"/>
        <v>16.764075658740921</v>
      </c>
      <c r="FO194" s="46"/>
      <c r="FP194" s="46"/>
      <c r="FQ194" s="49">
        <f t="shared" si="397"/>
        <v>28.674255599293865</v>
      </c>
      <c r="FS194" s="33">
        <f t="shared" si="398"/>
        <v>6.8400000000000002E-2</v>
      </c>
      <c r="FT194" s="33">
        <f t="shared" si="399"/>
        <v>8.8670168312699957E-2</v>
      </c>
    </row>
    <row r="195" spans="1:176" x14ac:dyDescent="0.3">
      <c r="A195" s="95" t="s">
        <v>25</v>
      </c>
      <c r="B195" s="96">
        <v>2036</v>
      </c>
      <c r="C195" s="45"/>
      <c r="D195" s="45"/>
      <c r="E195" s="45"/>
      <c r="F195" s="45"/>
      <c r="S195" s="82">
        <f t="shared" si="350"/>
        <v>0</v>
      </c>
      <c r="T195" s="49">
        <f t="shared" si="360"/>
        <v>96758137.049204051</v>
      </c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>
        <f t="shared" si="402"/>
        <v>1587.6269583160931</v>
      </c>
      <c r="CG195" s="59">
        <f t="shared" si="403"/>
        <v>1905.1523499793113</v>
      </c>
      <c r="CH195" s="59">
        <f t="shared" si="404"/>
        <v>0</v>
      </c>
      <c r="CI195" s="59">
        <f t="shared" si="405"/>
        <v>0</v>
      </c>
      <c r="CJ195" s="97"/>
      <c r="CK195" s="49">
        <f t="shared" si="353"/>
        <v>3492.7793082954045</v>
      </c>
      <c r="CL195" s="59">
        <f t="shared" si="406"/>
        <v>96756231.896854043</v>
      </c>
      <c r="CM195" s="59">
        <f t="shared" si="407"/>
        <v>1905.1523500084877</v>
      </c>
      <c r="CN195" s="59">
        <f t="shared" si="408"/>
        <v>-535.53832558294778</v>
      </c>
      <c r="CO195" s="59">
        <f t="shared" si="409"/>
        <v>1369.6140244255398</v>
      </c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F195" s="49">
        <f t="shared" si="356"/>
        <v>0</v>
      </c>
      <c r="FG195" s="49">
        <f t="shared" si="395"/>
        <v>3492.7793082954045</v>
      </c>
      <c r="FH195" s="49">
        <f t="shared" si="396"/>
        <v>3492.7793082954045</v>
      </c>
      <c r="FI195" s="49">
        <f t="shared" si="358"/>
        <v>981.82026356183826</v>
      </c>
      <c r="FJ195" s="59">
        <f t="shared" si="363"/>
        <v>-535.53832558294778</v>
      </c>
      <c r="FL195" s="49">
        <f t="shared" si="368"/>
        <v>1.8900673537072448</v>
      </c>
      <c r="FM195" s="49">
        <f t="shared" si="347"/>
        <v>2.3135255665450041</v>
      </c>
      <c r="FN195" s="49">
        <f t="shared" si="369"/>
        <v>5.9167325855183321</v>
      </c>
      <c r="FO195" s="46"/>
      <c r="FP195" s="46"/>
      <c r="FQ195" s="49">
        <f t="shared" si="397"/>
        <v>10.12032550577058</v>
      </c>
      <c r="FS195" s="33">
        <f t="shared" si="398"/>
        <v>6.8400000000000002E-2</v>
      </c>
      <c r="FT195" s="33">
        <f t="shared" si="399"/>
        <v>8.8670168312699957E-2</v>
      </c>
    </row>
    <row r="196" spans="1:176" x14ac:dyDescent="0.3">
      <c r="A196" s="95" t="s">
        <v>26</v>
      </c>
      <c r="B196" s="96">
        <v>2036</v>
      </c>
      <c r="C196" s="45"/>
      <c r="D196" s="45"/>
      <c r="E196" s="45"/>
      <c r="F196" s="45"/>
      <c r="S196" s="82">
        <f t="shared" si="350"/>
        <v>0</v>
      </c>
      <c r="T196" s="49">
        <f t="shared" si="360"/>
        <v>96758137.049204051</v>
      </c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>
        <f t="shared" si="403"/>
        <v>1905.1523499793113</v>
      </c>
      <c r="CH196" s="59">
        <f t="shared" si="404"/>
        <v>0</v>
      </c>
      <c r="CI196" s="59">
        <f t="shared" si="405"/>
        <v>0</v>
      </c>
      <c r="CJ196" s="97"/>
      <c r="CK196" s="49">
        <f t="shared" si="353"/>
        <v>1905.1523499793113</v>
      </c>
      <c r="CL196" s="59">
        <f t="shared" si="406"/>
        <v>96758137.049204022</v>
      </c>
      <c r="CM196" s="59">
        <f t="shared" si="407"/>
        <v>0</v>
      </c>
      <c r="CN196" s="59">
        <f t="shared" si="408"/>
        <v>-3.7633753890986554E-9</v>
      </c>
      <c r="CO196" s="59">
        <f t="shared" si="409"/>
        <v>-3.7633753890986554E-9</v>
      </c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F196" s="49">
        <f t="shared" si="356"/>
        <v>0</v>
      </c>
      <c r="FG196" s="49">
        <f t="shared" si="395"/>
        <v>1905.1523499793113</v>
      </c>
      <c r="FH196" s="49">
        <f t="shared" si="396"/>
        <v>1905.1523499793113</v>
      </c>
      <c r="FI196" s="49">
        <f t="shared" si="358"/>
        <v>535.5383255791844</v>
      </c>
      <c r="FJ196" s="59">
        <f t="shared" si="363"/>
        <v>-3.7633753890986554E-9</v>
      </c>
      <c r="FL196" s="49">
        <f t="shared" si="368"/>
        <v>-5.1934580369561441E-12</v>
      </c>
      <c r="FM196" s="49">
        <f t="shared" si="347"/>
        <v>-6.357021046741871E-12</v>
      </c>
      <c r="FN196" s="49">
        <f t="shared" si="369"/>
        <v>-1.6257781680906193E-11</v>
      </c>
      <c r="FO196" s="46"/>
      <c r="FP196" s="46"/>
      <c r="FQ196" s="49">
        <f t="shared" si="397"/>
        <v>-2.7808260764604208E-11</v>
      </c>
      <c r="FS196" s="33">
        <f t="shared" si="398"/>
        <v>6.8400000000000002E-2</v>
      </c>
      <c r="FT196" s="33">
        <f t="shared" si="399"/>
        <v>8.8670168312699957E-2</v>
      </c>
    </row>
    <row r="197" spans="1:176" x14ac:dyDescent="0.3">
      <c r="A197" s="95"/>
      <c r="B197" s="96"/>
      <c r="C197" s="45"/>
      <c r="D197" s="45"/>
      <c r="E197" s="45"/>
      <c r="F197" s="45"/>
      <c r="S197" s="82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97"/>
      <c r="CK197" s="49"/>
      <c r="CL197" s="59"/>
      <c r="CM197" s="59"/>
      <c r="CN197" s="59"/>
      <c r="CO197" s="59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O197" s="46"/>
      <c r="FP197" s="46"/>
      <c r="FS197" s="33"/>
      <c r="FT197" s="33"/>
    </row>
    <row r="198" spans="1:176" x14ac:dyDescent="0.3">
      <c r="A198" s="95"/>
      <c r="B198" s="96"/>
      <c r="C198" s="45"/>
      <c r="D198" s="45"/>
      <c r="E198" s="45"/>
      <c r="F198" s="45"/>
      <c r="S198" s="82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97"/>
      <c r="CK198" s="49"/>
      <c r="CL198" s="59"/>
      <c r="CM198" s="59"/>
      <c r="CN198" s="59"/>
      <c r="CO198" s="59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O198" s="46"/>
      <c r="FP198" s="46"/>
      <c r="FS198" s="33"/>
      <c r="FT198" s="33"/>
    </row>
    <row r="199" spans="1:176" x14ac:dyDescent="0.3">
      <c r="A199" s="95"/>
      <c r="B199" s="96"/>
      <c r="C199" s="45"/>
      <c r="D199" s="45"/>
      <c r="E199" s="45"/>
      <c r="F199" s="45"/>
      <c r="S199" s="82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5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5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K199" s="49"/>
      <c r="CL199" s="59"/>
      <c r="CM199" s="49"/>
      <c r="CN199" s="49"/>
      <c r="CO199" s="49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O199" s="46"/>
      <c r="FP199" s="46"/>
      <c r="FS199" s="33"/>
      <c r="FT199" s="33"/>
    </row>
    <row r="200" spans="1:176" x14ac:dyDescent="0.3">
      <c r="A200" s="94"/>
      <c r="B200" s="79"/>
      <c r="C200" s="45"/>
      <c r="D200" s="45"/>
      <c r="E200" s="45"/>
      <c r="F200" s="45"/>
      <c r="S200" s="82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5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5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K200" s="49"/>
      <c r="CL200" s="59"/>
      <c r="CM200" s="49"/>
      <c r="CN200" s="49"/>
      <c r="CO200" s="49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O200" s="46"/>
      <c r="FP200" s="46"/>
      <c r="FS200" s="33"/>
      <c r="FT200" s="33"/>
    </row>
    <row r="201" spans="1:176" x14ac:dyDescent="0.3">
      <c r="A201" s="94"/>
      <c r="B201" s="79"/>
      <c r="C201" s="45"/>
      <c r="D201" s="45"/>
      <c r="E201" s="45"/>
      <c r="F201" s="45"/>
      <c r="S201" s="82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5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5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K201" s="49"/>
      <c r="CL201" s="59"/>
      <c r="CM201" s="49"/>
      <c r="CN201" s="49"/>
      <c r="CO201" s="49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O201" s="46"/>
      <c r="FP201" s="46"/>
      <c r="FS201" s="33"/>
      <c r="FT201" s="33"/>
    </row>
    <row r="202" spans="1:176" x14ac:dyDescent="0.3">
      <c r="A202" s="94"/>
      <c r="B202" s="79"/>
      <c r="C202" s="45"/>
      <c r="D202" s="45"/>
      <c r="E202" s="45"/>
      <c r="F202" s="45"/>
      <c r="S202" s="82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5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5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K202" s="49"/>
      <c r="CL202" s="59"/>
      <c r="CM202" s="49"/>
      <c r="CN202" s="49"/>
      <c r="CO202" s="49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O202" s="46"/>
      <c r="FP202" s="46"/>
      <c r="FS202" s="33"/>
      <c r="FT202" s="33"/>
    </row>
    <row r="203" spans="1:176" x14ac:dyDescent="0.3">
      <c r="A203" s="94"/>
      <c r="B203" s="79"/>
      <c r="C203" s="45"/>
      <c r="D203" s="45"/>
      <c r="E203" s="45"/>
      <c r="F203" s="45"/>
      <c r="S203" s="82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5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5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K203" s="49"/>
      <c r="CL203" s="59"/>
      <c r="CM203" s="49"/>
      <c r="CN203" s="49"/>
      <c r="CO203" s="49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O203" s="46"/>
      <c r="FP203" s="46"/>
      <c r="FS203" s="33"/>
      <c r="FT203" s="33"/>
    </row>
    <row r="204" spans="1:176" x14ac:dyDescent="0.3">
      <c r="A204" s="94"/>
      <c r="B204" s="79"/>
      <c r="C204" s="45"/>
      <c r="D204" s="45"/>
      <c r="E204" s="45"/>
      <c r="F204" s="45"/>
      <c r="S204" s="82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5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K204" s="49"/>
      <c r="CL204" s="59"/>
      <c r="CM204" s="49"/>
      <c r="CN204" s="49"/>
      <c r="CO204" s="49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O204" s="46"/>
      <c r="FP204" s="46"/>
      <c r="FS204" s="33"/>
      <c r="FT204" s="33"/>
    </row>
    <row r="205" spans="1:176" x14ac:dyDescent="0.3">
      <c r="A205" s="94"/>
      <c r="B205" s="79"/>
      <c r="C205" s="45"/>
      <c r="D205" s="45"/>
      <c r="E205" s="45"/>
      <c r="F205" s="45"/>
      <c r="S205" s="82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5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K205" s="49"/>
      <c r="CL205" s="59"/>
      <c r="CM205" s="49"/>
      <c r="CN205" s="49"/>
      <c r="CO205" s="49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O205" s="46"/>
      <c r="FP205" s="46"/>
      <c r="FS205" s="33"/>
      <c r="FT205" s="33"/>
    </row>
    <row r="206" spans="1:176" x14ac:dyDescent="0.3">
      <c r="A206" s="94"/>
      <c r="B206" s="79"/>
      <c r="C206" s="45"/>
      <c r="D206" s="45"/>
      <c r="E206" s="45"/>
      <c r="F206" s="45"/>
      <c r="S206" s="82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5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K206" s="49"/>
      <c r="CL206" s="59"/>
      <c r="CM206" s="49"/>
      <c r="CN206" s="49"/>
      <c r="CO206" s="49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O206" s="46"/>
      <c r="FP206" s="46"/>
      <c r="FS206" s="33"/>
      <c r="FT206" s="33"/>
    </row>
    <row r="207" spans="1:176" x14ac:dyDescent="0.3">
      <c r="A207" s="94"/>
      <c r="B207" s="79"/>
      <c r="C207" s="45"/>
      <c r="D207" s="45"/>
      <c r="E207" s="45"/>
      <c r="F207" s="45"/>
      <c r="S207" s="82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5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K207" s="49"/>
      <c r="CL207" s="59"/>
      <c r="CM207" s="49"/>
      <c r="CN207" s="49"/>
      <c r="CO207" s="49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O207" s="46"/>
      <c r="FP207" s="46"/>
      <c r="FS207" s="33"/>
      <c r="FT207" s="33"/>
    </row>
    <row r="208" spans="1:176" x14ac:dyDescent="0.3">
      <c r="A208" s="94"/>
      <c r="B208" s="79"/>
      <c r="C208" s="45"/>
      <c r="D208" s="45"/>
      <c r="E208" s="45"/>
      <c r="F208" s="45"/>
      <c r="S208" s="82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5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K208" s="49"/>
      <c r="CL208" s="59"/>
      <c r="CM208" s="49"/>
      <c r="CN208" s="49"/>
      <c r="CO208" s="49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O208" s="46"/>
      <c r="FP208" s="46"/>
      <c r="FS208" s="33"/>
      <c r="FT208" s="33"/>
    </row>
    <row r="209" spans="1:176" x14ac:dyDescent="0.3">
      <c r="A209" s="94"/>
      <c r="B209" s="79"/>
      <c r="C209" s="45"/>
      <c r="D209" s="45"/>
      <c r="E209" s="45"/>
      <c r="F209" s="45"/>
      <c r="S209" s="82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5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K209" s="49"/>
      <c r="CL209" s="59"/>
      <c r="CM209" s="49"/>
      <c r="CN209" s="49"/>
      <c r="CO209" s="49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O209" s="46"/>
      <c r="FP209" s="46"/>
      <c r="FS209" s="33"/>
      <c r="FT209" s="33"/>
    </row>
    <row r="210" spans="1:176" x14ac:dyDescent="0.3">
      <c r="A210" s="94"/>
      <c r="B210" s="79"/>
      <c r="C210" s="45"/>
      <c r="D210" s="45"/>
      <c r="E210" s="45"/>
      <c r="F210" s="45"/>
      <c r="S210" s="82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5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K210" s="49"/>
      <c r="CL210" s="59"/>
      <c r="CM210" s="49"/>
      <c r="CN210" s="49"/>
      <c r="CO210" s="49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O210" s="46"/>
      <c r="FP210" s="46"/>
      <c r="FS210" s="33"/>
      <c r="FT210" s="33"/>
    </row>
    <row r="211" spans="1:176" x14ac:dyDescent="0.3">
      <c r="A211" s="94"/>
      <c r="B211" s="79"/>
      <c r="C211" s="45"/>
      <c r="D211" s="45"/>
      <c r="E211" s="45"/>
      <c r="F211" s="45"/>
      <c r="S211" s="82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5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K211" s="49"/>
      <c r="CL211" s="59"/>
      <c r="CM211" s="49"/>
      <c r="CN211" s="49"/>
      <c r="CO211" s="49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O211" s="46"/>
      <c r="FP211" s="46"/>
      <c r="FS211" s="33"/>
      <c r="FT211" s="33"/>
    </row>
    <row r="212" spans="1:176" x14ac:dyDescent="0.3">
      <c r="A212" s="94"/>
      <c r="B212" s="79"/>
      <c r="C212" s="45"/>
      <c r="D212" s="45"/>
      <c r="E212" s="45"/>
      <c r="F212" s="45"/>
      <c r="S212" s="82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5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K212" s="49"/>
      <c r="CL212" s="59"/>
      <c r="CM212" s="49"/>
      <c r="CN212" s="49"/>
      <c r="CO212" s="49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O212" s="46"/>
      <c r="FP212" s="46"/>
      <c r="FS212" s="33"/>
      <c r="FT212" s="33"/>
    </row>
    <row r="213" spans="1:176" x14ac:dyDescent="0.3">
      <c r="A213" s="94"/>
      <c r="B213" s="79"/>
      <c r="C213" s="45"/>
      <c r="D213" s="45"/>
      <c r="E213" s="45"/>
      <c r="F213" s="45"/>
      <c r="S213" s="82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5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K213" s="49"/>
      <c r="CL213" s="59"/>
      <c r="CM213" s="49"/>
      <c r="CN213" s="49"/>
      <c r="CO213" s="49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O213" s="46"/>
      <c r="FP213" s="46"/>
      <c r="FS213" s="33"/>
      <c r="FT213" s="33"/>
    </row>
    <row r="214" spans="1:176" x14ac:dyDescent="0.3">
      <c r="A214" s="94"/>
      <c r="B214" s="79"/>
      <c r="C214" s="45"/>
      <c r="D214" s="45"/>
      <c r="E214" s="45"/>
      <c r="F214" s="45"/>
      <c r="S214" s="82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5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K214" s="49"/>
      <c r="CL214" s="59"/>
      <c r="CM214" s="49"/>
      <c r="CN214" s="49"/>
      <c r="CO214" s="49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O214" s="46"/>
      <c r="FP214" s="46"/>
      <c r="FS214" s="33"/>
      <c r="FT214" s="33"/>
    </row>
    <row r="215" spans="1:176" x14ac:dyDescent="0.3">
      <c r="A215" s="94"/>
      <c r="B215" s="79"/>
      <c r="C215" s="45"/>
      <c r="D215" s="45"/>
      <c r="E215" s="45"/>
      <c r="F215" s="45"/>
      <c r="S215" s="82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5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K215" s="49"/>
      <c r="CL215" s="59"/>
      <c r="CM215" s="49"/>
      <c r="CN215" s="49"/>
      <c r="CO215" s="49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O215" s="46"/>
      <c r="FP215" s="46"/>
      <c r="FS215" s="33"/>
      <c r="FT215" s="33"/>
    </row>
    <row r="216" spans="1:176" x14ac:dyDescent="0.3">
      <c r="A216" s="94"/>
      <c r="B216" s="79"/>
      <c r="C216" s="45"/>
      <c r="D216" s="45"/>
      <c r="E216" s="45"/>
      <c r="F216" s="45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K216" s="49"/>
      <c r="CL216" s="59"/>
      <c r="CM216" s="49"/>
      <c r="CN216" s="49"/>
      <c r="CO216" s="49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O216" s="46"/>
      <c r="FP216" s="46"/>
      <c r="FS216" s="33"/>
      <c r="FT216" s="33"/>
    </row>
    <row r="217" spans="1:176" x14ac:dyDescent="0.3">
      <c r="A217" s="94"/>
      <c r="B217" s="79"/>
      <c r="C217" s="45"/>
      <c r="D217" s="45"/>
      <c r="E217" s="45"/>
      <c r="F217" s="45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K217" s="49"/>
      <c r="CL217" s="59"/>
      <c r="CM217" s="49"/>
      <c r="CN217" s="49"/>
      <c r="CO217" s="49"/>
      <c r="FO217" s="46"/>
      <c r="FP217" s="46"/>
      <c r="FS217" s="33"/>
      <c r="FT217" s="33"/>
    </row>
    <row r="218" spans="1:176" x14ac:dyDescent="0.3">
      <c r="A218" s="94"/>
      <c r="B218" s="79"/>
      <c r="C218" s="45"/>
      <c r="D218" s="45"/>
      <c r="E218" s="45"/>
      <c r="F218" s="45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K218" s="49"/>
      <c r="CL218" s="59"/>
      <c r="CM218" s="49"/>
      <c r="CN218" s="49"/>
      <c r="CO218" s="49"/>
      <c r="FO218" s="46"/>
      <c r="FP218" s="46"/>
      <c r="FS218" s="33"/>
      <c r="FT218" s="33"/>
    </row>
    <row r="219" spans="1:176" x14ac:dyDescent="0.3">
      <c r="A219" s="94"/>
      <c r="B219" s="79"/>
      <c r="C219" s="45"/>
      <c r="D219" s="45"/>
      <c r="E219" s="45"/>
      <c r="F219" s="45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K219" s="49"/>
      <c r="CL219" s="59"/>
      <c r="CM219" s="49"/>
      <c r="CN219" s="49"/>
      <c r="CO219" s="49"/>
      <c r="FO219" s="46"/>
      <c r="FP219" s="46"/>
      <c r="FS219" s="33"/>
      <c r="FT219" s="33"/>
    </row>
    <row r="220" spans="1:176" x14ac:dyDescent="0.3">
      <c r="A220" s="94"/>
      <c r="B220" s="79"/>
      <c r="C220" s="45"/>
      <c r="D220" s="45"/>
      <c r="E220" s="45"/>
      <c r="F220" s="45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K220" s="49"/>
      <c r="CL220" s="59"/>
      <c r="CM220" s="49"/>
      <c r="CN220" s="49"/>
      <c r="CO220" s="49"/>
      <c r="FO220" s="46"/>
      <c r="FP220" s="46"/>
      <c r="FS220" s="33"/>
      <c r="FT220" s="33"/>
    </row>
    <row r="221" spans="1:176" x14ac:dyDescent="0.3">
      <c r="A221" s="94"/>
      <c r="B221" s="79"/>
      <c r="C221" s="45"/>
      <c r="D221" s="45"/>
      <c r="E221" s="45"/>
      <c r="F221" s="45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K221" s="49"/>
      <c r="CL221" s="59"/>
      <c r="CM221" s="49"/>
      <c r="CN221" s="49"/>
      <c r="CO221" s="49"/>
      <c r="FO221" s="46"/>
      <c r="FP221" s="46"/>
      <c r="FS221" s="33"/>
      <c r="FT221" s="33"/>
    </row>
    <row r="222" spans="1:176" x14ac:dyDescent="0.3">
      <c r="A222" s="94"/>
      <c r="B222" s="79"/>
      <c r="C222" s="45"/>
      <c r="D222" s="45"/>
      <c r="E222" s="45"/>
      <c r="F222" s="45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K222" s="49"/>
      <c r="CL222" s="59"/>
      <c r="CM222" s="49"/>
      <c r="CN222" s="49"/>
      <c r="CO222" s="49"/>
      <c r="FO222" s="46"/>
      <c r="FP222" s="46"/>
      <c r="FS222" s="33"/>
      <c r="FT222" s="33"/>
    </row>
    <row r="223" spans="1:176" x14ac:dyDescent="0.3">
      <c r="A223" s="94"/>
      <c r="B223" s="79"/>
      <c r="C223" s="45"/>
      <c r="D223" s="45"/>
      <c r="E223" s="45"/>
      <c r="F223" s="45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K223" s="49"/>
      <c r="CL223" s="59"/>
      <c r="CM223" s="49"/>
      <c r="CN223" s="49"/>
      <c r="CO223" s="49"/>
      <c r="FO223" s="46"/>
      <c r="FP223" s="46"/>
      <c r="FS223" s="33"/>
      <c r="FT223" s="33"/>
    </row>
    <row r="224" spans="1:176" x14ac:dyDescent="0.3">
      <c r="A224" s="94"/>
      <c r="B224" s="79"/>
      <c r="C224" s="45"/>
      <c r="D224" s="45"/>
      <c r="E224" s="45"/>
      <c r="F224" s="45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K224" s="49"/>
      <c r="CL224" s="59"/>
      <c r="CM224" s="49"/>
      <c r="CN224" s="49"/>
      <c r="CO224" s="49"/>
      <c r="FO224" s="46"/>
      <c r="FP224" s="46"/>
      <c r="FS224" s="33"/>
      <c r="FT224" s="33"/>
    </row>
    <row r="225" spans="1:176" x14ac:dyDescent="0.3">
      <c r="A225" s="94"/>
      <c r="B225" s="79"/>
      <c r="C225" s="45"/>
      <c r="D225" s="45"/>
      <c r="E225" s="45"/>
      <c r="F225" s="45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K225" s="49"/>
      <c r="CL225" s="59"/>
      <c r="CM225" s="49"/>
      <c r="CN225" s="49"/>
      <c r="CO225" s="49"/>
      <c r="FO225" s="46"/>
      <c r="FP225" s="46"/>
      <c r="FS225" s="33"/>
      <c r="FT225" s="33"/>
    </row>
    <row r="226" spans="1:176" x14ac:dyDescent="0.3">
      <c r="A226" s="94"/>
      <c r="B226" s="79"/>
      <c r="C226" s="45"/>
      <c r="D226" s="45"/>
      <c r="E226" s="45"/>
      <c r="F226" s="45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K226" s="49"/>
      <c r="CL226" s="59"/>
      <c r="CM226" s="49"/>
      <c r="CN226" s="49"/>
      <c r="CO226" s="49"/>
      <c r="FO226" s="46"/>
      <c r="FP226" s="46"/>
      <c r="FS226" s="33"/>
      <c r="FT226" s="33"/>
    </row>
    <row r="227" spans="1:176" x14ac:dyDescent="0.3">
      <c r="A227" s="94"/>
      <c r="B227" s="79"/>
      <c r="C227" s="45"/>
      <c r="D227" s="45"/>
      <c r="E227" s="45"/>
      <c r="F227" s="45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K227" s="49"/>
      <c r="CL227" s="59"/>
      <c r="CM227" s="49"/>
      <c r="CN227" s="49"/>
      <c r="CO227" s="49"/>
      <c r="FO227" s="46"/>
      <c r="FP227" s="46"/>
      <c r="FS227" s="33"/>
      <c r="FT227" s="33"/>
    </row>
    <row r="228" spans="1:176" x14ac:dyDescent="0.3">
      <c r="A228" s="94"/>
      <c r="B228" s="79"/>
      <c r="C228" s="45"/>
      <c r="D228" s="45"/>
      <c r="E228" s="45"/>
      <c r="F228" s="45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K228" s="49"/>
      <c r="CL228" s="59"/>
      <c r="CM228" s="49"/>
      <c r="CN228" s="49"/>
      <c r="CO228" s="49"/>
      <c r="FO228" s="46"/>
      <c r="FP228" s="46"/>
      <c r="FS228" s="33"/>
      <c r="FT228" s="33"/>
    </row>
    <row r="229" spans="1:176" x14ac:dyDescent="0.3">
      <c r="A229" s="94"/>
      <c r="B229" s="79"/>
      <c r="C229" s="45"/>
      <c r="D229" s="45"/>
      <c r="E229" s="45"/>
      <c r="F229" s="45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K229" s="49"/>
      <c r="CL229" s="59"/>
      <c r="CM229" s="49"/>
      <c r="CN229" s="49"/>
      <c r="CO229" s="49"/>
      <c r="FO229" s="46"/>
      <c r="FP229" s="46"/>
      <c r="FS229" s="33"/>
      <c r="FT229" s="33"/>
    </row>
    <row r="230" spans="1:176" x14ac:dyDescent="0.3">
      <c r="A230" s="94"/>
      <c r="B230" s="79"/>
      <c r="C230" s="45"/>
      <c r="D230" s="45"/>
      <c r="E230" s="45"/>
      <c r="F230" s="45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K230" s="49"/>
      <c r="CL230" s="59"/>
      <c r="CM230" s="49"/>
      <c r="CN230" s="49"/>
      <c r="CO230" s="49"/>
      <c r="FO230" s="46"/>
      <c r="FP230" s="46"/>
      <c r="FS230" s="33"/>
      <c r="FT230" s="33"/>
    </row>
    <row r="231" spans="1:176" x14ac:dyDescent="0.3">
      <c r="A231" s="94"/>
      <c r="B231" s="79"/>
      <c r="C231" s="45"/>
      <c r="D231" s="45"/>
      <c r="E231" s="45"/>
      <c r="F231" s="45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K231" s="49"/>
      <c r="CL231" s="59"/>
      <c r="CM231" s="49"/>
      <c r="CN231" s="49"/>
      <c r="CO231" s="49"/>
      <c r="FO231" s="46"/>
      <c r="FP231" s="46"/>
      <c r="FS231" s="33"/>
      <c r="FT231" s="33"/>
    </row>
    <row r="232" spans="1:176" x14ac:dyDescent="0.3">
      <c r="A232" s="94"/>
      <c r="B232" s="79"/>
      <c r="C232" s="45"/>
      <c r="D232" s="45"/>
      <c r="E232" s="45"/>
      <c r="F232" s="45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K232" s="49"/>
      <c r="CL232" s="59"/>
      <c r="CM232" s="49"/>
      <c r="CN232" s="49"/>
      <c r="CO232" s="49"/>
      <c r="FO232" s="46"/>
      <c r="FP232" s="46"/>
      <c r="FS232" s="33"/>
      <c r="FT232" s="33"/>
    </row>
    <row r="233" spans="1:176" x14ac:dyDescent="0.3">
      <c r="A233" s="94"/>
      <c r="B233" s="79"/>
      <c r="C233" s="45"/>
      <c r="D233" s="45"/>
      <c r="E233" s="45"/>
      <c r="F233" s="45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K233" s="49"/>
      <c r="CL233" s="59"/>
      <c r="CM233" s="49"/>
      <c r="CN233" s="49"/>
      <c r="CO233" s="49"/>
      <c r="FO233" s="46"/>
      <c r="FP233" s="46"/>
      <c r="FS233" s="33"/>
      <c r="FT233" s="33"/>
    </row>
    <row r="234" spans="1:176" x14ac:dyDescent="0.3">
      <c r="A234" s="94"/>
      <c r="B234" s="79"/>
      <c r="C234" s="45"/>
      <c r="D234" s="45"/>
      <c r="E234" s="45"/>
      <c r="F234" s="45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K234" s="49"/>
      <c r="CL234" s="59"/>
      <c r="CM234" s="49"/>
      <c r="CN234" s="49"/>
      <c r="CO234" s="49"/>
      <c r="FO234" s="46"/>
      <c r="FP234" s="46"/>
      <c r="FS234" s="33"/>
      <c r="FT234" s="33"/>
    </row>
    <row r="235" spans="1:176" x14ac:dyDescent="0.3">
      <c r="A235" s="94"/>
      <c r="B235" s="79"/>
      <c r="C235" s="45"/>
      <c r="D235" s="45"/>
      <c r="E235" s="45"/>
      <c r="F235" s="45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K235" s="49"/>
      <c r="CL235" s="59"/>
      <c r="CM235" s="49"/>
      <c r="CN235" s="49"/>
      <c r="CO235" s="49"/>
      <c r="FO235" s="46"/>
      <c r="FP235" s="46"/>
      <c r="FS235" s="33"/>
      <c r="FT235" s="33"/>
    </row>
    <row r="236" spans="1:176" x14ac:dyDescent="0.3">
      <c r="A236" s="94"/>
      <c r="B236" s="79"/>
      <c r="C236" s="45"/>
      <c r="D236" s="45"/>
      <c r="E236" s="45"/>
      <c r="F236" s="45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K236" s="49"/>
      <c r="CL236" s="59"/>
      <c r="CM236" s="49"/>
      <c r="CN236" s="49"/>
      <c r="CO236" s="49"/>
      <c r="FO236" s="46"/>
      <c r="FP236" s="46"/>
      <c r="FS236" s="33"/>
      <c r="FT236" s="33"/>
    </row>
    <row r="237" spans="1:176" x14ac:dyDescent="0.3">
      <c r="A237" s="94"/>
      <c r="B237" s="79"/>
      <c r="C237" s="45"/>
      <c r="D237" s="45"/>
      <c r="E237" s="45"/>
      <c r="F237" s="45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K237" s="49"/>
      <c r="CL237" s="59"/>
      <c r="CM237" s="49"/>
      <c r="CN237" s="49"/>
      <c r="CO237" s="49"/>
      <c r="FO237" s="46"/>
      <c r="FP237" s="46"/>
      <c r="FS237" s="33"/>
      <c r="FT237" s="33"/>
    </row>
    <row r="238" spans="1:176" x14ac:dyDescent="0.3">
      <c r="A238" s="94"/>
      <c r="B238" s="79"/>
      <c r="C238" s="45"/>
      <c r="D238" s="45"/>
      <c r="E238" s="45"/>
      <c r="F238" s="45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K238" s="49"/>
      <c r="CL238" s="59"/>
      <c r="CM238" s="49"/>
      <c r="CN238" s="49"/>
      <c r="CO238" s="49"/>
      <c r="FO238" s="46"/>
      <c r="FP238" s="46"/>
      <c r="FS238" s="33"/>
      <c r="FT238" s="33"/>
    </row>
    <row r="239" spans="1:176" x14ac:dyDescent="0.3">
      <c r="A239" s="94"/>
      <c r="B239" s="79"/>
      <c r="C239" s="45"/>
      <c r="D239" s="45"/>
      <c r="E239" s="45"/>
      <c r="F239" s="45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K239" s="49"/>
      <c r="CL239" s="59"/>
      <c r="CM239" s="49"/>
      <c r="CN239" s="49"/>
      <c r="CO239" s="49"/>
      <c r="FO239" s="46"/>
      <c r="FP239" s="46"/>
      <c r="FS239" s="33"/>
      <c r="FT239" s="33"/>
    </row>
    <row r="240" spans="1:176" x14ac:dyDescent="0.3">
      <c r="A240" s="94"/>
      <c r="B240" s="79"/>
      <c r="C240" s="45"/>
      <c r="D240" s="45"/>
      <c r="E240" s="45"/>
      <c r="F240" s="45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K240" s="49"/>
      <c r="CL240" s="59"/>
      <c r="CM240" s="49"/>
      <c r="CN240" s="49"/>
      <c r="CO240" s="49"/>
      <c r="FO240" s="46"/>
      <c r="FP240" s="46"/>
      <c r="FS240" s="33"/>
      <c r="FT240" s="33"/>
    </row>
    <row r="241" spans="1:176" x14ac:dyDescent="0.3">
      <c r="A241" s="94"/>
      <c r="B241" s="79"/>
      <c r="C241" s="45"/>
      <c r="D241" s="45"/>
      <c r="E241" s="45"/>
      <c r="F241" s="45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K241" s="49"/>
      <c r="CL241" s="59"/>
      <c r="CM241" s="49"/>
      <c r="CN241" s="49"/>
      <c r="CO241" s="49"/>
      <c r="FO241" s="46"/>
      <c r="FP241" s="46"/>
      <c r="FS241" s="33"/>
      <c r="FT241" s="33"/>
    </row>
    <row r="242" spans="1:176" x14ac:dyDescent="0.3">
      <c r="A242" s="94"/>
      <c r="B242" s="79"/>
      <c r="C242" s="45"/>
      <c r="D242" s="45"/>
      <c r="E242" s="45"/>
      <c r="F242" s="45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K242" s="49"/>
      <c r="CL242" s="59"/>
      <c r="CM242" s="49"/>
      <c r="CN242" s="49"/>
      <c r="CO242" s="49"/>
      <c r="FO242" s="46"/>
      <c r="FP242" s="46"/>
      <c r="FS242" s="33"/>
      <c r="FT242" s="33"/>
    </row>
    <row r="243" spans="1:176" x14ac:dyDescent="0.3">
      <c r="A243" s="94"/>
      <c r="B243" s="79"/>
      <c r="C243" s="45"/>
      <c r="D243" s="45"/>
      <c r="E243" s="45"/>
      <c r="F243" s="45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K243" s="49"/>
      <c r="CL243" s="59"/>
      <c r="CM243" s="49"/>
      <c r="CN243" s="49"/>
      <c r="CO243" s="49"/>
      <c r="FO243" s="46"/>
      <c r="FP243" s="46"/>
      <c r="FS243" s="33"/>
      <c r="FT243" s="33"/>
    </row>
    <row r="244" spans="1:176" x14ac:dyDescent="0.3">
      <c r="A244" s="94"/>
      <c r="B244" s="79"/>
      <c r="C244" s="45"/>
      <c r="D244" s="45"/>
      <c r="E244" s="45"/>
      <c r="F244" s="45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K244" s="49"/>
      <c r="CL244" s="59"/>
      <c r="CM244" s="49"/>
      <c r="CN244" s="49"/>
      <c r="CO244" s="49"/>
      <c r="FO244" s="46"/>
      <c r="FP244" s="46"/>
      <c r="FS244" s="33"/>
      <c r="FT244" s="33"/>
    </row>
    <row r="245" spans="1:176" x14ac:dyDescent="0.3">
      <c r="A245" s="94"/>
      <c r="B245" s="79"/>
      <c r="C245" s="45"/>
      <c r="D245" s="45"/>
      <c r="E245" s="45"/>
      <c r="F245" s="45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K245" s="49"/>
      <c r="CL245" s="59"/>
      <c r="CM245" s="49"/>
      <c r="CN245" s="49"/>
      <c r="CO245" s="49"/>
      <c r="FO245" s="46"/>
      <c r="FP245" s="46"/>
      <c r="FS245" s="33"/>
      <c r="FT245" s="33"/>
    </row>
    <row r="246" spans="1:176" x14ac:dyDescent="0.3">
      <c r="A246" s="94"/>
      <c r="B246" s="79"/>
      <c r="C246" s="45"/>
      <c r="D246" s="45"/>
      <c r="E246" s="45"/>
      <c r="F246" s="45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K246" s="49"/>
      <c r="CL246" s="59"/>
      <c r="CM246" s="49"/>
      <c r="CN246" s="49"/>
      <c r="CO246" s="49"/>
      <c r="FO246" s="46"/>
      <c r="FP246" s="46"/>
      <c r="FS246" s="33"/>
      <c r="FT246" s="33"/>
    </row>
    <row r="247" spans="1:176" x14ac:dyDescent="0.3">
      <c r="A247" s="94"/>
      <c r="B247" s="79"/>
      <c r="C247" s="45"/>
      <c r="D247" s="45"/>
      <c r="E247" s="45"/>
      <c r="F247" s="45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K247" s="49"/>
      <c r="CL247" s="59"/>
      <c r="CM247" s="49"/>
      <c r="CN247" s="49"/>
      <c r="CO247" s="49"/>
      <c r="FO247" s="46"/>
      <c r="FP247" s="46"/>
      <c r="FS247" s="33"/>
      <c r="FT247" s="33"/>
    </row>
    <row r="248" spans="1:176" x14ac:dyDescent="0.3">
      <c r="A248" s="94"/>
      <c r="B248" s="79"/>
      <c r="C248" s="45"/>
      <c r="D248" s="45"/>
      <c r="E248" s="45"/>
      <c r="F248" s="45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K248" s="49"/>
      <c r="CL248" s="59"/>
      <c r="CM248" s="49"/>
      <c r="CN248" s="49"/>
      <c r="CO248" s="49"/>
      <c r="FO248" s="46"/>
      <c r="FP248" s="46"/>
      <c r="FS248" s="33"/>
      <c r="FT248" s="33"/>
    </row>
    <row r="249" spans="1:176" x14ac:dyDescent="0.3">
      <c r="A249" s="94"/>
      <c r="B249" s="79"/>
      <c r="C249" s="45"/>
      <c r="D249" s="45"/>
      <c r="E249" s="45"/>
      <c r="F249" s="45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K249" s="49"/>
      <c r="CL249" s="59"/>
      <c r="CM249" s="49"/>
      <c r="CN249" s="49"/>
      <c r="CO249" s="49"/>
      <c r="FO249" s="46"/>
      <c r="FP249" s="46"/>
      <c r="FS249" s="33"/>
      <c r="FT249" s="33"/>
    </row>
    <row r="250" spans="1:176" x14ac:dyDescent="0.3">
      <c r="A250" s="94"/>
      <c r="B250" s="79"/>
      <c r="C250" s="45"/>
      <c r="D250" s="45"/>
      <c r="E250" s="45"/>
      <c r="F250" s="45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K250" s="49"/>
      <c r="CL250" s="59"/>
      <c r="CM250" s="49"/>
      <c r="CN250" s="49"/>
      <c r="CO250" s="49"/>
      <c r="FO250" s="46"/>
      <c r="FP250" s="46"/>
      <c r="FS250" s="33"/>
      <c r="FT250" s="33"/>
    </row>
    <row r="251" spans="1:176" x14ac:dyDescent="0.3">
      <c r="A251" s="94"/>
      <c r="B251" s="79"/>
      <c r="C251" s="45"/>
      <c r="D251" s="45"/>
      <c r="E251" s="45"/>
      <c r="F251" s="45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K251" s="49"/>
      <c r="CL251" s="59"/>
      <c r="CM251" s="49"/>
      <c r="CN251" s="49"/>
      <c r="CO251" s="49"/>
      <c r="FO251" s="46"/>
      <c r="FP251" s="46"/>
      <c r="FS251" s="33"/>
      <c r="FT251" s="33"/>
    </row>
    <row r="252" spans="1:176" x14ac:dyDescent="0.3">
      <c r="A252" s="94"/>
      <c r="B252" s="79"/>
      <c r="C252" s="45"/>
      <c r="D252" s="45"/>
      <c r="E252" s="45"/>
      <c r="F252" s="45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K252" s="49"/>
      <c r="CL252" s="59"/>
      <c r="CM252" s="49"/>
      <c r="CN252" s="49"/>
      <c r="CO252" s="49"/>
      <c r="FO252" s="46"/>
      <c r="FP252" s="46"/>
      <c r="FS252" s="33"/>
      <c r="FT252" s="33"/>
    </row>
    <row r="253" spans="1:176" x14ac:dyDescent="0.3">
      <c r="A253" s="94"/>
      <c r="B253" s="79"/>
      <c r="C253" s="45"/>
      <c r="D253" s="45"/>
      <c r="E253" s="45"/>
      <c r="F253" s="45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K253" s="49"/>
      <c r="CL253" s="59"/>
      <c r="CM253" s="49"/>
      <c r="CN253" s="49"/>
      <c r="CO253" s="49"/>
      <c r="FO253" s="46"/>
      <c r="FP253" s="46"/>
      <c r="FS253" s="33"/>
      <c r="FT253" s="33"/>
    </row>
    <row r="254" spans="1:176" x14ac:dyDescent="0.3">
      <c r="A254" s="94"/>
      <c r="B254" s="79"/>
      <c r="C254" s="45"/>
      <c r="D254" s="45"/>
      <c r="E254" s="45"/>
      <c r="F254" s="45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K254" s="49"/>
      <c r="CL254" s="59"/>
      <c r="CM254" s="49"/>
      <c r="CN254" s="49"/>
      <c r="CO254" s="49"/>
      <c r="FO254" s="46"/>
      <c r="FP254" s="46"/>
      <c r="FS254" s="33"/>
      <c r="FT254" s="33"/>
    </row>
    <row r="255" spans="1:176" x14ac:dyDescent="0.3">
      <c r="A255" s="94"/>
      <c r="B255" s="79"/>
      <c r="C255" s="45"/>
      <c r="D255" s="45"/>
      <c r="E255" s="45"/>
      <c r="F255" s="45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K255" s="49"/>
      <c r="CL255" s="59"/>
      <c r="CM255" s="49"/>
      <c r="CN255" s="49"/>
      <c r="CO255" s="49"/>
      <c r="FO255" s="46"/>
      <c r="FP255" s="46"/>
      <c r="FS255" s="33"/>
      <c r="FT255" s="33"/>
    </row>
    <row r="256" spans="1:176" x14ac:dyDescent="0.3">
      <c r="A256" s="94"/>
      <c r="B256" s="79"/>
      <c r="C256" s="45"/>
      <c r="D256" s="45"/>
      <c r="E256" s="45"/>
      <c r="F256" s="45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K256" s="49"/>
      <c r="CL256" s="59"/>
      <c r="CM256" s="49"/>
      <c r="CN256" s="49"/>
      <c r="CO256" s="49"/>
      <c r="FO256" s="46"/>
      <c r="FP256" s="46"/>
      <c r="FS256" s="33"/>
      <c r="FT256" s="33"/>
    </row>
    <row r="257" spans="1:176" x14ac:dyDescent="0.3">
      <c r="A257" s="94"/>
      <c r="B257" s="79"/>
      <c r="C257" s="45"/>
      <c r="D257" s="45"/>
      <c r="E257" s="45"/>
      <c r="F257" s="45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K257" s="49"/>
      <c r="CL257" s="59"/>
      <c r="CM257" s="49"/>
      <c r="CN257" s="49"/>
      <c r="CO257" s="49"/>
      <c r="FO257" s="46"/>
      <c r="FP257" s="46"/>
      <c r="FS257" s="33"/>
      <c r="FT257" s="33"/>
    </row>
    <row r="258" spans="1:176" x14ac:dyDescent="0.3">
      <c r="A258" s="94"/>
      <c r="B258" s="79"/>
      <c r="C258" s="45"/>
      <c r="D258" s="45"/>
      <c r="E258" s="45"/>
      <c r="F258" s="45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K258" s="49"/>
      <c r="CL258" s="59"/>
      <c r="CM258" s="49"/>
      <c r="CN258" s="49"/>
      <c r="CO258" s="49"/>
      <c r="FO258" s="46"/>
      <c r="FP258" s="46"/>
      <c r="FS258" s="33"/>
      <c r="FT258" s="33"/>
    </row>
    <row r="259" spans="1:176" x14ac:dyDescent="0.3">
      <c r="A259" s="94"/>
      <c r="B259" s="79"/>
      <c r="C259" s="45"/>
      <c r="D259" s="45"/>
      <c r="E259" s="45"/>
      <c r="F259" s="45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K259" s="49"/>
      <c r="CL259" s="59"/>
      <c r="CM259" s="49"/>
      <c r="CN259" s="49"/>
      <c r="CO259" s="49"/>
      <c r="FO259" s="46"/>
      <c r="FP259" s="46"/>
      <c r="FS259" s="33"/>
      <c r="FT259" s="33"/>
    </row>
    <row r="260" spans="1:176" x14ac:dyDescent="0.3">
      <c r="A260" s="94"/>
      <c r="B260" s="79"/>
      <c r="C260" s="45"/>
      <c r="D260" s="45"/>
      <c r="E260" s="45"/>
      <c r="F260" s="45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K260" s="49"/>
      <c r="CL260" s="59"/>
      <c r="CM260" s="49"/>
      <c r="CN260" s="49"/>
      <c r="CO260" s="49"/>
      <c r="FO260" s="46"/>
      <c r="FP260" s="46"/>
      <c r="FS260" s="33"/>
      <c r="FT260" s="33"/>
    </row>
    <row r="261" spans="1:176" x14ac:dyDescent="0.3">
      <c r="A261" s="94"/>
      <c r="B261" s="79"/>
      <c r="C261" s="45"/>
      <c r="D261" s="45"/>
      <c r="E261" s="45"/>
      <c r="F261" s="45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K261" s="49"/>
      <c r="CL261" s="59"/>
      <c r="CM261" s="49"/>
      <c r="CN261" s="49"/>
      <c r="CO261" s="49"/>
      <c r="FO261" s="46"/>
      <c r="FP261" s="46"/>
      <c r="FS261" s="33"/>
      <c r="FT261" s="33"/>
    </row>
    <row r="262" spans="1:176" x14ac:dyDescent="0.3">
      <c r="A262" s="94"/>
      <c r="B262" s="79"/>
      <c r="C262" s="45"/>
      <c r="D262" s="45"/>
      <c r="E262" s="45"/>
      <c r="F262" s="45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K262" s="49"/>
      <c r="CL262" s="59"/>
      <c r="CM262" s="49"/>
      <c r="CN262" s="49"/>
      <c r="CO262" s="49"/>
      <c r="FO262" s="46"/>
      <c r="FP262" s="46"/>
      <c r="FS262" s="33"/>
      <c r="FT262" s="33"/>
    </row>
    <row r="263" spans="1:176" x14ac:dyDescent="0.3">
      <c r="A263" s="94"/>
      <c r="B263" s="79"/>
      <c r="C263" s="45"/>
      <c r="D263" s="45"/>
      <c r="E263" s="45"/>
      <c r="F263" s="45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K263" s="49"/>
      <c r="CL263" s="59"/>
      <c r="CM263" s="49"/>
      <c r="CN263" s="49"/>
      <c r="CO263" s="49"/>
      <c r="FO263" s="46"/>
      <c r="FP263" s="46"/>
      <c r="FS263" s="33"/>
      <c r="FT263" s="33"/>
    </row>
    <row r="264" spans="1:176" x14ac:dyDescent="0.3">
      <c r="A264" s="94"/>
      <c r="B264" s="79"/>
      <c r="C264" s="45"/>
      <c r="D264" s="45"/>
      <c r="E264" s="45"/>
      <c r="F264" s="45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K264" s="49"/>
      <c r="CL264" s="59"/>
      <c r="CM264" s="49"/>
      <c r="CN264" s="49"/>
      <c r="CO264" s="49"/>
      <c r="FO264" s="46"/>
      <c r="FP264" s="46"/>
      <c r="FS264" s="33"/>
      <c r="FT264" s="33"/>
    </row>
    <row r="265" spans="1:176" x14ac:dyDescent="0.3">
      <c r="A265" s="94"/>
      <c r="B265" s="79"/>
      <c r="C265" s="45"/>
      <c r="D265" s="45"/>
      <c r="E265" s="45"/>
      <c r="F265" s="45"/>
    </row>
    <row r="266" spans="1:176" x14ac:dyDescent="0.3">
      <c r="A266" s="94"/>
      <c r="B266" s="79"/>
      <c r="C266" s="45"/>
      <c r="D266" s="45"/>
      <c r="E266" s="45"/>
      <c r="F266" s="45"/>
    </row>
    <row r="267" spans="1:176" x14ac:dyDescent="0.3">
      <c r="A267" s="94"/>
      <c r="B267" s="79"/>
      <c r="C267" s="45"/>
      <c r="D267" s="45"/>
      <c r="E267" s="45"/>
      <c r="F267" s="45"/>
    </row>
    <row r="268" spans="1:176" x14ac:dyDescent="0.3">
      <c r="A268" s="94"/>
      <c r="B268" s="79"/>
      <c r="C268" s="45"/>
      <c r="D268" s="45"/>
      <c r="E268" s="45"/>
      <c r="F268" s="45"/>
    </row>
    <row r="269" spans="1:176" x14ac:dyDescent="0.3">
      <c r="A269" s="94"/>
      <c r="B269" s="79"/>
      <c r="C269" s="45"/>
      <c r="D269" s="45"/>
      <c r="E269" s="45"/>
      <c r="F269" s="45"/>
    </row>
    <row r="270" spans="1:176" x14ac:dyDescent="0.3">
      <c r="A270" s="94"/>
      <c r="B270" s="79"/>
      <c r="C270" s="45"/>
      <c r="D270" s="45"/>
      <c r="E270" s="45"/>
      <c r="F270" s="45"/>
    </row>
    <row r="271" spans="1:176" x14ac:dyDescent="0.3">
      <c r="A271" s="94"/>
      <c r="B271" s="79"/>
      <c r="C271" s="45"/>
      <c r="D271" s="45"/>
      <c r="E271" s="45"/>
      <c r="F271" s="45"/>
    </row>
    <row r="272" spans="1:176" x14ac:dyDescent="0.3">
      <c r="A272" s="94"/>
      <c r="B272" s="79"/>
      <c r="C272" s="45"/>
      <c r="D272" s="45"/>
      <c r="E272" s="45"/>
      <c r="F272" s="45"/>
    </row>
    <row r="273" spans="1:6" x14ac:dyDescent="0.3">
      <c r="A273" s="94"/>
      <c r="B273" s="79"/>
      <c r="C273" s="45"/>
      <c r="D273" s="45"/>
      <c r="E273" s="45"/>
      <c r="F273" s="45"/>
    </row>
    <row r="274" spans="1:6" x14ac:dyDescent="0.3">
      <c r="A274" s="94"/>
      <c r="B274" s="79"/>
      <c r="C274" s="45"/>
      <c r="D274" s="45"/>
      <c r="E274" s="45"/>
      <c r="F274" s="45"/>
    </row>
    <row r="275" spans="1:6" x14ac:dyDescent="0.3">
      <c r="A275" s="94"/>
      <c r="B275" s="79"/>
      <c r="C275" s="45"/>
      <c r="D275" s="45"/>
      <c r="E275" s="45"/>
      <c r="F275" s="45"/>
    </row>
    <row r="276" spans="1:6" x14ac:dyDescent="0.3">
      <c r="A276" s="94"/>
      <c r="B276" s="79"/>
      <c r="C276" s="45"/>
      <c r="D276" s="45"/>
      <c r="E276" s="45"/>
      <c r="F276" s="45"/>
    </row>
    <row r="277" spans="1:6" x14ac:dyDescent="0.3">
      <c r="A277" s="94"/>
      <c r="B277" s="79"/>
      <c r="C277" s="45"/>
      <c r="D277" s="45"/>
      <c r="E277" s="45"/>
      <c r="F277" s="45"/>
    </row>
    <row r="278" spans="1:6" x14ac:dyDescent="0.3">
      <c r="A278" s="94"/>
      <c r="B278" s="79"/>
      <c r="C278" s="45"/>
      <c r="D278" s="45"/>
      <c r="E278" s="45"/>
      <c r="F278" s="45"/>
    </row>
    <row r="279" spans="1:6" x14ac:dyDescent="0.3">
      <c r="A279" s="94"/>
      <c r="B279" s="79"/>
      <c r="C279" s="45"/>
      <c r="D279" s="45"/>
      <c r="E279" s="45"/>
      <c r="F279" s="45"/>
    </row>
    <row r="280" spans="1:6" x14ac:dyDescent="0.3">
      <c r="A280" s="94"/>
      <c r="B280" s="79"/>
      <c r="C280" s="45"/>
      <c r="D280" s="45"/>
      <c r="E280" s="45"/>
      <c r="F280" s="45"/>
    </row>
    <row r="281" spans="1:6" x14ac:dyDescent="0.3">
      <c r="A281" s="94"/>
      <c r="B281" s="79"/>
      <c r="C281" s="45"/>
      <c r="D281" s="45"/>
      <c r="E281" s="45"/>
      <c r="F281" s="45"/>
    </row>
    <row r="282" spans="1:6" x14ac:dyDescent="0.3">
      <c r="A282" s="94"/>
      <c r="B282" s="79"/>
      <c r="C282" s="45"/>
      <c r="D282" s="45"/>
      <c r="E282" s="45"/>
      <c r="F282" s="45"/>
    </row>
    <row r="283" spans="1:6" x14ac:dyDescent="0.3">
      <c r="A283" s="94"/>
      <c r="B283" s="79"/>
      <c r="C283" s="45"/>
      <c r="D283" s="45"/>
      <c r="E283" s="45"/>
      <c r="F283" s="45"/>
    </row>
    <row r="284" spans="1:6" x14ac:dyDescent="0.3">
      <c r="A284" s="94"/>
      <c r="B284" s="79"/>
      <c r="C284" s="45"/>
      <c r="D284" s="45"/>
      <c r="E284" s="45"/>
      <c r="F284" s="45"/>
    </row>
    <row r="285" spans="1:6" x14ac:dyDescent="0.3">
      <c r="A285" s="94"/>
      <c r="B285" s="79"/>
      <c r="C285" s="45"/>
      <c r="D285" s="45"/>
      <c r="E285" s="45"/>
      <c r="F285" s="45"/>
    </row>
    <row r="286" spans="1:6" x14ac:dyDescent="0.3">
      <c r="A286" s="94"/>
      <c r="B286" s="79"/>
      <c r="C286" s="45"/>
      <c r="D286" s="45"/>
      <c r="E286" s="45"/>
      <c r="F286" s="45"/>
    </row>
    <row r="287" spans="1:6" x14ac:dyDescent="0.3">
      <c r="A287" s="94"/>
      <c r="B287" s="79"/>
      <c r="C287" s="45"/>
      <c r="D287" s="45"/>
      <c r="E287" s="45"/>
      <c r="F287" s="45"/>
    </row>
    <row r="288" spans="1:6" x14ac:dyDescent="0.3">
      <c r="A288" s="94"/>
      <c r="B288" s="79"/>
      <c r="C288" s="45"/>
      <c r="D288" s="45"/>
      <c r="E288" s="45"/>
      <c r="F288" s="45"/>
    </row>
    <row r="289" spans="1:6" x14ac:dyDescent="0.3">
      <c r="A289" s="94"/>
      <c r="B289" s="79"/>
      <c r="C289" s="45"/>
      <c r="D289" s="45"/>
      <c r="E289" s="45"/>
      <c r="F289" s="45"/>
    </row>
    <row r="290" spans="1:6" x14ac:dyDescent="0.3">
      <c r="A290" s="94"/>
      <c r="B290" s="79"/>
      <c r="C290" s="45"/>
      <c r="D290" s="45"/>
      <c r="E290" s="45"/>
      <c r="F290" s="45"/>
    </row>
    <row r="291" spans="1:6" x14ac:dyDescent="0.3">
      <c r="A291" s="94"/>
      <c r="B291" s="79"/>
      <c r="C291" s="45"/>
      <c r="D291" s="45"/>
      <c r="E291" s="45"/>
      <c r="F291" s="45"/>
    </row>
    <row r="292" spans="1:6" x14ac:dyDescent="0.3">
      <c r="A292" s="94"/>
      <c r="B292" s="79"/>
      <c r="C292" s="45"/>
      <c r="D292" s="45"/>
      <c r="E292" s="45"/>
      <c r="F292" s="45"/>
    </row>
    <row r="293" spans="1:6" x14ac:dyDescent="0.3">
      <c r="A293" s="94"/>
      <c r="B293" s="79"/>
      <c r="C293" s="45"/>
      <c r="D293" s="45"/>
      <c r="E293" s="45"/>
      <c r="F293" s="45"/>
    </row>
    <row r="294" spans="1:6" x14ac:dyDescent="0.3">
      <c r="A294" s="94"/>
      <c r="B294" s="79"/>
      <c r="C294" s="45"/>
      <c r="D294" s="45"/>
      <c r="E294" s="45"/>
      <c r="F294" s="45"/>
    </row>
    <row r="295" spans="1:6" x14ac:dyDescent="0.3">
      <c r="A295" s="94"/>
      <c r="B295" s="79"/>
      <c r="C295" s="45"/>
      <c r="D295" s="45"/>
      <c r="E295" s="45"/>
      <c r="F295" s="45"/>
    </row>
    <row r="296" spans="1:6" x14ac:dyDescent="0.3">
      <c r="A296" s="94"/>
      <c r="B296" s="79"/>
      <c r="C296" s="45"/>
      <c r="D296" s="45"/>
      <c r="E296" s="45"/>
      <c r="F296" s="45"/>
    </row>
    <row r="297" spans="1:6" x14ac:dyDescent="0.3">
      <c r="A297" s="94"/>
      <c r="B297" s="79"/>
      <c r="C297" s="45"/>
      <c r="D297" s="45"/>
      <c r="E297" s="45"/>
      <c r="F297" s="45"/>
    </row>
    <row r="298" spans="1:6" x14ac:dyDescent="0.3">
      <c r="A298" s="94"/>
      <c r="B298" s="79"/>
      <c r="C298" s="45"/>
      <c r="D298" s="45"/>
      <c r="E298" s="45"/>
      <c r="F298" s="45"/>
    </row>
    <row r="299" spans="1:6" x14ac:dyDescent="0.3">
      <c r="A299" s="94"/>
      <c r="B299" s="79"/>
      <c r="C299" s="45"/>
      <c r="D299" s="45"/>
      <c r="E299" s="45"/>
      <c r="F299" s="45"/>
    </row>
    <row r="300" spans="1:6" x14ac:dyDescent="0.3">
      <c r="A300" s="94"/>
      <c r="B300" s="79"/>
      <c r="C300" s="45"/>
      <c r="D300" s="45"/>
      <c r="E300" s="45"/>
      <c r="F300" s="45"/>
    </row>
    <row r="301" spans="1:6" x14ac:dyDescent="0.3">
      <c r="A301" s="94"/>
      <c r="B301" s="79"/>
      <c r="C301" s="45"/>
      <c r="D301" s="45"/>
      <c r="E301" s="45"/>
      <c r="F301" s="45"/>
    </row>
    <row r="302" spans="1:6" x14ac:dyDescent="0.3">
      <c r="A302" s="94"/>
      <c r="B302" s="79"/>
      <c r="C302" s="45"/>
      <c r="D302" s="45"/>
      <c r="E302" s="45"/>
      <c r="F302" s="45"/>
    </row>
    <row r="303" spans="1:6" x14ac:dyDescent="0.3">
      <c r="A303" s="94"/>
      <c r="B303" s="79"/>
      <c r="C303" s="45"/>
      <c r="D303" s="45"/>
      <c r="E303" s="45"/>
      <c r="F303" s="45"/>
    </row>
    <row r="304" spans="1:6" x14ac:dyDescent="0.3">
      <c r="A304" s="94"/>
      <c r="B304" s="79"/>
      <c r="C304" s="45"/>
      <c r="D304" s="45"/>
      <c r="E304" s="45"/>
      <c r="F304" s="45"/>
    </row>
    <row r="305" spans="1:6" x14ac:dyDescent="0.3">
      <c r="A305" s="94"/>
      <c r="B305" s="79"/>
      <c r="C305" s="45"/>
      <c r="D305" s="45"/>
      <c r="E305" s="45"/>
      <c r="F305" s="45"/>
    </row>
    <row r="306" spans="1:6" x14ac:dyDescent="0.3">
      <c r="A306" s="94"/>
      <c r="B306" s="79"/>
      <c r="C306" s="45"/>
      <c r="D306" s="45"/>
      <c r="E306" s="45"/>
      <c r="F306" s="45"/>
    </row>
    <row r="307" spans="1:6" x14ac:dyDescent="0.3">
      <c r="A307" s="94"/>
      <c r="B307" s="79"/>
      <c r="C307" s="45"/>
      <c r="D307" s="45"/>
      <c r="E307" s="45"/>
      <c r="F307" s="45"/>
    </row>
    <row r="308" spans="1:6" x14ac:dyDescent="0.3">
      <c r="A308" s="94"/>
      <c r="B308" s="79"/>
      <c r="C308" s="45"/>
      <c r="D308" s="45"/>
      <c r="E308" s="45"/>
      <c r="F308" s="45"/>
    </row>
    <row r="309" spans="1:6" x14ac:dyDescent="0.3">
      <c r="A309" s="94"/>
      <c r="B309" s="79"/>
      <c r="C309" s="45"/>
      <c r="D309" s="45"/>
      <c r="E309" s="45"/>
      <c r="F309" s="45"/>
    </row>
    <row r="310" spans="1:6" x14ac:dyDescent="0.3">
      <c r="A310" s="94"/>
      <c r="B310" s="79"/>
      <c r="C310" s="45"/>
      <c r="D310" s="45"/>
      <c r="E310" s="45"/>
      <c r="F310" s="45"/>
    </row>
    <row r="311" spans="1:6" x14ac:dyDescent="0.3">
      <c r="A311" s="94"/>
      <c r="B311" s="79"/>
      <c r="C311" s="45"/>
      <c r="D311" s="45"/>
      <c r="E311" s="45"/>
      <c r="F311" s="45"/>
    </row>
    <row r="312" spans="1:6" x14ac:dyDescent="0.3">
      <c r="A312" s="94"/>
      <c r="B312" s="79"/>
      <c r="C312" s="45"/>
      <c r="D312" s="45"/>
      <c r="E312" s="45"/>
      <c r="F312" s="45"/>
    </row>
    <row r="313" spans="1:6" x14ac:dyDescent="0.3">
      <c r="A313" s="94"/>
      <c r="B313" s="79"/>
      <c r="C313" s="45"/>
      <c r="D313" s="45"/>
      <c r="E313" s="45"/>
      <c r="F313" s="45"/>
    </row>
    <row r="314" spans="1:6" x14ac:dyDescent="0.3">
      <c r="A314" s="94"/>
      <c r="B314" s="79"/>
      <c r="C314" s="45"/>
      <c r="D314" s="45"/>
      <c r="E314" s="45"/>
      <c r="F314" s="45"/>
    </row>
    <row r="315" spans="1:6" x14ac:dyDescent="0.3">
      <c r="A315" s="94"/>
      <c r="B315" s="79"/>
      <c r="C315" s="45"/>
      <c r="D315" s="45"/>
      <c r="E315" s="45"/>
      <c r="F315" s="45"/>
    </row>
    <row r="316" spans="1:6" x14ac:dyDescent="0.3">
      <c r="A316" s="94"/>
      <c r="B316" s="79"/>
      <c r="C316" s="45"/>
      <c r="D316" s="45"/>
      <c r="E316" s="45"/>
      <c r="F316" s="45"/>
    </row>
    <row r="317" spans="1:6" x14ac:dyDescent="0.3">
      <c r="A317" s="94"/>
      <c r="B317" s="79"/>
      <c r="C317" s="45"/>
      <c r="D317" s="45"/>
      <c r="E317" s="45"/>
      <c r="F317" s="45"/>
    </row>
    <row r="318" spans="1:6" x14ac:dyDescent="0.3">
      <c r="A318" s="94"/>
      <c r="B318" s="79"/>
      <c r="C318" s="45"/>
      <c r="D318" s="45"/>
      <c r="E318" s="45"/>
      <c r="F318" s="45"/>
    </row>
    <row r="319" spans="1:6" x14ac:dyDescent="0.3">
      <c r="A319" s="94"/>
      <c r="B319" s="79"/>
      <c r="C319" s="45"/>
      <c r="D319" s="45"/>
      <c r="E319" s="45"/>
      <c r="F319" s="45"/>
    </row>
    <row r="320" spans="1:6" x14ac:dyDescent="0.3">
      <c r="A320" s="94"/>
      <c r="B320" s="79"/>
      <c r="C320" s="45"/>
      <c r="D320" s="45"/>
      <c r="E320" s="45"/>
      <c r="F320" s="45"/>
    </row>
    <row r="321" spans="1:6" x14ac:dyDescent="0.3">
      <c r="A321" s="94"/>
      <c r="B321" s="79"/>
      <c r="C321" s="45"/>
      <c r="D321" s="45"/>
      <c r="E321" s="45"/>
      <c r="F321" s="45"/>
    </row>
    <row r="322" spans="1:6" x14ac:dyDescent="0.3">
      <c r="A322" s="94"/>
      <c r="B322" s="79"/>
      <c r="C322" s="45"/>
      <c r="D322" s="45"/>
      <c r="E322" s="45"/>
      <c r="F322" s="45"/>
    </row>
    <row r="323" spans="1:6" x14ac:dyDescent="0.3">
      <c r="A323" s="94"/>
      <c r="B323" s="79"/>
      <c r="C323" s="45"/>
      <c r="D323" s="45"/>
      <c r="E323" s="45"/>
      <c r="F323" s="45"/>
    </row>
    <row r="324" spans="1:6" x14ac:dyDescent="0.3">
      <c r="A324" s="94"/>
      <c r="B324" s="79"/>
      <c r="C324" s="45"/>
      <c r="D324" s="45"/>
      <c r="E324" s="45"/>
      <c r="F324" s="45"/>
    </row>
    <row r="325" spans="1:6" x14ac:dyDescent="0.3">
      <c r="A325" s="94"/>
      <c r="B325" s="79"/>
      <c r="C325" s="45"/>
      <c r="D325" s="45"/>
      <c r="E325" s="45"/>
      <c r="F325" s="45"/>
    </row>
    <row r="326" spans="1:6" x14ac:dyDescent="0.3">
      <c r="A326" s="94"/>
      <c r="B326" s="79"/>
      <c r="C326" s="45"/>
      <c r="D326" s="45"/>
      <c r="E326" s="45"/>
      <c r="F326" s="45"/>
    </row>
    <row r="327" spans="1:6" x14ac:dyDescent="0.3">
      <c r="A327" s="94"/>
      <c r="B327" s="79"/>
      <c r="C327" s="45"/>
      <c r="D327" s="45"/>
      <c r="E327" s="45"/>
      <c r="F327" s="45"/>
    </row>
    <row r="328" spans="1:6" x14ac:dyDescent="0.3">
      <c r="A328" s="94"/>
      <c r="B328" s="79"/>
      <c r="C328" s="45"/>
      <c r="D328" s="45"/>
      <c r="E328" s="45"/>
      <c r="F328" s="45"/>
    </row>
    <row r="329" spans="1:6" x14ac:dyDescent="0.3">
      <c r="A329" s="94"/>
      <c r="B329" s="79"/>
      <c r="C329" s="45"/>
      <c r="D329" s="45"/>
      <c r="E329" s="45"/>
      <c r="F329" s="45"/>
    </row>
    <row r="330" spans="1:6" x14ac:dyDescent="0.3">
      <c r="A330" s="94"/>
      <c r="B330" s="79"/>
      <c r="C330" s="45"/>
      <c r="D330" s="45"/>
      <c r="E330" s="45"/>
      <c r="F330" s="45"/>
    </row>
    <row r="331" spans="1:6" x14ac:dyDescent="0.3">
      <c r="A331" s="94"/>
      <c r="B331" s="79"/>
      <c r="C331" s="45"/>
      <c r="D331" s="45"/>
      <c r="E331" s="45"/>
      <c r="F331" s="45"/>
    </row>
    <row r="332" spans="1:6" x14ac:dyDescent="0.3">
      <c r="A332" s="94"/>
      <c r="B332" s="79"/>
      <c r="C332" s="45"/>
      <c r="D332" s="45"/>
      <c r="E332" s="45"/>
      <c r="F332" s="45"/>
    </row>
    <row r="333" spans="1:6" x14ac:dyDescent="0.3">
      <c r="A333" s="94"/>
      <c r="B333" s="79"/>
      <c r="C333" s="45"/>
      <c r="D333" s="45"/>
      <c r="E333" s="45"/>
      <c r="F333" s="45"/>
    </row>
    <row r="334" spans="1:6" x14ac:dyDescent="0.3">
      <c r="A334" s="94"/>
      <c r="B334" s="79"/>
      <c r="C334" s="45"/>
      <c r="D334" s="45"/>
      <c r="E334" s="45"/>
      <c r="F334" s="45"/>
    </row>
    <row r="335" spans="1:6" x14ac:dyDescent="0.3">
      <c r="A335" s="94"/>
      <c r="B335" s="79"/>
      <c r="C335" s="45"/>
      <c r="D335" s="45"/>
      <c r="E335" s="45"/>
      <c r="F335" s="45"/>
    </row>
    <row r="336" spans="1:6" x14ac:dyDescent="0.3">
      <c r="A336" s="94"/>
      <c r="B336" s="79"/>
      <c r="C336" s="45"/>
      <c r="D336" s="45"/>
      <c r="E336" s="45"/>
      <c r="F336" s="45"/>
    </row>
    <row r="337" spans="1:6" x14ac:dyDescent="0.3">
      <c r="A337" s="94"/>
      <c r="B337" s="79"/>
      <c r="C337" s="45"/>
      <c r="D337" s="45"/>
      <c r="E337" s="45"/>
      <c r="F337" s="45"/>
    </row>
    <row r="338" spans="1:6" x14ac:dyDescent="0.3">
      <c r="A338" s="94"/>
      <c r="B338" s="79"/>
      <c r="C338" s="45"/>
      <c r="D338" s="45"/>
      <c r="E338" s="45"/>
      <c r="F338" s="45"/>
    </row>
    <row r="339" spans="1:6" x14ac:dyDescent="0.3">
      <c r="A339" s="94"/>
      <c r="B339" s="79"/>
      <c r="C339" s="45"/>
      <c r="D339" s="45"/>
      <c r="E339" s="45"/>
      <c r="F339" s="45"/>
    </row>
    <row r="340" spans="1:6" x14ac:dyDescent="0.3">
      <c r="A340" s="94"/>
      <c r="B340" s="79"/>
      <c r="C340" s="45"/>
      <c r="D340" s="45"/>
      <c r="E340" s="45"/>
      <c r="F340" s="45"/>
    </row>
    <row r="341" spans="1:6" x14ac:dyDescent="0.3">
      <c r="A341" s="94"/>
      <c r="B341" s="79"/>
      <c r="C341" s="45"/>
      <c r="D341" s="45"/>
      <c r="E341" s="45"/>
      <c r="F341" s="45"/>
    </row>
    <row r="342" spans="1:6" x14ac:dyDescent="0.3">
      <c r="A342" s="94"/>
      <c r="B342" s="79"/>
      <c r="C342" s="45"/>
      <c r="D342" s="45"/>
      <c r="E342" s="45"/>
      <c r="F342" s="45"/>
    </row>
    <row r="343" spans="1:6" x14ac:dyDescent="0.3">
      <c r="A343" s="94"/>
      <c r="B343" s="79"/>
      <c r="C343" s="45"/>
      <c r="D343" s="45"/>
      <c r="E343" s="45"/>
      <c r="F343" s="45"/>
    </row>
    <row r="344" spans="1:6" x14ac:dyDescent="0.3">
      <c r="A344" s="94"/>
      <c r="B344" s="79"/>
      <c r="C344" s="45"/>
      <c r="D344" s="45"/>
      <c r="E344" s="45"/>
      <c r="F344" s="45"/>
    </row>
    <row r="345" spans="1:6" x14ac:dyDescent="0.3">
      <c r="A345" s="94"/>
      <c r="B345" s="79"/>
      <c r="C345" s="45"/>
      <c r="D345" s="45"/>
      <c r="E345" s="45"/>
      <c r="F345" s="45"/>
    </row>
    <row r="346" spans="1:6" x14ac:dyDescent="0.3">
      <c r="A346" s="94"/>
      <c r="B346" s="79"/>
      <c r="C346" s="45"/>
      <c r="D346" s="45"/>
      <c r="E346" s="45"/>
      <c r="F346" s="45"/>
    </row>
    <row r="347" spans="1:6" x14ac:dyDescent="0.3">
      <c r="A347" s="94"/>
      <c r="B347" s="79"/>
      <c r="C347" s="45"/>
      <c r="D347" s="45"/>
      <c r="E347" s="45"/>
      <c r="F347" s="45"/>
    </row>
    <row r="348" spans="1:6" x14ac:dyDescent="0.3">
      <c r="A348" s="94"/>
      <c r="B348" s="79"/>
      <c r="C348" s="45"/>
      <c r="D348" s="45"/>
      <c r="E348" s="45"/>
      <c r="F348" s="45"/>
    </row>
    <row r="349" spans="1:6" x14ac:dyDescent="0.3">
      <c r="A349" s="94"/>
      <c r="B349" s="79"/>
      <c r="C349" s="45"/>
      <c r="D349" s="45"/>
      <c r="E349" s="45"/>
      <c r="F349" s="45"/>
    </row>
    <row r="350" spans="1:6" x14ac:dyDescent="0.3">
      <c r="A350" s="94"/>
      <c r="B350" s="79"/>
      <c r="C350" s="45"/>
      <c r="D350" s="45"/>
      <c r="E350" s="45"/>
      <c r="F350" s="45"/>
    </row>
    <row r="351" spans="1:6" x14ac:dyDescent="0.3">
      <c r="A351" s="94"/>
      <c r="B351" s="79"/>
      <c r="C351" s="45"/>
      <c r="D351" s="45"/>
      <c r="E351" s="45"/>
      <c r="F351" s="45"/>
    </row>
    <row r="352" spans="1:6" x14ac:dyDescent="0.3">
      <c r="A352" s="94"/>
      <c r="B352" s="79"/>
      <c r="C352" s="45"/>
      <c r="D352" s="45"/>
      <c r="E352" s="45"/>
      <c r="F352" s="45"/>
    </row>
    <row r="353" spans="1:6" x14ac:dyDescent="0.3">
      <c r="A353" s="94"/>
      <c r="B353" s="79"/>
      <c r="C353" s="45"/>
      <c r="D353" s="45"/>
      <c r="E353" s="45"/>
      <c r="F353" s="45"/>
    </row>
    <row r="354" spans="1:6" x14ac:dyDescent="0.3">
      <c r="A354" s="94"/>
      <c r="B354" s="79"/>
      <c r="C354" s="45"/>
      <c r="D354" s="45"/>
      <c r="E354" s="45"/>
      <c r="F354" s="45"/>
    </row>
    <row r="355" spans="1:6" x14ac:dyDescent="0.3">
      <c r="A355" s="94"/>
      <c r="B355" s="79"/>
      <c r="C355" s="45"/>
      <c r="D355" s="45"/>
      <c r="E355" s="45"/>
      <c r="F355" s="45"/>
    </row>
    <row r="356" spans="1:6" x14ac:dyDescent="0.3">
      <c r="A356" s="94"/>
      <c r="B356" s="79"/>
      <c r="C356" s="45"/>
      <c r="D356" s="45"/>
      <c r="E356" s="45"/>
      <c r="F356" s="45"/>
    </row>
    <row r="357" spans="1:6" x14ac:dyDescent="0.3">
      <c r="A357" s="94"/>
      <c r="B357" s="79"/>
      <c r="C357" s="45"/>
      <c r="D357" s="45"/>
      <c r="E357" s="45"/>
      <c r="F357" s="45"/>
    </row>
    <row r="358" spans="1:6" x14ac:dyDescent="0.3">
      <c r="A358" s="94"/>
      <c r="B358" s="79"/>
      <c r="C358" s="45"/>
      <c r="D358" s="45"/>
      <c r="E358" s="45"/>
      <c r="F358" s="45"/>
    </row>
    <row r="359" spans="1:6" x14ac:dyDescent="0.3">
      <c r="A359" s="94"/>
      <c r="B359" s="79"/>
      <c r="C359" s="45"/>
      <c r="D359" s="45"/>
      <c r="E359" s="45"/>
      <c r="F359" s="45"/>
    </row>
    <row r="360" spans="1:6" x14ac:dyDescent="0.3">
      <c r="A360" s="94"/>
      <c r="B360" s="79"/>
      <c r="C360" s="45"/>
      <c r="D360" s="45"/>
      <c r="E360" s="45"/>
      <c r="F360" s="45"/>
    </row>
    <row r="361" spans="1:6" x14ac:dyDescent="0.3">
      <c r="A361" s="94"/>
      <c r="B361" s="79"/>
      <c r="C361" s="45"/>
      <c r="D361" s="45"/>
      <c r="E361" s="45"/>
      <c r="F361" s="45"/>
    </row>
    <row r="362" spans="1:6" x14ac:dyDescent="0.3">
      <c r="A362" s="94"/>
      <c r="B362" s="79"/>
      <c r="C362" s="45"/>
      <c r="D362" s="45"/>
      <c r="E362" s="45"/>
      <c r="F362" s="45"/>
    </row>
    <row r="363" spans="1:6" x14ac:dyDescent="0.3">
      <c r="A363" s="94"/>
      <c r="B363" s="79"/>
      <c r="C363" s="45"/>
      <c r="D363" s="45"/>
      <c r="E363" s="45"/>
      <c r="F363" s="45"/>
    </row>
    <row r="364" spans="1:6" x14ac:dyDescent="0.3">
      <c r="A364" s="94"/>
      <c r="B364" s="79"/>
      <c r="C364" s="45"/>
      <c r="D364" s="45"/>
      <c r="E364" s="45"/>
      <c r="F364" s="45"/>
    </row>
    <row r="365" spans="1:6" x14ac:dyDescent="0.3">
      <c r="A365" s="94"/>
      <c r="B365" s="79"/>
      <c r="C365" s="45"/>
      <c r="D365" s="45"/>
      <c r="E365" s="45"/>
      <c r="F365" s="45"/>
    </row>
    <row r="366" spans="1:6" x14ac:dyDescent="0.3">
      <c r="A366" s="94"/>
      <c r="B366" s="79"/>
      <c r="C366" s="45"/>
      <c r="D366" s="45"/>
      <c r="E366" s="45"/>
      <c r="F366" s="45"/>
    </row>
    <row r="367" spans="1:6" x14ac:dyDescent="0.3">
      <c r="A367" s="94"/>
      <c r="B367" s="79"/>
      <c r="C367" s="45"/>
      <c r="D367" s="45"/>
      <c r="E367" s="45"/>
      <c r="F367" s="45"/>
    </row>
    <row r="368" spans="1:6" x14ac:dyDescent="0.3">
      <c r="A368" s="94"/>
      <c r="B368" s="79"/>
      <c r="C368" s="45"/>
      <c r="D368" s="45"/>
      <c r="E368" s="45"/>
      <c r="F368" s="45"/>
    </row>
    <row r="369" spans="1:6" x14ac:dyDescent="0.3">
      <c r="A369" s="94"/>
      <c r="B369" s="79"/>
      <c r="C369" s="45"/>
      <c r="D369" s="45"/>
      <c r="E369" s="45"/>
      <c r="F369" s="45"/>
    </row>
    <row r="370" spans="1:6" x14ac:dyDescent="0.3">
      <c r="A370" s="94"/>
      <c r="B370" s="79"/>
      <c r="C370" s="45"/>
      <c r="D370" s="45"/>
      <c r="E370" s="45"/>
      <c r="F370" s="45"/>
    </row>
    <row r="371" spans="1:6" x14ac:dyDescent="0.3">
      <c r="A371" s="94"/>
      <c r="B371" s="79"/>
      <c r="C371" s="45"/>
      <c r="D371" s="45"/>
      <c r="E371" s="45"/>
      <c r="F371" s="45"/>
    </row>
    <row r="372" spans="1:6" x14ac:dyDescent="0.3">
      <c r="A372" s="94"/>
      <c r="B372" s="79"/>
      <c r="C372" s="45"/>
      <c r="D372" s="45"/>
      <c r="E372" s="45"/>
      <c r="F372" s="45"/>
    </row>
    <row r="373" spans="1:6" x14ac:dyDescent="0.3">
      <c r="A373" s="94"/>
      <c r="B373" s="79"/>
      <c r="C373" s="45"/>
      <c r="D373" s="45"/>
      <c r="E373" s="45"/>
      <c r="F373" s="45"/>
    </row>
    <row r="374" spans="1:6" x14ac:dyDescent="0.3">
      <c r="A374" s="94"/>
      <c r="B374" s="79"/>
      <c r="C374" s="45"/>
      <c r="D374" s="45"/>
      <c r="E374" s="45"/>
      <c r="F374" s="45"/>
    </row>
    <row r="375" spans="1:6" x14ac:dyDescent="0.3">
      <c r="A375" s="94"/>
      <c r="B375" s="79"/>
      <c r="C375" s="45"/>
      <c r="D375" s="45"/>
      <c r="E375" s="45"/>
      <c r="F375" s="45"/>
    </row>
    <row r="376" spans="1:6" x14ac:dyDescent="0.3">
      <c r="A376" s="94"/>
      <c r="B376" s="79"/>
      <c r="C376" s="45"/>
      <c r="D376" s="45"/>
      <c r="E376" s="45"/>
      <c r="F376" s="45"/>
    </row>
    <row r="377" spans="1:6" x14ac:dyDescent="0.3">
      <c r="A377" s="94"/>
      <c r="B377" s="79"/>
      <c r="C377" s="45"/>
      <c r="D377" s="45"/>
      <c r="E377" s="45"/>
      <c r="F377" s="45"/>
    </row>
    <row r="378" spans="1:6" x14ac:dyDescent="0.3">
      <c r="A378" s="94"/>
      <c r="B378" s="79"/>
      <c r="C378" s="45"/>
      <c r="D378" s="45"/>
      <c r="E378" s="45"/>
      <c r="F378" s="45"/>
    </row>
    <row r="379" spans="1:6" x14ac:dyDescent="0.3">
      <c r="A379" s="94"/>
      <c r="B379" s="79"/>
      <c r="C379" s="45"/>
      <c r="D379" s="45"/>
      <c r="E379" s="45"/>
      <c r="F379" s="45"/>
    </row>
    <row r="380" spans="1:6" x14ac:dyDescent="0.3">
      <c r="A380" s="94"/>
      <c r="B380" s="79"/>
      <c r="C380" s="45"/>
      <c r="D380" s="45"/>
      <c r="E380" s="45"/>
      <c r="F380" s="45"/>
    </row>
    <row r="381" spans="1:6" x14ac:dyDescent="0.3">
      <c r="A381" s="94"/>
      <c r="B381" s="79"/>
      <c r="C381" s="45"/>
      <c r="D381" s="45"/>
      <c r="E381" s="45"/>
      <c r="F381" s="45"/>
    </row>
    <row r="382" spans="1:6" x14ac:dyDescent="0.3">
      <c r="A382" s="94"/>
      <c r="B382" s="79"/>
      <c r="C382" s="45"/>
      <c r="D382" s="45"/>
      <c r="E382" s="45"/>
      <c r="F382" s="45"/>
    </row>
    <row r="383" spans="1:6" x14ac:dyDescent="0.3">
      <c r="A383" s="94"/>
      <c r="B383" s="79"/>
      <c r="C383" s="45"/>
      <c r="D383" s="45"/>
      <c r="E383" s="45"/>
      <c r="F383" s="45"/>
    </row>
    <row r="384" spans="1:6" x14ac:dyDescent="0.3">
      <c r="A384" s="94"/>
      <c r="B384" s="79"/>
      <c r="C384" s="45"/>
      <c r="D384" s="45"/>
      <c r="E384" s="45"/>
      <c r="F384" s="45"/>
    </row>
    <row r="385" spans="1:6" x14ac:dyDescent="0.3">
      <c r="A385" s="94"/>
      <c r="B385" s="79"/>
      <c r="C385" s="45"/>
      <c r="D385" s="45"/>
      <c r="E385" s="45"/>
      <c r="F385" s="45"/>
    </row>
    <row r="386" spans="1:6" x14ac:dyDescent="0.3">
      <c r="A386" s="94"/>
      <c r="B386" s="79"/>
      <c r="C386" s="45"/>
      <c r="D386" s="45"/>
      <c r="E386" s="45"/>
      <c r="F386" s="45"/>
    </row>
    <row r="387" spans="1:6" x14ac:dyDescent="0.3">
      <c r="A387" s="94"/>
      <c r="B387" s="79"/>
      <c r="C387" s="45"/>
      <c r="D387" s="45"/>
      <c r="E387" s="45"/>
      <c r="F387" s="45"/>
    </row>
    <row r="388" spans="1:6" x14ac:dyDescent="0.3">
      <c r="A388" s="94"/>
      <c r="B388" s="79"/>
      <c r="C388" s="45"/>
      <c r="D388" s="45"/>
      <c r="E388" s="45"/>
      <c r="F388" s="45"/>
    </row>
    <row r="389" spans="1:6" x14ac:dyDescent="0.3">
      <c r="A389" s="94"/>
      <c r="B389" s="79"/>
      <c r="C389" s="45"/>
      <c r="D389" s="45"/>
      <c r="E389" s="45"/>
      <c r="F389" s="45"/>
    </row>
    <row r="390" spans="1:6" x14ac:dyDescent="0.3">
      <c r="A390" s="94"/>
      <c r="B390" s="79"/>
      <c r="C390" s="45"/>
      <c r="D390" s="45"/>
      <c r="E390" s="45"/>
      <c r="F390" s="45"/>
    </row>
    <row r="391" spans="1:6" x14ac:dyDescent="0.3">
      <c r="A391" s="94"/>
      <c r="B391" s="79"/>
      <c r="C391" s="45"/>
      <c r="D391" s="45"/>
      <c r="E391" s="45"/>
      <c r="F391" s="45"/>
    </row>
    <row r="392" spans="1:6" x14ac:dyDescent="0.3">
      <c r="A392" s="94"/>
      <c r="B392" s="79"/>
      <c r="C392" s="45"/>
      <c r="D392" s="45"/>
      <c r="E392" s="45"/>
      <c r="F392" s="45"/>
    </row>
    <row r="393" spans="1:6" x14ac:dyDescent="0.3">
      <c r="A393" s="94"/>
      <c r="B393" s="79"/>
      <c r="C393" s="45"/>
      <c r="D393" s="45"/>
      <c r="E393" s="45"/>
      <c r="F393" s="45"/>
    </row>
    <row r="394" spans="1:6" x14ac:dyDescent="0.3">
      <c r="A394" s="94"/>
      <c r="B394" s="79"/>
      <c r="C394" s="45"/>
      <c r="D394" s="45"/>
      <c r="E394" s="45"/>
      <c r="F394" s="45"/>
    </row>
    <row r="395" spans="1:6" x14ac:dyDescent="0.3">
      <c r="A395" s="94"/>
      <c r="B395" s="79"/>
      <c r="C395" s="45"/>
      <c r="D395" s="45"/>
      <c r="E395" s="45"/>
      <c r="F395" s="45"/>
    </row>
    <row r="396" spans="1:6" x14ac:dyDescent="0.3">
      <c r="A396" s="94"/>
      <c r="B396" s="79"/>
      <c r="C396" s="45"/>
      <c r="D396" s="45"/>
      <c r="E396" s="45"/>
      <c r="F396" s="45"/>
    </row>
    <row r="397" spans="1:6" x14ac:dyDescent="0.3">
      <c r="A397" s="94"/>
      <c r="B397" s="79"/>
      <c r="C397" s="45"/>
      <c r="D397" s="45"/>
      <c r="E397" s="45"/>
      <c r="F397" s="45"/>
    </row>
  </sheetData>
  <mergeCells count="34">
    <mergeCell ref="O12:O13"/>
    <mergeCell ref="FL12:FL13"/>
    <mergeCell ref="FM12:FM13"/>
    <mergeCell ref="FN12:FN13"/>
    <mergeCell ref="FO12:FP12"/>
    <mergeCell ref="CO12:CO13"/>
    <mergeCell ref="CM12:CM13"/>
    <mergeCell ref="CN12:CN13"/>
    <mergeCell ref="FF12:FF13"/>
    <mergeCell ref="CK12:CK13"/>
    <mergeCell ref="CL12:CL13"/>
    <mergeCell ref="Q12:Q13"/>
    <mergeCell ref="R12:R13"/>
    <mergeCell ref="FQ12:FQ13"/>
    <mergeCell ref="FG12:FG13"/>
    <mergeCell ref="FH12:FH13"/>
    <mergeCell ref="FI12:FI13"/>
    <mergeCell ref="FJ12:FJ13"/>
    <mergeCell ref="A1:T1"/>
    <mergeCell ref="C12:C13"/>
    <mergeCell ref="D12:D13"/>
    <mergeCell ref="E12:E13"/>
    <mergeCell ref="S12:S13"/>
    <mergeCell ref="T12:T13"/>
    <mergeCell ref="G12:G13"/>
    <mergeCell ref="H12:H13"/>
    <mergeCell ref="P12:P13"/>
    <mergeCell ref="F12:F13"/>
    <mergeCell ref="I12:I13"/>
    <mergeCell ref="J12:J13"/>
    <mergeCell ref="K12:K13"/>
    <mergeCell ref="L12:L13"/>
    <mergeCell ref="M12:M13"/>
    <mergeCell ref="N12:N13"/>
  </mergeCells>
  <phoneticPr fontId="12" type="noConversion"/>
  <pageMargins left="0.45" right="0.2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D397"/>
  <sheetViews>
    <sheetView workbookViewId="0">
      <pane ySplit="13" topLeftCell="A29" activePane="bottomLeft" state="frozen"/>
      <selection pane="bottomLeft" activeCell="D6" sqref="D6"/>
    </sheetView>
  </sheetViews>
  <sheetFormatPr defaultColWidth="8.59765625" defaultRowHeight="15.6" x14ac:dyDescent="0.3"/>
  <cols>
    <col min="1" max="1" width="16.59765625" style="99" customWidth="1"/>
    <col min="2" max="2" width="9.3984375" style="99" bestFit="1" customWidth="1"/>
    <col min="3" max="8" width="18.59765625" style="73" customWidth="1"/>
    <col min="9" max="10" width="18.09765625" style="73" customWidth="1"/>
    <col min="11" max="11" width="2.59765625" style="73" customWidth="1"/>
    <col min="12" max="18" width="18.09765625" style="73" customWidth="1"/>
    <col min="19" max="19" width="2.59765625" style="73" customWidth="1"/>
    <col min="20" max="20" width="12.59765625" style="97" customWidth="1"/>
    <col min="21" max="21" width="14.8984375" style="97" customWidth="1"/>
    <col min="22" max="24" width="12.59765625" style="97" customWidth="1"/>
    <col min="25" max="25" width="16" style="97" customWidth="1"/>
    <col min="26" max="26" width="14.09765625" style="97" customWidth="1"/>
    <col min="27" max="86" width="12.59765625" style="97" customWidth="1"/>
    <col min="87" max="87" width="4.59765625" style="73" customWidth="1"/>
    <col min="88" max="88" width="17.09765625" style="73" customWidth="1"/>
    <col min="89" max="316" width="12.59765625" style="73" customWidth="1"/>
    <col min="317" max="16384" width="8.59765625" style="73"/>
  </cols>
  <sheetData>
    <row r="1" spans="1:316" x14ac:dyDescent="0.3">
      <c r="A1" s="348" t="s">
        <v>69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316" s="97" customForma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8"/>
      <c r="M2" s="75"/>
      <c r="N2" s="75"/>
      <c r="O2" s="75"/>
      <c r="P2" s="72"/>
      <c r="Q2" s="72"/>
      <c r="AD2" s="98"/>
    </row>
    <row r="3" spans="1:316" ht="31.8" thickBot="1" x14ac:dyDescent="0.35">
      <c r="B3" s="60" t="s">
        <v>78</v>
      </c>
      <c r="C3" s="67" t="s">
        <v>34</v>
      </c>
      <c r="D3" s="67" t="s">
        <v>35</v>
      </c>
      <c r="E3" s="67" t="s">
        <v>36</v>
      </c>
      <c r="F3" s="62" t="s">
        <v>86</v>
      </c>
      <c r="G3" s="70"/>
      <c r="H3" s="70"/>
      <c r="I3" s="70"/>
      <c r="J3" s="70"/>
      <c r="L3" s="78"/>
      <c r="M3" s="76" t="s">
        <v>6</v>
      </c>
      <c r="N3" s="76" t="s">
        <v>75</v>
      </c>
      <c r="O3" s="76" t="s">
        <v>76</v>
      </c>
      <c r="T3" s="108" t="s">
        <v>103</v>
      </c>
      <c r="U3" s="109" t="s">
        <v>45</v>
      </c>
      <c r="V3" s="109" t="s">
        <v>46</v>
      </c>
      <c r="W3" s="100"/>
      <c r="X3" s="100"/>
      <c r="Y3" s="100"/>
      <c r="Z3" s="100"/>
      <c r="AA3" s="100"/>
      <c r="AD3" s="101"/>
      <c r="AE3" s="101"/>
    </row>
    <row r="4" spans="1:316" x14ac:dyDescent="0.3">
      <c r="A4" s="29" t="s">
        <v>33</v>
      </c>
      <c r="B4" s="79" t="s">
        <v>109</v>
      </c>
      <c r="C4" s="49">
        <v>8304775.7449099878</v>
      </c>
      <c r="D4" s="49">
        <f>SUM(L14:L31)</f>
        <v>245404.44</v>
      </c>
      <c r="E4" s="49">
        <f>C4-D4</f>
        <v>8059371.3049099874</v>
      </c>
      <c r="F4" s="49">
        <f>SUM(N14:N33)</f>
        <v>35623.061166666666</v>
      </c>
      <c r="G4" s="49"/>
      <c r="H4" s="49"/>
      <c r="I4" s="49"/>
      <c r="J4" s="49"/>
      <c r="L4" s="78"/>
      <c r="M4" s="78"/>
      <c r="N4" s="78"/>
      <c r="O4" s="78"/>
      <c r="T4" s="97" t="s">
        <v>37</v>
      </c>
      <c r="U4" s="106">
        <v>5</v>
      </c>
      <c r="V4" s="107">
        <v>60</v>
      </c>
      <c r="AD4" s="102"/>
      <c r="AE4" s="102"/>
    </row>
    <row r="5" spans="1:316" x14ac:dyDescent="0.3">
      <c r="A5" s="81"/>
      <c r="B5" s="79">
        <v>2023</v>
      </c>
      <c r="C5" s="49">
        <v>11641683.233398309</v>
      </c>
      <c r="D5" s="49">
        <f>SUM(L32:L34)</f>
        <v>277577.25</v>
      </c>
      <c r="E5" s="49">
        <f t="shared" ref="E5:E10" si="0">C5-D5</f>
        <v>11364105.983398309</v>
      </c>
      <c r="F5" s="49">
        <v>2866589.344456017</v>
      </c>
      <c r="G5" s="49"/>
      <c r="H5" s="49"/>
      <c r="I5" s="49"/>
      <c r="J5" s="49"/>
      <c r="L5" s="39" t="str">
        <f>WACC!A14</f>
        <v>Long-Term Debt</v>
      </c>
      <c r="M5" s="41">
        <f>WACC!E14</f>
        <v>0.46</v>
      </c>
      <c r="N5" s="41">
        <f>WACC!F14</f>
        <v>3.8328170000000002E-2</v>
      </c>
      <c r="O5" s="41">
        <f>WACC!G14</f>
        <v>1.7630958200000001E-2</v>
      </c>
      <c r="T5" s="97" t="s">
        <v>38</v>
      </c>
      <c r="U5" s="106">
        <v>1</v>
      </c>
      <c r="V5" s="107">
        <v>12</v>
      </c>
      <c r="AD5" s="41"/>
      <c r="AE5" s="41"/>
    </row>
    <row r="6" spans="1:316" x14ac:dyDescent="0.3">
      <c r="A6" s="81"/>
      <c r="B6" s="79">
        <v>2024</v>
      </c>
      <c r="C6" s="49">
        <v>14729466.242629549</v>
      </c>
      <c r="D6" s="49"/>
      <c r="E6" s="49">
        <f t="shared" si="0"/>
        <v>14729466.242629549</v>
      </c>
      <c r="F6" s="49">
        <v>5656753.5503101004</v>
      </c>
      <c r="G6" s="49"/>
      <c r="H6" s="49"/>
      <c r="I6" s="49"/>
      <c r="J6" s="49"/>
      <c r="L6" s="38" t="str">
        <f>WACC!A16</f>
        <v>Common Equity</v>
      </c>
      <c r="M6" s="42">
        <f>WACC!E16</f>
        <v>0.54</v>
      </c>
      <c r="N6" s="41">
        <f>WACC!F16</f>
        <v>9.6000000000000002E-2</v>
      </c>
      <c r="O6" s="42">
        <f>WACC!G16</f>
        <v>5.1840000000000004E-2</v>
      </c>
      <c r="AD6" s="41"/>
      <c r="AE6" s="41"/>
    </row>
    <row r="7" spans="1:316" x14ac:dyDescent="0.3">
      <c r="A7" s="81"/>
      <c r="B7" s="79">
        <v>2025</v>
      </c>
      <c r="C7" s="55">
        <v>7667505.6018346669</v>
      </c>
      <c r="D7" s="55"/>
      <c r="E7" s="49">
        <f t="shared" si="0"/>
        <v>7667505.6018346669</v>
      </c>
      <c r="F7" s="55">
        <v>7762055.4429925689</v>
      </c>
      <c r="G7" s="49"/>
      <c r="H7" s="49"/>
      <c r="I7" s="49"/>
      <c r="J7" s="49"/>
      <c r="L7" s="38" t="str">
        <f>WACC!A18</f>
        <v>Total</v>
      </c>
      <c r="M7" s="40">
        <f>SUM(M5:M6)</f>
        <v>1</v>
      </c>
      <c r="N7" s="38"/>
      <c r="O7" s="40">
        <f>SUM(O5:O6)</f>
        <v>6.9470958200000002E-2</v>
      </c>
      <c r="T7" s="97" t="s">
        <v>50</v>
      </c>
      <c r="U7" s="52">
        <v>0.28110000000000002</v>
      </c>
      <c r="AD7" s="41"/>
      <c r="AE7" s="41"/>
    </row>
    <row r="8" spans="1:316" x14ac:dyDescent="0.3">
      <c r="A8" s="81"/>
      <c r="B8" s="79">
        <v>2026</v>
      </c>
      <c r="C8" s="55">
        <v>3497339.582242162</v>
      </c>
      <c r="D8" s="55"/>
      <c r="E8" s="49">
        <f t="shared" si="0"/>
        <v>3497339.582242162</v>
      </c>
      <c r="F8" s="55">
        <v>8874551.8207270373</v>
      </c>
      <c r="G8" s="49"/>
      <c r="H8" s="49"/>
      <c r="I8" s="49"/>
      <c r="J8" s="49"/>
      <c r="L8" s="38"/>
      <c r="M8" s="76" t="s">
        <v>6</v>
      </c>
      <c r="N8" s="76" t="s">
        <v>75</v>
      </c>
      <c r="O8" s="76" t="s">
        <v>76</v>
      </c>
      <c r="U8" s="52"/>
      <c r="AD8" s="41"/>
      <c r="AE8" s="41"/>
    </row>
    <row r="9" spans="1:316" x14ac:dyDescent="0.3">
      <c r="A9" s="81"/>
      <c r="B9" s="79">
        <v>2027</v>
      </c>
      <c r="C9" s="57">
        <v>200481.47814012505</v>
      </c>
      <c r="D9" s="57"/>
      <c r="E9" s="49">
        <f t="shared" si="0"/>
        <v>200481.47814012505</v>
      </c>
      <c r="F9" s="57">
        <v>8202612.7341049146</v>
      </c>
      <c r="G9" s="49"/>
      <c r="H9" s="49"/>
      <c r="I9" s="49"/>
      <c r="J9" s="49"/>
      <c r="L9" s="38" t="str">
        <f>L5</f>
        <v>Long-Term Debt</v>
      </c>
      <c r="M9" s="41">
        <f>WACC!E23</f>
        <v>0.46</v>
      </c>
      <c r="N9" s="41">
        <f>WACC!F23</f>
        <v>3.5999999999999997E-2</v>
      </c>
      <c r="O9" s="41">
        <f>WACC!G23</f>
        <v>1.6559999999999998E-2</v>
      </c>
      <c r="U9" s="52"/>
      <c r="AD9" s="41"/>
      <c r="AE9" s="41"/>
    </row>
    <row r="10" spans="1:316" ht="16.2" thickBot="1" x14ac:dyDescent="0.35">
      <c r="A10" s="31" t="s">
        <v>32</v>
      </c>
      <c r="B10" s="79"/>
      <c r="C10" s="49">
        <f>SUM(C4:C9)</f>
        <v>46041251.883154802</v>
      </c>
      <c r="D10" s="49">
        <f>SUM(D4:D9)</f>
        <v>522981.69</v>
      </c>
      <c r="E10" s="49">
        <f t="shared" si="0"/>
        <v>45518270.193154804</v>
      </c>
      <c r="F10" s="49">
        <f t="shared" ref="F10" si="1">SUM(F4:F9)</f>
        <v>33398185.953757308</v>
      </c>
      <c r="G10" s="49"/>
      <c r="H10" s="49"/>
      <c r="I10" s="49"/>
      <c r="J10" s="49"/>
      <c r="L10" s="38" t="str">
        <f t="shared" ref="L10:L11" si="2">L6</f>
        <v>Common Equity</v>
      </c>
      <c r="M10" s="42">
        <f>WACC!E27</f>
        <v>0.54</v>
      </c>
      <c r="N10" s="41">
        <f>WACC!F27</f>
        <v>9.6000000000000002E-2</v>
      </c>
      <c r="O10" s="42">
        <f>WACC!G27</f>
        <v>5.1840000000000004E-2</v>
      </c>
      <c r="U10" s="33">
        <f>$O$6/(1-$U$7)*$U$7</f>
        <v>2.0270168312699961E-2</v>
      </c>
      <c r="AD10" s="53"/>
      <c r="AE10" s="53"/>
    </row>
    <row r="11" spans="1:316" ht="16.2" thickBot="1" x14ac:dyDescent="0.35">
      <c r="A11" s="73"/>
      <c r="B11" s="74"/>
      <c r="C11" s="49"/>
      <c r="D11" s="49"/>
      <c r="E11" s="49"/>
      <c r="F11" s="49"/>
      <c r="G11" s="49"/>
      <c r="H11" s="49"/>
      <c r="I11" s="49"/>
      <c r="J11" s="49"/>
      <c r="L11" s="38" t="str">
        <f t="shared" si="2"/>
        <v>Total</v>
      </c>
      <c r="M11" s="40">
        <f>SUM(M9:M10)</f>
        <v>1</v>
      </c>
      <c r="N11" s="38"/>
      <c r="O11" s="40">
        <f>SUM(O9:O10)</f>
        <v>6.8400000000000002E-2</v>
      </c>
    </row>
    <row r="12" spans="1:316" x14ac:dyDescent="0.3">
      <c r="C12" s="316" t="s">
        <v>123</v>
      </c>
      <c r="D12" s="345" t="s">
        <v>122</v>
      </c>
      <c r="E12" s="316" t="s">
        <v>124</v>
      </c>
      <c r="F12" s="316" t="s">
        <v>97</v>
      </c>
      <c r="G12" s="316" t="s">
        <v>98</v>
      </c>
      <c r="H12" s="316" t="s">
        <v>125</v>
      </c>
      <c r="I12" s="319" t="s">
        <v>108</v>
      </c>
      <c r="J12" s="319" t="s">
        <v>107</v>
      </c>
      <c r="K12" s="69"/>
      <c r="L12" s="316" t="s">
        <v>73</v>
      </c>
      <c r="M12" s="316" t="s">
        <v>70</v>
      </c>
      <c r="N12" s="316" t="s">
        <v>71</v>
      </c>
      <c r="O12" s="316" t="s">
        <v>72</v>
      </c>
      <c r="P12" s="316" t="s">
        <v>74</v>
      </c>
      <c r="Q12" s="327" t="s">
        <v>53</v>
      </c>
      <c r="R12" s="327" t="s">
        <v>54</v>
      </c>
      <c r="S12" s="54"/>
      <c r="T12" s="64" t="s">
        <v>24</v>
      </c>
      <c r="U12" s="64" t="s">
        <v>25</v>
      </c>
      <c r="V12" s="64" t="s">
        <v>26</v>
      </c>
      <c r="W12" s="64" t="s">
        <v>27</v>
      </c>
      <c r="X12" s="64" t="s">
        <v>28</v>
      </c>
      <c r="Y12" s="64" t="s">
        <v>29</v>
      </c>
      <c r="Z12" s="64" t="s">
        <v>18</v>
      </c>
      <c r="AA12" s="64" t="s">
        <v>19</v>
      </c>
      <c r="AB12" s="64" t="s">
        <v>20</v>
      </c>
      <c r="AC12" s="64" t="s">
        <v>21</v>
      </c>
      <c r="AD12" s="64" t="s">
        <v>22</v>
      </c>
      <c r="AE12" s="64" t="s">
        <v>23</v>
      </c>
      <c r="AF12" s="64" t="s">
        <v>24</v>
      </c>
      <c r="AG12" s="64" t="s">
        <v>25</v>
      </c>
      <c r="AH12" s="64" t="s">
        <v>26</v>
      </c>
      <c r="AI12" s="64" t="s">
        <v>27</v>
      </c>
      <c r="AJ12" s="64" t="s">
        <v>28</v>
      </c>
      <c r="AK12" s="64" t="s">
        <v>29</v>
      </c>
      <c r="AL12" s="64" t="s">
        <v>18</v>
      </c>
      <c r="AM12" s="64" t="s">
        <v>19</v>
      </c>
      <c r="AN12" s="64" t="s">
        <v>20</v>
      </c>
      <c r="AO12" s="64" t="s">
        <v>21</v>
      </c>
      <c r="AP12" s="64" t="s">
        <v>22</v>
      </c>
      <c r="AQ12" s="64" t="s">
        <v>23</v>
      </c>
      <c r="AR12" s="64" t="s">
        <v>24</v>
      </c>
      <c r="AS12" s="64" t="s">
        <v>25</v>
      </c>
      <c r="AT12" s="64" t="s">
        <v>26</v>
      </c>
      <c r="AU12" s="64" t="s">
        <v>27</v>
      </c>
      <c r="AV12" s="64" t="s">
        <v>28</v>
      </c>
      <c r="AW12" s="64" t="s">
        <v>29</v>
      </c>
      <c r="AX12" s="64" t="s">
        <v>18</v>
      </c>
      <c r="AY12" s="64" t="s">
        <v>19</v>
      </c>
      <c r="AZ12" s="64" t="s">
        <v>20</v>
      </c>
      <c r="BA12" s="64" t="s">
        <v>21</v>
      </c>
      <c r="BB12" s="64" t="s">
        <v>22</v>
      </c>
      <c r="BC12" s="64" t="s">
        <v>23</v>
      </c>
      <c r="BD12" s="64" t="s">
        <v>24</v>
      </c>
      <c r="BE12" s="64" t="s">
        <v>25</v>
      </c>
      <c r="BF12" s="64" t="s">
        <v>26</v>
      </c>
      <c r="BG12" s="64" t="s">
        <v>27</v>
      </c>
      <c r="BH12" s="64" t="s">
        <v>28</v>
      </c>
      <c r="BI12" s="64" t="s">
        <v>29</v>
      </c>
      <c r="BJ12" s="64" t="s">
        <v>18</v>
      </c>
      <c r="BK12" s="64" t="s">
        <v>19</v>
      </c>
      <c r="BL12" s="64" t="s">
        <v>20</v>
      </c>
      <c r="BM12" s="64" t="s">
        <v>21</v>
      </c>
      <c r="BN12" s="64" t="s">
        <v>22</v>
      </c>
      <c r="BO12" s="64" t="s">
        <v>23</v>
      </c>
      <c r="BP12" s="64" t="s">
        <v>24</v>
      </c>
      <c r="BQ12" s="64" t="s">
        <v>25</v>
      </c>
      <c r="BR12" s="64" t="s">
        <v>26</v>
      </c>
      <c r="BS12" s="64" t="s">
        <v>27</v>
      </c>
      <c r="BT12" s="64" t="s">
        <v>28</v>
      </c>
      <c r="BU12" s="64" t="s">
        <v>29</v>
      </c>
      <c r="BV12" s="64" t="s">
        <v>18</v>
      </c>
      <c r="BW12" s="64" t="s">
        <v>19</v>
      </c>
      <c r="BX12" s="64" t="s">
        <v>20</v>
      </c>
      <c r="BY12" s="64" t="s">
        <v>21</v>
      </c>
      <c r="BZ12" s="64" t="s">
        <v>22</v>
      </c>
      <c r="CA12" s="64" t="s">
        <v>23</v>
      </c>
      <c r="CB12" s="64" t="s">
        <v>24</v>
      </c>
      <c r="CC12" s="64" t="s">
        <v>25</v>
      </c>
      <c r="CD12" s="64" t="s">
        <v>26</v>
      </c>
      <c r="CE12" s="64" t="s">
        <v>27</v>
      </c>
      <c r="CF12" s="64" t="s">
        <v>28</v>
      </c>
      <c r="CG12" s="64" t="s">
        <v>29</v>
      </c>
      <c r="CH12" s="64" t="s">
        <v>18</v>
      </c>
      <c r="CI12" s="66"/>
      <c r="CJ12" s="316" t="s">
        <v>42</v>
      </c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</row>
    <row r="13" spans="1:316" s="104" customFormat="1" ht="28.2" customHeight="1" thickBot="1" x14ac:dyDescent="0.35">
      <c r="A13" s="103"/>
      <c r="B13" s="103"/>
      <c r="C13" s="317"/>
      <c r="D13" s="346"/>
      <c r="E13" s="317"/>
      <c r="F13" s="317"/>
      <c r="G13" s="317"/>
      <c r="H13" s="317"/>
      <c r="I13" s="320"/>
      <c r="J13" s="320"/>
      <c r="K13" s="69"/>
      <c r="L13" s="317"/>
      <c r="M13" s="317"/>
      <c r="N13" s="317"/>
      <c r="O13" s="317"/>
      <c r="P13" s="317"/>
      <c r="Q13" s="328"/>
      <c r="R13" s="328"/>
      <c r="S13" s="54"/>
      <c r="T13" s="71">
        <v>2021</v>
      </c>
      <c r="U13" s="71">
        <v>2021</v>
      </c>
      <c r="V13" s="71">
        <v>2021</v>
      </c>
      <c r="W13" s="71">
        <v>2021</v>
      </c>
      <c r="X13" s="71">
        <v>2021</v>
      </c>
      <c r="Y13" s="71">
        <v>2021</v>
      </c>
      <c r="Z13" s="71">
        <v>2022</v>
      </c>
      <c r="AA13" s="71">
        <v>2022</v>
      </c>
      <c r="AB13" s="71">
        <v>2022</v>
      </c>
      <c r="AC13" s="71">
        <v>2022</v>
      </c>
      <c r="AD13" s="71">
        <v>2022</v>
      </c>
      <c r="AE13" s="71">
        <v>2022</v>
      </c>
      <c r="AF13" s="71">
        <v>2022</v>
      </c>
      <c r="AG13" s="71">
        <v>2022</v>
      </c>
      <c r="AH13" s="71">
        <v>2022</v>
      </c>
      <c r="AI13" s="71">
        <v>2022</v>
      </c>
      <c r="AJ13" s="71">
        <v>2022</v>
      </c>
      <c r="AK13" s="71">
        <v>2022</v>
      </c>
      <c r="AL13" s="71">
        <v>2023</v>
      </c>
      <c r="AM13" s="71">
        <v>2023</v>
      </c>
      <c r="AN13" s="71">
        <v>2023</v>
      </c>
      <c r="AO13" s="71">
        <v>2023</v>
      </c>
      <c r="AP13" s="71">
        <v>2023</v>
      </c>
      <c r="AQ13" s="71">
        <v>2023</v>
      </c>
      <c r="AR13" s="71">
        <v>2023</v>
      </c>
      <c r="AS13" s="71">
        <v>2023</v>
      </c>
      <c r="AT13" s="71">
        <v>2023</v>
      </c>
      <c r="AU13" s="71">
        <v>2023</v>
      </c>
      <c r="AV13" s="71">
        <v>2023</v>
      </c>
      <c r="AW13" s="71">
        <v>2023</v>
      </c>
      <c r="AX13" s="71">
        <v>2024</v>
      </c>
      <c r="AY13" s="71">
        <v>2024</v>
      </c>
      <c r="AZ13" s="71">
        <v>2024</v>
      </c>
      <c r="BA13" s="71">
        <v>2024</v>
      </c>
      <c r="BB13" s="71">
        <v>2024</v>
      </c>
      <c r="BC13" s="71">
        <v>2024</v>
      </c>
      <c r="BD13" s="71">
        <v>2024</v>
      </c>
      <c r="BE13" s="71">
        <v>2024</v>
      </c>
      <c r="BF13" s="71">
        <v>2024</v>
      </c>
      <c r="BG13" s="71">
        <v>2024</v>
      </c>
      <c r="BH13" s="71">
        <v>2024</v>
      </c>
      <c r="BI13" s="71">
        <v>2024</v>
      </c>
      <c r="BJ13" s="71">
        <v>2025</v>
      </c>
      <c r="BK13" s="71">
        <v>2025</v>
      </c>
      <c r="BL13" s="71">
        <v>2025</v>
      </c>
      <c r="BM13" s="71">
        <v>2025</v>
      </c>
      <c r="BN13" s="71">
        <v>2025</v>
      </c>
      <c r="BO13" s="71">
        <v>2025</v>
      </c>
      <c r="BP13" s="71">
        <v>2025</v>
      </c>
      <c r="BQ13" s="71">
        <v>2025</v>
      </c>
      <c r="BR13" s="71">
        <v>2025</v>
      </c>
      <c r="BS13" s="71">
        <v>2025</v>
      </c>
      <c r="BT13" s="71">
        <v>2025</v>
      </c>
      <c r="BU13" s="71">
        <v>2025</v>
      </c>
      <c r="BV13" s="117">
        <v>2026</v>
      </c>
      <c r="BW13" s="117">
        <v>2026</v>
      </c>
      <c r="BX13" s="117">
        <v>2026</v>
      </c>
      <c r="BY13" s="117">
        <v>2026</v>
      </c>
      <c r="BZ13" s="117">
        <v>2026</v>
      </c>
      <c r="CA13" s="117">
        <v>2026</v>
      </c>
      <c r="CB13" s="117">
        <v>2026</v>
      </c>
      <c r="CC13" s="117">
        <v>2026</v>
      </c>
      <c r="CD13" s="117">
        <v>2026</v>
      </c>
      <c r="CE13" s="117">
        <v>2026</v>
      </c>
      <c r="CF13" s="117">
        <v>2026</v>
      </c>
      <c r="CG13" s="117">
        <v>2026</v>
      </c>
      <c r="CH13" s="117">
        <v>2027</v>
      </c>
      <c r="CI13" s="69"/>
      <c r="CJ13" s="317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</row>
    <row r="14" spans="1:316" s="97" customFormat="1" x14ac:dyDescent="0.3">
      <c r="A14" s="95" t="s">
        <v>24</v>
      </c>
      <c r="B14" s="96" t="s">
        <v>155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/>
      <c r="J14" s="59"/>
      <c r="L14" s="59">
        <f>SUM(C14:J14)</f>
        <v>0</v>
      </c>
      <c r="M14" s="288">
        <f>L14</f>
        <v>0</v>
      </c>
      <c r="N14" s="59">
        <f>CJ14</f>
        <v>0</v>
      </c>
      <c r="O14" s="288">
        <f>N14</f>
        <v>0</v>
      </c>
      <c r="P14" s="288">
        <f>M14-O14</f>
        <v>0</v>
      </c>
      <c r="Q14" s="288">
        <f>P14*$U$10/12</f>
        <v>0</v>
      </c>
      <c r="R14" s="288">
        <f>P14*$O$7/12</f>
        <v>0</v>
      </c>
      <c r="T14" s="59">
        <f t="shared" ref="T14:T45" si="3">($L$14/$V$4)</f>
        <v>0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J14" s="59">
        <f>SUM(T14:CH14)</f>
        <v>0</v>
      </c>
    </row>
    <row r="15" spans="1:316" s="97" customFormat="1" x14ac:dyDescent="0.3">
      <c r="A15" s="95" t="s">
        <v>25</v>
      </c>
      <c r="B15" s="96" t="s">
        <v>155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L15" s="59">
        <f t="shared" ref="L15:L78" si="4">SUM(C15:J15)</f>
        <v>0</v>
      </c>
      <c r="M15" s="288">
        <f>M14+L15</f>
        <v>0</v>
      </c>
      <c r="N15" s="59">
        <f t="shared" ref="N15:N78" si="5">CJ15</f>
        <v>0</v>
      </c>
      <c r="O15" s="288">
        <f>O14+N15</f>
        <v>0</v>
      </c>
      <c r="P15" s="288">
        <f t="shared" ref="P15:P78" si="6">M15-O15</f>
        <v>0</v>
      </c>
      <c r="Q15" s="288">
        <f t="shared" ref="Q15:Q78" si="7">P15*$U$10/12</f>
        <v>0</v>
      </c>
      <c r="R15" s="288">
        <f t="shared" ref="R15:R18" si="8">P15*$O$7/12</f>
        <v>0</v>
      </c>
      <c r="T15" s="59">
        <f t="shared" si="3"/>
        <v>0</v>
      </c>
      <c r="U15" s="59">
        <f t="shared" ref="U15:U46" si="9">($L$15/$V$4)</f>
        <v>0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J15" s="59">
        <f t="shared" ref="CJ15:CJ78" si="10">SUM(T15:CH15)</f>
        <v>0</v>
      </c>
    </row>
    <row r="16" spans="1:316" s="97" customFormat="1" x14ac:dyDescent="0.3">
      <c r="A16" s="95" t="s">
        <v>26</v>
      </c>
      <c r="B16" s="96" t="s">
        <v>155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L16" s="59">
        <f t="shared" si="4"/>
        <v>0</v>
      </c>
      <c r="M16" s="288">
        <f t="shared" ref="M16:M79" si="11">M15+L16</f>
        <v>0</v>
      </c>
      <c r="N16" s="59">
        <f t="shared" si="5"/>
        <v>0</v>
      </c>
      <c r="O16" s="288">
        <f t="shared" ref="O16:O79" si="12">O15+N16</f>
        <v>0</v>
      </c>
      <c r="P16" s="288">
        <f t="shared" si="6"/>
        <v>0</v>
      </c>
      <c r="Q16" s="288">
        <f t="shared" si="7"/>
        <v>0</v>
      </c>
      <c r="R16" s="288">
        <f t="shared" si="8"/>
        <v>0</v>
      </c>
      <c r="T16" s="59">
        <f t="shared" si="3"/>
        <v>0</v>
      </c>
      <c r="U16" s="59">
        <f t="shared" si="9"/>
        <v>0</v>
      </c>
      <c r="V16" s="59">
        <f t="shared" ref="V16:V47" si="13">($L$16/$V$4)</f>
        <v>0</v>
      </c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J16" s="59">
        <f t="shared" si="10"/>
        <v>0</v>
      </c>
    </row>
    <row r="17" spans="1:88" s="97" customFormat="1" x14ac:dyDescent="0.3">
      <c r="A17" s="95" t="s">
        <v>27</v>
      </c>
      <c r="B17" s="96" t="s">
        <v>155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L17" s="59">
        <f t="shared" si="4"/>
        <v>0</v>
      </c>
      <c r="M17" s="288">
        <f t="shared" si="11"/>
        <v>0</v>
      </c>
      <c r="N17" s="59">
        <f t="shared" si="5"/>
        <v>0</v>
      </c>
      <c r="O17" s="288">
        <f t="shared" si="12"/>
        <v>0</v>
      </c>
      <c r="P17" s="288">
        <f t="shared" si="6"/>
        <v>0</v>
      </c>
      <c r="Q17" s="288">
        <f t="shared" si="7"/>
        <v>0</v>
      </c>
      <c r="R17" s="288">
        <f t="shared" si="8"/>
        <v>0</v>
      </c>
      <c r="T17" s="59">
        <f t="shared" si="3"/>
        <v>0</v>
      </c>
      <c r="U17" s="59">
        <f t="shared" si="9"/>
        <v>0</v>
      </c>
      <c r="V17" s="59">
        <f t="shared" si="13"/>
        <v>0</v>
      </c>
      <c r="W17" s="59">
        <f t="shared" ref="W17:W48" si="14">($L$17/$V$4)</f>
        <v>0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J17" s="59">
        <f t="shared" si="10"/>
        <v>0</v>
      </c>
    </row>
    <row r="18" spans="1:88" s="97" customFormat="1" x14ac:dyDescent="0.3">
      <c r="A18" s="95" t="s">
        <v>28</v>
      </c>
      <c r="B18" s="96" t="s">
        <v>155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L18" s="59">
        <f t="shared" si="4"/>
        <v>0</v>
      </c>
      <c r="M18" s="288">
        <f t="shared" si="11"/>
        <v>0</v>
      </c>
      <c r="N18" s="59">
        <f t="shared" si="5"/>
        <v>0</v>
      </c>
      <c r="O18" s="288">
        <f t="shared" si="12"/>
        <v>0</v>
      </c>
      <c r="P18" s="288">
        <f t="shared" si="6"/>
        <v>0</v>
      </c>
      <c r="Q18" s="288">
        <f t="shared" si="7"/>
        <v>0</v>
      </c>
      <c r="R18" s="288">
        <f t="shared" si="8"/>
        <v>0</v>
      </c>
      <c r="T18" s="59">
        <f t="shared" si="3"/>
        <v>0</v>
      </c>
      <c r="U18" s="59">
        <f t="shared" si="9"/>
        <v>0</v>
      </c>
      <c r="V18" s="59">
        <f t="shared" si="13"/>
        <v>0</v>
      </c>
      <c r="W18" s="59">
        <f t="shared" si="14"/>
        <v>0</v>
      </c>
      <c r="X18" s="59">
        <f t="shared" ref="X18:X49" si="15">($L$18/$V$4)</f>
        <v>0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J18" s="59">
        <f t="shared" si="10"/>
        <v>0</v>
      </c>
    </row>
    <row r="19" spans="1:88" s="97" customFormat="1" x14ac:dyDescent="0.3">
      <c r="A19" s="95" t="s">
        <v>29</v>
      </c>
      <c r="B19" s="96" t="s">
        <v>155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L19" s="59">
        <f t="shared" si="4"/>
        <v>0</v>
      </c>
      <c r="M19" s="288">
        <f t="shared" si="11"/>
        <v>0</v>
      </c>
      <c r="N19" s="59">
        <f t="shared" si="5"/>
        <v>0</v>
      </c>
      <c r="O19" s="288">
        <f t="shared" si="12"/>
        <v>0</v>
      </c>
      <c r="P19" s="288">
        <f t="shared" si="6"/>
        <v>0</v>
      </c>
      <c r="Q19" s="288">
        <f t="shared" si="7"/>
        <v>0</v>
      </c>
      <c r="R19" s="288">
        <f>P19*$O$11/12</f>
        <v>0</v>
      </c>
      <c r="T19" s="59">
        <f t="shared" si="3"/>
        <v>0</v>
      </c>
      <c r="U19" s="59">
        <f t="shared" si="9"/>
        <v>0</v>
      </c>
      <c r="V19" s="59">
        <f t="shared" si="13"/>
        <v>0</v>
      </c>
      <c r="W19" s="59">
        <f t="shared" si="14"/>
        <v>0</v>
      </c>
      <c r="X19" s="59">
        <f t="shared" si="15"/>
        <v>0</v>
      </c>
      <c r="Y19" s="59">
        <f t="shared" ref="Y19:Y50" si="16">($L$19/$V$4)</f>
        <v>0</v>
      </c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J19" s="59">
        <f t="shared" si="10"/>
        <v>0</v>
      </c>
    </row>
    <row r="20" spans="1:88" s="97" customFormat="1" x14ac:dyDescent="0.3">
      <c r="A20" s="95" t="s">
        <v>18</v>
      </c>
      <c r="B20" s="96" t="s">
        <v>166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L20" s="59">
        <f t="shared" si="4"/>
        <v>0</v>
      </c>
      <c r="M20" s="288">
        <f t="shared" si="11"/>
        <v>0</v>
      </c>
      <c r="N20" s="59">
        <f t="shared" si="5"/>
        <v>0</v>
      </c>
      <c r="O20" s="288">
        <f t="shared" si="12"/>
        <v>0</v>
      </c>
      <c r="P20" s="288">
        <f t="shared" si="6"/>
        <v>0</v>
      </c>
      <c r="Q20" s="288">
        <f t="shared" si="7"/>
        <v>0</v>
      </c>
      <c r="R20" s="288">
        <f t="shared" ref="R20:R83" si="17">P20*$O$11/12</f>
        <v>0</v>
      </c>
      <c r="T20" s="59">
        <f t="shared" si="3"/>
        <v>0</v>
      </c>
      <c r="U20" s="59">
        <f t="shared" si="9"/>
        <v>0</v>
      </c>
      <c r="V20" s="59">
        <f t="shared" si="13"/>
        <v>0</v>
      </c>
      <c r="W20" s="59">
        <f t="shared" si="14"/>
        <v>0</v>
      </c>
      <c r="X20" s="59">
        <f t="shared" si="15"/>
        <v>0</v>
      </c>
      <c r="Y20" s="59">
        <f t="shared" si="16"/>
        <v>0</v>
      </c>
      <c r="Z20" s="59">
        <f t="shared" ref="Z20:Z51" si="18">($L$20/$V$4)</f>
        <v>0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J20" s="59">
        <f t="shared" si="10"/>
        <v>0</v>
      </c>
    </row>
    <row r="21" spans="1:88" s="97" customFormat="1" x14ac:dyDescent="0.3">
      <c r="A21" s="95" t="s">
        <v>19</v>
      </c>
      <c r="B21" s="96" t="s">
        <v>166</v>
      </c>
      <c r="C21" s="59">
        <v>0</v>
      </c>
      <c r="D21" s="59">
        <v>60810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L21" s="59">
        <f t="shared" si="4"/>
        <v>60810</v>
      </c>
      <c r="M21" s="288">
        <f t="shared" si="11"/>
        <v>60810</v>
      </c>
      <c r="N21" s="59">
        <v>0</v>
      </c>
      <c r="O21" s="288">
        <f t="shared" si="12"/>
        <v>0</v>
      </c>
      <c r="P21" s="288">
        <f t="shared" si="6"/>
        <v>60810</v>
      </c>
      <c r="Q21" s="288">
        <f t="shared" si="7"/>
        <v>102.71907792460705</v>
      </c>
      <c r="R21" s="288">
        <f t="shared" si="17"/>
        <v>346.61700000000002</v>
      </c>
      <c r="T21" s="59">
        <f t="shared" si="3"/>
        <v>0</v>
      </c>
      <c r="U21" s="59">
        <f t="shared" si="9"/>
        <v>0</v>
      </c>
      <c r="V21" s="59">
        <f t="shared" si="13"/>
        <v>0</v>
      </c>
      <c r="W21" s="59">
        <f t="shared" si="14"/>
        <v>0</v>
      </c>
      <c r="X21" s="59">
        <f t="shared" si="15"/>
        <v>0</v>
      </c>
      <c r="Y21" s="59">
        <f t="shared" si="16"/>
        <v>0</v>
      </c>
      <c r="Z21" s="59">
        <f t="shared" si="18"/>
        <v>0</v>
      </c>
      <c r="AA21" s="59">
        <f t="shared" ref="AA21:AA52" si="19">($L$21/$V$4)</f>
        <v>1013.5</v>
      </c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J21" s="59">
        <f t="shared" si="10"/>
        <v>1013.5</v>
      </c>
    </row>
    <row r="22" spans="1:88" s="97" customFormat="1" x14ac:dyDescent="0.3">
      <c r="A22" s="95" t="s">
        <v>20</v>
      </c>
      <c r="B22" s="96" t="s">
        <v>166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L22" s="59">
        <f t="shared" si="4"/>
        <v>0</v>
      </c>
      <c r="M22" s="288">
        <f t="shared" si="11"/>
        <v>60810</v>
      </c>
      <c r="N22" s="59">
        <v>2027.02</v>
      </c>
      <c r="O22" s="288">
        <f t="shared" si="12"/>
        <v>2027.02</v>
      </c>
      <c r="P22" s="288">
        <f t="shared" si="6"/>
        <v>58782.98</v>
      </c>
      <c r="Q22" s="288">
        <f t="shared" si="7"/>
        <v>99.295074876839635</v>
      </c>
      <c r="R22" s="288">
        <f t="shared" si="17"/>
        <v>335.06298600000002</v>
      </c>
      <c r="T22" s="59">
        <f t="shared" si="3"/>
        <v>0</v>
      </c>
      <c r="U22" s="59">
        <f t="shared" si="9"/>
        <v>0</v>
      </c>
      <c r="V22" s="59">
        <f t="shared" si="13"/>
        <v>0</v>
      </c>
      <c r="W22" s="59">
        <f t="shared" si="14"/>
        <v>0</v>
      </c>
      <c r="X22" s="59">
        <f t="shared" si="15"/>
        <v>0</v>
      </c>
      <c r="Y22" s="59">
        <f t="shared" si="16"/>
        <v>0</v>
      </c>
      <c r="Z22" s="59">
        <f t="shared" si="18"/>
        <v>0</v>
      </c>
      <c r="AA22" s="59">
        <f t="shared" si="19"/>
        <v>1013.5</v>
      </c>
      <c r="AB22" s="59">
        <f t="shared" ref="AB22:AB53" si="20">($L$22/$V$4)</f>
        <v>0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J22" s="59">
        <f t="shared" si="10"/>
        <v>1013.5</v>
      </c>
    </row>
    <row r="23" spans="1:88" s="97" customFormat="1" x14ac:dyDescent="0.3">
      <c r="A23" s="95" t="s">
        <v>21</v>
      </c>
      <c r="B23" s="96" t="s">
        <v>166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L23" s="59">
        <f t="shared" si="4"/>
        <v>0</v>
      </c>
      <c r="M23" s="288">
        <f t="shared" si="11"/>
        <v>60810</v>
      </c>
      <c r="N23" s="59">
        <v>1013.51</v>
      </c>
      <c r="O23" s="288">
        <f t="shared" si="12"/>
        <v>3040.5299999999997</v>
      </c>
      <c r="P23" s="288">
        <f t="shared" si="6"/>
        <v>57769.47</v>
      </c>
      <c r="Q23" s="288">
        <f t="shared" si="7"/>
        <v>97.583073352955921</v>
      </c>
      <c r="R23" s="288">
        <f t="shared" si="17"/>
        <v>329.28597900000005</v>
      </c>
      <c r="T23" s="59">
        <f t="shared" si="3"/>
        <v>0</v>
      </c>
      <c r="U23" s="59">
        <f t="shared" si="9"/>
        <v>0</v>
      </c>
      <c r="V23" s="59">
        <f t="shared" si="13"/>
        <v>0</v>
      </c>
      <c r="W23" s="59">
        <f t="shared" si="14"/>
        <v>0</v>
      </c>
      <c r="X23" s="59">
        <f t="shared" si="15"/>
        <v>0</v>
      </c>
      <c r="Y23" s="59">
        <f t="shared" si="16"/>
        <v>0</v>
      </c>
      <c r="Z23" s="59">
        <f t="shared" si="18"/>
        <v>0</v>
      </c>
      <c r="AA23" s="59">
        <f t="shared" si="19"/>
        <v>1013.5</v>
      </c>
      <c r="AB23" s="59">
        <f t="shared" si="20"/>
        <v>0</v>
      </c>
      <c r="AC23" s="59">
        <f t="shared" ref="AC23:AC54" si="21">($L$23/$V$4)</f>
        <v>0</v>
      </c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J23" s="59">
        <f t="shared" si="10"/>
        <v>1013.5</v>
      </c>
    </row>
    <row r="24" spans="1:88" s="97" customFormat="1" x14ac:dyDescent="0.3">
      <c r="A24" s="95" t="s">
        <v>22</v>
      </c>
      <c r="B24" s="96" t="s">
        <v>166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89681.47</v>
      </c>
      <c r="I24" s="59">
        <v>0</v>
      </c>
      <c r="J24" s="59">
        <v>0</v>
      </c>
      <c r="L24" s="59">
        <f t="shared" si="4"/>
        <v>89681.47</v>
      </c>
      <c r="M24" s="288">
        <f t="shared" si="11"/>
        <v>150491.47</v>
      </c>
      <c r="N24" s="59">
        <v>2508.21</v>
      </c>
      <c r="O24" s="288">
        <f t="shared" si="12"/>
        <v>5548.74</v>
      </c>
      <c r="P24" s="288">
        <f t="shared" si="6"/>
        <v>144942.73000000001</v>
      </c>
      <c r="Q24" s="288">
        <f t="shared" si="7"/>
        <v>244.83446106685219</v>
      </c>
      <c r="R24" s="288">
        <f>P24*$O$11/12</f>
        <v>826.17356100000006</v>
      </c>
      <c r="T24" s="59">
        <f t="shared" si="3"/>
        <v>0</v>
      </c>
      <c r="U24" s="59">
        <f t="shared" si="9"/>
        <v>0</v>
      </c>
      <c r="V24" s="59">
        <f t="shared" si="13"/>
        <v>0</v>
      </c>
      <c r="W24" s="59">
        <f t="shared" si="14"/>
        <v>0</v>
      </c>
      <c r="X24" s="59">
        <f t="shared" si="15"/>
        <v>0</v>
      </c>
      <c r="Y24" s="59">
        <f t="shared" si="16"/>
        <v>0</v>
      </c>
      <c r="Z24" s="59">
        <f t="shared" si="18"/>
        <v>0</v>
      </c>
      <c r="AA24" s="59">
        <f t="shared" si="19"/>
        <v>1013.5</v>
      </c>
      <c r="AB24" s="59">
        <f t="shared" si="20"/>
        <v>0</v>
      </c>
      <c r="AC24" s="59">
        <f t="shared" si="21"/>
        <v>0</v>
      </c>
      <c r="AD24" s="59">
        <f t="shared" ref="AD24:AD55" si="22">($L$24/$V$4)</f>
        <v>1494.6911666666667</v>
      </c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J24" s="59">
        <f t="shared" si="10"/>
        <v>2508.1911666666665</v>
      </c>
    </row>
    <row r="25" spans="1:88" s="97" customFormat="1" x14ac:dyDescent="0.3">
      <c r="A25" s="95" t="s">
        <v>23</v>
      </c>
      <c r="B25" s="96" t="s">
        <v>166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L25" s="59">
        <f t="shared" si="4"/>
        <v>0</v>
      </c>
      <c r="M25" s="288">
        <f t="shared" si="11"/>
        <v>150491.47</v>
      </c>
      <c r="N25" s="59">
        <v>2508.21</v>
      </c>
      <c r="O25" s="288">
        <f t="shared" si="12"/>
        <v>8056.95</v>
      </c>
      <c r="P25" s="288">
        <f t="shared" si="6"/>
        <v>142434.51999999999</v>
      </c>
      <c r="Q25" s="288">
        <f t="shared" si="7"/>
        <v>240.59764116155239</v>
      </c>
      <c r="R25" s="288">
        <f t="shared" si="17"/>
        <v>811.87676399999998</v>
      </c>
      <c r="T25" s="59">
        <f t="shared" si="3"/>
        <v>0</v>
      </c>
      <c r="U25" s="59">
        <f t="shared" si="9"/>
        <v>0</v>
      </c>
      <c r="V25" s="59">
        <f t="shared" si="13"/>
        <v>0</v>
      </c>
      <c r="W25" s="59">
        <f t="shared" si="14"/>
        <v>0</v>
      </c>
      <c r="X25" s="59">
        <f t="shared" si="15"/>
        <v>0</v>
      </c>
      <c r="Y25" s="59">
        <f t="shared" si="16"/>
        <v>0</v>
      </c>
      <c r="Z25" s="59">
        <f t="shared" si="18"/>
        <v>0</v>
      </c>
      <c r="AA25" s="59">
        <f t="shared" si="19"/>
        <v>1013.5</v>
      </c>
      <c r="AB25" s="59">
        <f t="shared" si="20"/>
        <v>0</v>
      </c>
      <c r="AC25" s="59">
        <f t="shared" si="21"/>
        <v>0</v>
      </c>
      <c r="AD25" s="59">
        <f t="shared" si="22"/>
        <v>1494.6911666666667</v>
      </c>
      <c r="AE25" s="59">
        <f t="shared" ref="AE25:AE56" si="23">($L$25/$V$4)</f>
        <v>0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J25" s="59">
        <f t="shared" si="10"/>
        <v>2508.1911666666665</v>
      </c>
    </row>
    <row r="26" spans="1:88" s="97" customFormat="1" x14ac:dyDescent="0.3">
      <c r="A26" s="95" t="s">
        <v>24</v>
      </c>
      <c r="B26" s="96" t="s">
        <v>166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L26" s="59">
        <f t="shared" si="4"/>
        <v>0</v>
      </c>
      <c r="M26" s="288">
        <f t="shared" si="11"/>
        <v>150491.47</v>
      </c>
      <c r="N26" s="59">
        <v>2508.21</v>
      </c>
      <c r="O26" s="288">
        <f t="shared" si="12"/>
        <v>10565.16</v>
      </c>
      <c r="P26" s="288">
        <f t="shared" si="6"/>
        <v>139926.31</v>
      </c>
      <c r="Q26" s="288">
        <f t="shared" si="7"/>
        <v>236.36082125625262</v>
      </c>
      <c r="R26" s="288">
        <f t="shared" si="17"/>
        <v>797.57996700000001</v>
      </c>
      <c r="T26" s="59">
        <f t="shared" si="3"/>
        <v>0</v>
      </c>
      <c r="U26" s="59">
        <f t="shared" si="9"/>
        <v>0</v>
      </c>
      <c r="V26" s="59">
        <f t="shared" si="13"/>
        <v>0</v>
      </c>
      <c r="W26" s="59">
        <f t="shared" si="14"/>
        <v>0</v>
      </c>
      <c r="X26" s="59">
        <f t="shared" si="15"/>
        <v>0</v>
      </c>
      <c r="Y26" s="59">
        <f t="shared" si="16"/>
        <v>0</v>
      </c>
      <c r="Z26" s="59">
        <f t="shared" si="18"/>
        <v>0</v>
      </c>
      <c r="AA26" s="59">
        <f t="shared" si="19"/>
        <v>1013.5</v>
      </c>
      <c r="AB26" s="59">
        <f t="shared" si="20"/>
        <v>0</v>
      </c>
      <c r="AC26" s="59">
        <f t="shared" si="21"/>
        <v>0</v>
      </c>
      <c r="AD26" s="59">
        <f t="shared" si="22"/>
        <v>1494.6911666666667</v>
      </c>
      <c r="AE26" s="59">
        <f t="shared" si="23"/>
        <v>0</v>
      </c>
      <c r="AF26" s="59">
        <f t="shared" ref="AF26:AF57" si="24">($L$26/$V$4)</f>
        <v>0</v>
      </c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J26" s="59">
        <f t="shared" si="10"/>
        <v>2508.1911666666665</v>
      </c>
    </row>
    <row r="27" spans="1:88" s="97" customFormat="1" x14ac:dyDescent="0.3">
      <c r="A27" s="95" t="s">
        <v>25</v>
      </c>
      <c r="B27" s="96" t="s">
        <v>166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L27" s="59">
        <f t="shared" si="4"/>
        <v>0</v>
      </c>
      <c r="M27" s="288">
        <f t="shared" si="11"/>
        <v>150491.47</v>
      </c>
      <c r="N27" s="59">
        <v>2508.21</v>
      </c>
      <c r="O27" s="288">
        <f t="shared" si="12"/>
        <v>13073.369999999999</v>
      </c>
      <c r="P27" s="288">
        <f t="shared" si="6"/>
        <v>137418.1</v>
      </c>
      <c r="Q27" s="288">
        <f t="shared" si="7"/>
        <v>232.12400135095288</v>
      </c>
      <c r="R27" s="288">
        <f t="shared" si="17"/>
        <v>783.28317000000004</v>
      </c>
      <c r="T27" s="59">
        <f t="shared" si="3"/>
        <v>0</v>
      </c>
      <c r="U27" s="59">
        <f t="shared" si="9"/>
        <v>0</v>
      </c>
      <c r="V27" s="59">
        <f t="shared" si="13"/>
        <v>0</v>
      </c>
      <c r="W27" s="59">
        <f t="shared" si="14"/>
        <v>0</v>
      </c>
      <c r="X27" s="59">
        <f t="shared" si="15"/>
        <v>0</v>
      </c>
      <c r="Y27" s="59">
        <f t="shared" si="16"/>
        <v>0</v>
      </c>
      <c r="Z27" s="59">
        <f t="shared" si="18"/>
        <v>0</v>
      </c>
      <c r="AA27" s="59">
        <f t="shared" si="19"/>
        <v>1013.5</v>
      </c>
      <c r="AB27" s="59">
        <f t="shared" si="20"/>
        <v>0</v>
      </c>
      <c r="AC27" s="59">
        <f t="shared" si="21"/>
        <v>0</v>
      </c>
      <c r="AD27" s="59">
        <f t="shared" si="22"/>
        <v>1494.6911666666667</v>
      </c>
      <c r="AE27" s="59">
        <f t="shared" si="23"/>
        <v>0</v>
      </c>
      <c r="AF27" s="59">
        <f t="shared" si="24"/>
        <v>0</v>
      </c>
      <c r="AG27" s="59">
        <f t="shared" ref="AG27:AG58" si="25">($L$27/$V$4)</f>
        <v>0</v>
      </c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J27" s="59">
        <f t="shared" si="10"/>
        <v>2508.1911666666665</v>
      </c>
    </row>
    <row r="28" spans="1:88" s="97" customFormat="1" x14ac:dyDescent="0.3">
      <c r="A28" s="95" t="s">
        <v>26</v>
      </c>
      <c r="B28" s="96" t="s">
        <v>166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/>
      <c r="J28" s="59"/>
      <c r="L28" s="59">
        <f t="shared" si="4"/>
        <v>0</v>
      </c>
      <c r="M28" s="288">
        <f t="shared" si="11"/>
        <v>150491.47</v>
      </c>
      <c r="N28" s="59">
        <f t="shared" si="5"/>
        <v>2508.1911666666665</v>
      </c>
      <c r="O28" s="288">
        <f t="shared" si="12"/>
        <v>15581.561166666666</v>
      </c>
      <c r="P28" s="288">
        <f t="shared" si="6"/>
        <v>134909.90883333335</v>
      </c>
      <c r="Q28" s="288">
        <f t="shared" si="7"/>
        <v>227.88721325855622</v>
      </c>
      <c r="R28" s="288">
        <f t="shared" si="17"/>
        <v>768.98648035000008</v>
      </c>
      <c r="T28" s="59">
        <f t="shared" si="3"/>
        <v>0</v>
      </c>
      <c r="U28" s="59">
        <f t="shared" si="9"/>
        <v>0</v>
      </c>
      <c r="V28" s="59">
        <f t="shared" si="13"/>
        <v>0</v>
      </c>
      <c r="W28" s="59">
        <f t="shared" si="14"/>
        <v>0</v>
      </c>
      <c r="X28" s="59">
        <f t="shared" si="15"/>
        <v>0</v>
      </c>
      <c r="Y28" s="59">
        <f t="shared" si="16"/>
        <v>0</v>
      </c>
      <c r="Z28" s="59">
        <f t="shared" si="18"/>
        <v>0</v>
      </c>
      <c r="AA28" s="59">
        <f t="shared" si="19"/>
        <v>1013.5</v>
      </c>
      <c r="AB28" s="59">
        <f t="shared" si="20"/>
        <v>0</v>
      </c>
      <c r="AC28" s="59">
        <f t="shared" si="21"/>
        <v>0</v>
      </c>
      <c r="AD28" s="59">
        <f t="shared" si="22"/>
        <v>1494.6911666666667</v>
      </c>
      <c r="AE28" s="59">
        <f t="shared" si="23"/>
        <v>0</v>
      </c>
      <c r="AF28" s="59">
        <f t="shared" si="24"/>
        <v>0</v>
      </c>
      <c r="AG28" s="59">
        <f t="shared" si="25"/>
        <v>0</v>
      </c>
      <c r="AH28" s="59">
        <f t="shared" ref="AH28:AH59" si="26">($L$28/$V$4)</f>
        <v>0</v>
      </c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J28" s="59">
        <f t="shared" si="10"/>
        <v>2508.1911666666665</v>
      </c>
    </row>
    <row r="29" spans="1:88" s="97" customFormat="1" x14ac:dyDescent="0.3">
      <c r="A29" s="95" t="s">
        <v>27</v>
      </c>
      <c r="B29" s="96" t="s">
        <v>166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31923.65</v>
      </c>
      <c r="I29" s="59">
        <v>0</v>
      </c>
      <c r="J29" s="59">
        <v>0</v>
      </c>
      <c r="L29" s="59">
        <f t="shared" si="4"/>
        <v>31923.65</v>
      </c>
      <c r="M29" s="288">
        <f t="shared" si="11"/>
        <v>182415.12</v>
      </c>
      <c r="N29" s="59">
        <v>3040.2799999999997</v>
      </c>
      <c r="O29" s="288">
        <f t="shared" si="12"/>
        <v>18621.841166666665</v>
      </c>
      <c r="P29" s="288">
        <f t="shared" si="6"/>
        <v>163793.27883333334</v>
      </c>
      <c r="Q29" s="288">
        <f t="shared" si="7"/>
        <v>276.6764442033886</v>
      </c>
      <c r="R29" s="288">
        <f t="shared" si="17"/>
        <v>933.62168935000011</v>
      </c>
      <c r="T29" s="59">
        <f t="shared" si="3"/>
        <v>0</v>
      </c>
      <c r="U29" s="59">
        <f t="shared" si="9"/>
        <v>0</v>
      </c>
      <c r="V29" s="59">
        <f t="shared" si="13"/>
        <v>0</v>
      </c>
      <c r="W29" s="59">
        <f t="shared" si="14"/>
        <v>0</v>
      </c>
      <c r="X29" s="59">
        <f t="shared" si="15"/>
        <v>0</v>
      </c>
      <c r="Y29" s="59">
        <f t="shared" si="16"/>
        <v>0</v>
      </c>
      <c r="Z29" s="59">
        <f t="shared" si="18"/>
        <v>0</v>
      </c>
      <c r="AA29" s="59">
        <f t="shared" si="19"/>
        <v>1013.5</v>
      </c>
      <c r="AB29" s="59">
        <f t="shared" si="20"/>
        <v>0</v>
      </c>
      <c r="AC29" s="59">
        <f t="shared" si="21"/>
        <v>0</v>
      </c>
      <c r="AD29" s="59">
        <f t="shared" si="22"/>
        <v>1494.6911666666667</v>
      </c>
      <c r="AE29" s="59">
        <f t="shared" si="23"/>
        <v>0</v>
      </c>
      <c r="AF29" s="59">
        <f t="shared" si="24"/>
        <v>0</v>
      </c>
      <c r="AG29" s="59">
        <f t="shared" si="25"/>
        <v>0</v>
      </c>
      <c r="AH29" s="59">
        <f t="shared" si="26"/>
        <v>0</v>
      </c>
      <c r="AI29" s="59">
        <f t="shared" ref="AI29:AI60" si="27">($L$29/$V$4)</f>
        <v>532.06083333333333</v>
      </c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J29" s="59">
        <f t="shared" si="10"/>
        <v>3040.252</v>
      </c>
    </row>
    <row r="30" spans="1:88" s="97" customFormat="1" x14ac:dyDescent="0.3">
      <c r="A30" s="95" t="s">
        <v>28</v>
      </c>
      <c r="B30" s="96" t="s">
        <v>166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62989.32</v>
      </c>
      <c r="I30" s="59">
        <v>0</v>
      </c>
      <c r="J30" s="59">
        <v>0</v>
      </c>
      <c r="L30" s="59">
        <f t="shared" si="4"/>
        <v>62989.32</v>
      </c>
      <c r="M30" s="288">
        <f t="shared" si="11"/>
        <v>245404.44</v>
      </c>
      <c r="N30" s="59">
        <v>4090.1099999999997</v>
      </c>
      <c r="O30" s="288">
        <f t="shared" si="12"/>
        <v>22711.951166666666</v>
      </c>
      <c r="P30" s="288">
        <f t="shared" si="6"/>
        <v>222692.48883333334</v>
      </c>
      <c r="Q30" s="288">
        <f t="shared" si="7"/>
        <v>376.16785255214359</v>
      </c>
      <c r="R30" s="288">
        <f t="shared" si="17"/>
        <v>1269.3471863500001</v>
      </c>
      <c r="T30" s="59">
        <f t="shared" si="3"/>
        <v>0</v>
      </c>
      <c r="U30" s="59">
        <f t="shared" si="9"/>
        <v>0</v>
      </c>
      <c r="V30" s="59">
        <f t="shared" si="13"/>
        <v>0</v>
      </c>
      <c r="W30" s="59">
        <f t="shared" si="14"/>
        <v>0</v>
      </c>
      <c r="X30" s="59">
        <f t="shared" si="15"/>
        <v>0</v>
      </c>
      <c r="Y30" s="59">
        <f t="shared" si="16"/>
        <v>0</v>
      </c>
      <c r="Z30" s="59">
        <f t="shared" si="18"/>
        <v>0</v>
      </c>
      <c r="AA30" s="59">
        <f t="shared" si="19"/>
        <v>1013.5</v>
      </c>
      <c r="AB30" s="59">
        <f t="shared" si="20"/>
        <v>0</v>
      </c>
      <c r="AC30" s="59">
        <f t="shared" si="21"/>
        <v>0</v>
      </c>
      <c r="AD30" s="59">
        <f t="shared" si="22"/>
        <v>1494.6911666666667</v>
      </c>
      <c r="AE30" s="59">
        <f t="shared" si="23"/>
        <v>0</v>
      </c>
      <c r="AF30" s="59">
        <f t="shared" si="24"/>
        <v>0</v>
      </c>
      <c r="AG30" s="59">
        <f t="shared" si="25"/>
        <v>0</v>
      </c>
      <c r="AH30" s="59">
        <f t="shared" si="26"/>
        <v>0</v>
      </c>
      <c r="AI30" s="59">
        <f t="shared" si="27"/>
        <v>532.06083333333333</v>
      </c>
      <c r="AJ30" s="59">
        <f t="shared" ref="AJ30:AJ61" si="28">($L$30/$V$4)</f>
        <v>1049.8219999999999</v>
      </c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J30" s="59">
        <f t="shared" si="10"/>
        <v>4090.0739999999996</v>
      </c>
    </row>
    <row r="31" spans="1:88" s="97" customFormat="1" x14ac:dyDescent="0.3">
      <c r="A31" s="95" t="s">
        <v>29</v>
      </c>
      <c r="B31" s="96" t="s">
        <v>166</v>
      </c>
      <c r="C31" s="59"/>
      <c r="D31" s="59"/>
      <c r="E31" s="59"/>
      <c r="F31" s="59"/>
      <c r="G31" s="59"/>
      <c r="H31" s="59"/>
      <c r="I31" s="59"/>
      <c r="J31" s="59"/>
      <c r="L31" s="59">
        <f t="shared" si="4"/>
        <v>0</v>
      </c>
      <c r="M31" s="288">
        <f t="shared" si="11"/>
        <v>245404.44</v>
      </c>
      <c r="N31" s="59">
        <v>4090.1099999999997</v>
      </c>
      <c r="O31" s="288">
        <f t="shared" si="12"/>
        <v>26802.061166666666</v>
      </c>
      <c r="P31" s="288">
        <f t="shared" si="6"/>
        <v>218602.37883333332</v>
      </c>
      <c r="Q31" s="288">
        <f t="shared" si="7"/>
        <v>369.25891770902217</v>
      </c>
      <c r="R31" s="288">
        <f t="shared" si="17"/>
        <v>1246.0335593499999</v>
      </c>
      <c r="T31" s="59">
        <f t="shared" si="3"/>
        <v>0</v>
      </c>
      <c r="U31" s="59">
        <f t="shared" si="9"/>
        <v>0</v>
      </c>
      <c r="V31" s="59">
        <f t="shared" si="13"/>
        <v>0</v>
      </c>
      <c r="W31" s="59">
        <f t="shared" si="14"/>
        <v>0</v>
      </c>
      <c r="X31" s="59">
        <f t="shared" si="15"/>
        <v>0</v>
      </c>
      <c r="Y31" s="59">
        <f t="shared" si="16"/>
        <v>0</v>
      </c>
      <c r="Z31" s="59">
        <f t="shared" si="18"/>
        <v>0</v>
      </c>
      <c r="AA31" s="59">
        <f t="shared" si="19"/>
        <v>1013.5</v>
      </c>
      <c r="AB31" s="59">
        <f t="shared" si="20"/>
        <v>0</v>
      </c>
      <c r="AC31" s="59">
        <f t="shared" si="21"/>
        <v>0</v>
      </c>
      <c r="AD31" s="59">
        <f t="shared" si="22"/>
        <v>1494.6911666666667</v>
      </c>
      <c r="AE31" s="59">
        <f t="shared" si="23"/>
        <v>0</v>
      </c>
      <c r="AF31" s="59">
        <f t="shared" si="24"/>
        <v>0</v>
      </c>
      <c r="AG31" s="59">
        <f t="shared" si="25"/>
        <v>0</v>
      </c>
      <c r="AH31" s="59">
        <f t="shared" si="26"/>
        <v>0</v>
      </c>
      <c r="AI31" s="59">
        <f t="shared" si="27"/>
        <v>532.06083333333333</v>
      </c>
      <c r="AJ31" s="59">
        <f t="shared" si="28"/>
        <v>1049.8219999999999</v>
      </c>
      <c r="AK31" s="59">
        <f t="shared" ref="AK31:AK62" si="29">($L$31/$V$4)</f>
        <v>0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J31" s="59">
        <f t="shared" si="10"/>
        <v>4090.0739999999996</v>
      </c>
    </row>
    <row r="32" spans="1:88" s="97" customFormat="1" x14ac:dyDescent="0.3">
      <c r="A32" s="95" t="s">
        <v>18</v>
      </c>
      <c r="B32" s="96" t="s">
        <v>184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91050.74</v>
      </c>
      <c r="I32" s="59">
        <v>0</v>
      </c>
      <c r="J32" s="59">
        <v>0</v>
      </c>
      <c r="L32" s="59">
        <f t="shared" si="4"/>
        <v>91050.74</v>
      </c>
      <c r="M32" s="288">
        <f t="shared" si="11"/>
        <v>336455.18</v>
      </c>
      <c r="N32" s="59">
        <v>4226.8799999999992</v>
      </c>
      <c r="O32" s="288">
        <f t="shared" si="12"/>
        <v>31028.941166666664</v>
      </c>
      <c r="P32" s="288">
        <f t="shared" si="6"/>
        <v>305426.23883333331</v>
      </c>
      <c r="Q32" s="288">
        <f t="shared" si="7"/>
        <v>515.9201056888802</v>
      </c>
      <c r="R32" s="288">
        <f t="shared" si="17"/>
        <v>1740.9295613499999</v>
      </c>
      <c r="T32" s="59">
        <f t="shared" si="3"/>
        <v>0</v>
      </c>
      <c r="U32" s="59">
        <f t="shared" si="9"/>
        <v>0</v>
      </c>
      <c r="V32" s="59">
        <f t="shared" si="13"/>
        <v>0</v>
      </c>
      <c r="W32" s="59">
        <f t="shared" si="14"/>
        <v>0</v>
      </c>
      <c r="X32" s="59">
        <f t="shared" si="15"/>
        <v>0</v>
      </c>
      <c r="Y32" s="59">
        <f t="shared" si="16"/>
        <v>0</v>
      </c>
      <c r="Z32" s="59">
        <f t="shared" si="18"/>
        <v>0</v>
      </c>
      <c r="AA32" s="59">
        <f t="shared" si="19"/>
        <v>1013.5</v>
      </c>
      <c r="AB32" s="59">
        <f t="shared" si="20"/>
        <v>0</v>
      </c>
      <c r="AC32" s="59">
        <f t="shared" si="21"/>
        <v>0</v>
      </c>
      <c r="AD32" s="59">
        <f t="shared" si="22"/>
        <v>1494.6911666666667</v>
      </c>
      <c r="AE32" s="59">
        <f t="shared" si="23"/>
        <v>0</v>
      </c>
      <c r="AF32" s="59">
        <f t="shared" si="24"/>
        <v>0</v>
      </c>
      <c r="AG32" s="59">
        <f t="shared" si="25"/>
        <v>0</v>
      </c>
      <c r="AH32" s="59">
        <f t="shared" si="26"/>
        <v>0</v>
      </c>
      <c r="AI32" s="59">
        <f t="shared" si="27"/>
        <v>532.06083333333333</v>
      </c>
      <c r="AJ32" s="59">
        <f t="shared" si="28"/>
        <v>1049.8219999999999</v>
      </c>
      <c r="AK32" s="59">
        <f t="shared" si="29"/>
        <v>0</v>
      </c>
      <c r="AL32" s="59">
        <f t="shared" ref="AL32:AL63" si="30">($L$32/$V$4)</f>
        <v>1517.5123333333333</v>
      </c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J32" s="59">
        <f t="shared" si="10"/>
        <v>5607.5863333333327</v>
      </c>
    </row>
    <row r="33" spans="1:88" s="97" customFormat="1" x14ac:dyDescent="0.3">
      <c r="A33" s="95" t="s">
        <v>19</v>
      </c>
      <c r="B33" s="96" t="s">
        <v>184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95076.19</v>
      </c>
      <c r="I33" s="59">
        <v>0</v>
      </c>
      <c r="J33" s="59">
        <v>0</v>
      </c>
      <c r="L33" s="59">
        <f t="shared" si="4"/>
        <v>95076.19</v>
      </c>
      <c r="M33" s="288">
        <f t="shared" si="11"/>
        <v>431531.37</v>
      </c>
      <c r="N33" s="59">
        <v>4594.12</v>
      </c>
      <c r="O33" s="288">
        <f t="shared" si="12"/>
        <v>35623.061166666666</v>
      </c>
      <c r="P33" s="288">
        <f t="shared" si="6"/>
        <v>395908.30883333331</v>
      </c>
      <c r="Q33" s="288">
        <f t="shared" si="7"/>
        <v>668.76067137067196</v>
      </c>
      <c r="R33" s="288">
        <f t="shared" si="17"/>
        <v>2256.6773603500001</v>
      </c>
      <c r="T33" s="59">
        <f t="shared" si="3"/>
        <v>0</v>
      </c>
      <c r="U33" s="59">
        <f t="shared" si="9"/>
        <v>0</v>
      </c>
      <c r="V33" s="59">
        <f t="shared" si="13"/>
        <v>0</v>
      </c>
      <c r="W33" s="59">
        <f t="shared" si="14"/>
        <v>0</v>
      </c>
      <c r="X33" s="59">
        <f t="shared" si="15"/>
        <v>0</v>
      </c>
      <c r="Y33" s="59">
        <f t="shared" si="16"/>
        <v>0</v>
      </c>
      <c r="Z33" s="59">
        <f t="shared" si="18"/>
        <v>0</v>
      </c>
      <c r="AA33" s="59">
        <f t="shared" si="19"/>
        <v>1013.5</v>
      </c>
      <c r="AB33" s="59">
        <f t="shared" si="20"/>
        <v>0</v>
      </c>
      <c r="AC33" s="59">
        <f t="shared" si="21"/>
        <v>0</v>
      </c>
      <c r="AD33" s="59">
        <f t="shared" si="22"/>
        <v>1494.6911666666667</v>
      </c>
      <c r="AE33" s="59">
        <f t="shared" si="23"/>
        <v>0</v>
      </c>
      <c r="AF33" s="59">
        <f t="shared" si="24"/>
        <v>0</v>
      </c>
      <c r="AG33" s="59">
        <f t="shared" si="25"/>
        <v>0</v>
      </c>
      <c r="AH33" s="59">
        <f t="shared" si="26"/>
        <v>0</v>
      </c>
      <c r="AI33" s="59">
        <f t="shared" si="27"/>
        <v>532.06083333333333</v>
      </c>
      <c r="AJ33" s="59">
        <f t="shared" si="28"/>
        <v>1049.8219999999999</v>
      </c>
      <c r="AK33" s="59">
        <f t="shared" si="29"/>
        <v>0</v>
      </c>
      <c r="AL33" s="59">
        <f t="shared" si="30"/>
        <v>1517.5123333333333</v>
      </c>
      <c r="AM33" s="59">
        <f t="shared" ref="AM33:AM64" si="31">($L$33/$V$4)</f>
        <v>1584.6031666666668</v>
      </c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J33" s="59">
        <f t="shared" si="10"/>
        <v>7192.1894999999995</v>
      </c>
    </row>
    <row r="34" spans="1:88" s="97" customFormat="1" x14ac:dyDescent="0.3">
      <c r="A34" s="95" t="s">
        <v>20</v>
      </c>
      <c r="B34" s="96" t="s">
        <v>184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91450.32</v>
      </c>
      <c r="I34" s="59">
        <v>0</v>
      </c>
      <c r="J34" s="59">
        <v>0</v>
      </c>
      <c r="L34" s="59">
        <f t="shared" si="4"/>
        <v>91450.32</v>
      </c>
      <c r="M34" s="288">
        <f t="shared" si="11"/>
        <v>522981.69</v>
      </c>
      <c r="N34" s="59">
        <v>8205.75</v>
      </c>
      <c r="O34" s="288">
        <f t="shared" si="12"/>
        <v>43828.811166666666</v>
      </c>
      <c r="P34" s="288">
        <f t="shared" si="6"/>
        <v>479152.87883333332</v>
      </c>
      <c r="Q34" s="288">
        <f t="shared" si="7"/>
        <v>809.37579178886642</v>
      </c>
      <c r="R34" s="288">
        <f t="shared" si="17"/>
        <v>2731.17140935</v>
      </c>
      <c r="T34" s="59">
        <f t="shared" si="3"/>
        <v>0</v>
      </c>
      <c r="U34" s="59">
        <f t="shared" si="9"/>
        <v>0</v>
      </c>
      <c r="V34" s="59">
        <f t="shared" si="13"/>
        <v>0</v>
      </c>
      <c r="W34" s="59">
        <f t="shared" si="14"/>
        <v>0</v>
      </c>
      <c r="X34" s="59">
        <f t="shared" si="15"/>
        <v>0</v>
      </c>
      <c r="Y34" s="59">
        <f t="shared" si="16"/>
        <v>0</v>
      </c>
      <c r="Z34" s="59">
        <f t="shared" si="18"/>
        <v>0</v>
      </c>
      <c r="AA34" s="59">
        <f t="shared" si="19"/>
        <v>1013.5</v>
      </c>
      <c r="AB34" s="59">
        <f t="shared" si="20"/>
        <v>0</v>
      </c>
      <c r="AC34" s="59">
        <f t="shared" si="21"/>
        <v>0</v>
      </c>
      <c r="AD34" s="59">
        <f t="shared" si="22"/>
        <v>1494.6911666666667</v>
      </c>
      <c r="AE34" s="59">
        <f t="shared" si="23"/>
        <v>0</v>
      </c>
      <c r="AF34" s="59">
        <f t="shared" si="24"/>
        <v>0</v>
      </c>
      <c r="AG34" s="59">
        <f t="shared" si="25"/>
        <v>0</v>
      </c>
      <c r="AH34" s="59">
        <f t="shared" si="26"/>
        <v>0</v>
      </c>
      <c r="AI34" s="59">
        <f t="shared" si="27"/>
        <v>532.06083333333333</v>
      </c>
      <c r="AJ34" s="59">
        <f t="shared" si="28"/>
        <v>1049.8219999999999</v>
      </c>
      <c r="AK34" s="59">
        <f t="shared" si="29"/>
        <v>0</v>
      </c>
      <c r="AL34" s="59">
        <f t="shared" si="30"/>
        <v>1517.5123333333333</v>
      </c>
      <c r="AM34" s="59">
        <f t="shared" si="31"/>
        <v>1584.6031666666668</v>
      </c>
      <c r="AN34" s="59">
        <f t="shared" ref="AN34:AN65" si="32">($L$34/$V$4)</f>
        <v>1524.172</v>
      </c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J34" s="59">
        <f t="shared" si="10"/>
        <v>8716.3614999999991</v>
      </c>
    </row>
    <row r="35" spans="1:88" s="97" customFormat="1" x14ac:dyDescent="0.3">
      <c r="A35" s="95" t="s">
        <v>21</v>
      </c>
      <c r="B35" s="96">
        <v>2023</v>
      </c>
      <c r="C35" s="59">
        <v>60638.679999999993</v>
      </c>
      <c r="D35" s="59">
        <v>18098.89</v>
      </c>
      <c r="E35" s="59">
        <v>51562.5</v>
      </c>
      <c r="F35" s="59">
        <v>40968.75</v>
      </c>
      <c r="G35" s="59">
        <v>334940.91000000003</v>
      </c>
      <c r="H35" s="59">
        <v>283229.46000000008</v>
      </c>
      <c r="I35" s="59"/>
      <c r="J35" s="59"/>
      <c r="L35" s="59">
        <f t="shared" si="4"/>
        <v>789439.19000000018</v>
      </c>
      <c r="M35" s="288">
        <f t="shared" si="11"/>
        <v>1312420.8800000001</v>
      </c>
      <c r="N35" s="59">
        <f t="shared" si="5"/>
        <v>21873.681333333334</v>
      </c>
      <c r="O35" s="288">
        <f t="shared" si="12"/>
        <v>65702.492499999993</v>
      </c>
      <c r="P35" s="288">
        <f t="shared" si="6"/>
        <v>1246718.3875000002</v>
      </c>
      <c r="Q35" s="288">
        <f t="shared" si="7"/>
        <v>2105.9326294302414</v>
      </c>
      <c r="R35" s="288">
        <f t="shared" si="17"/>
        <v>7106.2948087500008</v>
      </c>
      <c r="T35" s="59">
        <f t="shared" si="3"/>
        <v>0</v>
      </c>
      <c r="U35" s="59">
        <f t="shared" si="9"/>
        <v>0</v>
      </c>
      <c r="V35" s="59">
        <f t="shared" si="13"/>
        <v>0</v>
      </c>
      <c r="W35" s="59">
        <f t="shared" si="14"/>
        <v>0</v>
      </c>
      <c r="X35" s="59">
        <f t="shared" si="15"/>
        <v>0</v>
      </c>
      <c r="Y35" s="59">
        <f t="shared" si="16"/>
        <v>0</v>
      </c>
      <c r="Z35" s="59">
        <f t="shared" si="18"/>
        <v>0</v>
      </c>
      <c r="AA35" s="59">
        <f t="shared" si="19"/>
        <v>1013.5</v>
      </c>
      <c r="AB35" s="59">
        <f t="shared" si="20"/>
        <v>0</v>
      </c>
      <c r="AC35" s="59">
        <f t="shared" si="21"/>
        <v>0</v>
      </c>
      <c r="AD35" s="59">
        <f t="shared" si="22"/>
        <v>1494.6911666666667</v>
      </c>
      <c r="AE35" s="59">
        <f t="shared" si="23"/>
        <v>0</v>
      </c>
      <c r="AF35" s="59">
        <f t="shared" si="24"/>
        <v>0</v>
      </c>
      <c r="AG35" s="59">
        <f t="shared" si="25"/>
        <v>0</v>
      </c>
      <c r="AH35" s="59">
        <f t="shared" si="26"/>
        <v>0</v>
      </c>
      <c r="AI35" s="59">
        <f t="shared" si="27"/>
        <v>532.06083333333333</v>
      </c>
      <c r="AJ35" s="59">
        <f t="shared" si="28"/>
        <v>1049.8219999999999</v>
      </c>
      <c r="AK35" s="59">
        <f t="shared" si="29"/>
        <v>0</v>
      </c>
      <c r="AL35" s="59">
        <f t="shared" si="30"/>
        <v>1517.5123333333333</v>
      </c>
      <c r="AM35" s="59">
        <f t="shared" si="31"/>
        <v>1584.6031666666668</v>
      </c>
      <c r="AN35" s="59">
        <f t="shared" si="32"/>
        <v>1524.172</v>
      </c>
      <c r="AO35" s="59">
        <f t="shared" ref="AO35:AO66" si="33">($L$35/$V$4)</f>
        <v>13157.319833333337</v>
      </c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J35" s="59">
        <f t="shared" si="10"/>
        <v>21873.681333333334</v>
      </c>
    </row>
    <row r="36" spans="1:88" s="97" customFormat="1" x14ac:dyDescent="0.3">
      <c r="A36" s="95" t="s">
        <v>22</v>
      </c>
      <c r="B36" s="96">
        <v>2023</v>
      </c>
      <c r="C36" s="59">
        <v>80874.66</v>
      </c>
      <c r="D36" s="59">
        <v>30164.81</v>
      </c>
      <c r="E36" s="59">
        <v>85937.5</v>
      </c>
      <c r="F36" s="59">
        <v>68281.25</v>
      </c>
      <c r="G36" s="59">
        <v>216699.70999999996</v>
      </c>
      <c r="H36" s="59">
        <v>472049.10999999987</v>
      </c>
      <c r="I36" s="59"/>
      <c r="J36" s="59"/>
      <c r="L36" s="59">
        <f t="shared" si="4"/>
        <v>954007.0399999998</v>
      </c>
      <c r="M36" s="288">
        <f t="shared" si="11"/>
        <v>2266427.92</v>
      </c>
      <c r="N36" s="59">
        <f t="shared" si="5"/>
        <v>37773.798666666662</v>
      </c>
      <c r="O36" s="288">
        <f t="shared" si="12"/>
        <v>103476.29116666666</v>
      </c>
      <c r="P36" s="288">
        <f t="shared" si="6"/>
        <v>2162951.628833333</v>
      </c>
      <c r="Q36" s="288">
        <f t="shared" si="7"/>
        <v>3653.6161307233492</v>
      </c>
      <c r="R36" s="288">
        <f t="shared" si="17"/>
        <v>12328.824284349999</v>
      </c>
      <c r="T36" s="59">
        <f t="shared" si="3"/>
        <v>0</v>
      </c>
      <c r="U36" s="59">
        <f t="shared" si="9"/>
        <v>0</v>
      </c>
      <c r="V36" s="59">
        <f t="shared" si="13"/>
        <v>0</v>
      </c>
      <c r="W36" s="59">
        <f t="shared" si="14"/>
        <v>0</v>
      </c>
      <c r="X36" s="59">
        <f t="shared" si="15"/>
        <v>0</v>
      </c>
      <c r="Y36" s="59">
        <f t="shared" si="16"/>
        <v>0</v>
      </c>
      <c r="Z36" s="59">
        <f t="shared" si="18"/>
        <v>0</v>
      </c>
      <c r="AA36" s="59">
        <f t="shared" si="19"/>
        <v>1013.5</v>
      </c>
      <c r="AB36" s="59">
        <f t="shared" si="20"/>
        <v>0</v>
      </c>
      <c r="AC36" s="59">
        <f t="shared" si="21"/>
        <v>0</v>
      </c>
      <c r="AD36" s="59">
        <f t="shared" si="22"/>
        <v>1494.6911666666667</v>
      </c>
      <c r="AE36" s="59">
        <f t="shared" si="23"/>
        <v>0</v>
      </c>
      <c r="AF36" s="59">
        <f t="shared" si="24"/>
        <v>0</v>
      </c>
      <c r="AG36" s="59">
        <f t="shared" si="25"/>
        <v>0</v>
      </c>
      <c r="AH36" s="59">
        <f t="shared" si="26"/>
        <v>0</v>
      </c>
      <c r="AI36" s="59">
        <f t="shared" si="27"/>
        <v>532.06083333333333</v>
      </c>
      <c r="AJ36" s="59">
        <f t="shared" si="28"/>
        <v>1049.8219999999999</v>
      </c>
      <c r="AK36" s="59">
        <f t="shared" si="29"/>
        <v>0</v>
      </c>
      <c r="AL36" s="59">
        <f t="shared" si="30"/>
        <v>1517.5123333333333</v>
      </c>
      <c r="AM36" s="59">
        <f t="shared" si="31"/>
        <v>1584.6031666666668</v>
      </c>
      <c r="AN36" s="59">
        <f t="shared" si="32"/>
        <v>1524.172</v>
      </c>
      <c r="AO36" s="59">
        <f t="shared" si="33"/>
        <v>13157.319833333337</v>
      </c>
      <c r="AP36" s="59">
        <f t="shared" ref="AP36:AP67" si="34">($L$36/$V$4)</f>
        <v>15900.11733333333</v>
      </c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J36" s="59">
        <f t="shared" si="10"/>
        <v>37773.798666666662</v>
      </c>
    </row>
    <row r="37" spans="1:88" s="97" customFormat="1" x14ac:dyDescent="0.3">
      <c r="A37" s="95" t="s">
        <v>23</v>
      </c>
      <c r="B37" s="96">
        <v>2023</v>
      </c>
      <c r="C37" s="59">
        <v>110346.68</v>
      </c>
      <c r="D37" s="59">
        <v>36197.78</v>
      </c>
      <c r="E37" s="59">
        <v>103125</v>
      </c>
      <c r="F37" s="59">
        <v>81937.5</v>
      </c>
      <c r="G37" s="59">
        <v>157579.10000000003</v>
      </c>
      <c r="H37" s="59">
        <v>566458.92000000016</v>
      </c>
      <c r="I37" s="59"/>
      <c r="J37" s="59"/>
      <c r="L37" s="59">
        <f t="shared" si="4"/>
        <v>1055644.9800000002</v>
      </c>
      <c r="M37" s="288">
        <f t="shared" si="11"/>
        <v>3322072.9000000004</v>
      </c>
      <c r="N37" s="59">
        <f t="shared" si="5"/>
        <v>55367.881666666668</v>
      </c>
      <c r="O37" s="288">
        <f t="shared" si="12"/>
        <v>158844.17283333332</v>
      </c>
      <c r="P37" s="288">
        <f t="shared" si="6"/>
        <v>3163228.7271666671</v>
      </c>
      <c r="Q37" s="288">
        <f t="shared" si="7"/>
        <v>5343.2648926030006</v>
      </c>
      <c r="R37" s="288">
        <f t="shared" si="17"/>
        <v>18030.403744850002</v>
      </c>
      <c r="T37" s="59">
        <f t="shared" si="3"/>
        <v>0</v>
      </c>
      <c r="U37" s="59">
        <f t="shared" si="9"/>
        <v>0</v>
      </c>
      <c r="V37" s="59">
        <f t="shared" si="13"/>
        <v>0</v>
      </c>
      <c r="W37" s="59">
        <f t="shared" si="14"/>
        <v>0</v>
      </c>
      <c r="X37" s="59">
        <f t="shared" si="15"/>
        <v>0</v>
      </c>
      <c r="Y37" s="59">
        <f t="shared" si="16"/>
        <v>0</v>
      </c>
      <c r="Z37" s="59">
        <f t="shared" si="18"/>
        <v>0</v>
      </c>
      <c r="AA37" s="59">
        <f t="shared" si="19"/>
        <v>1013.5</v>
      </c>
      <c r="AB37" s="59">
        <f t="shared" si="20"/>
        <v>0</v>
      </c>
      <c r="AC37" s="59">
        <f t="shared" si="21"/>
        <v>0</v>
      </c>
      <c r="AD37" s="59">
        <f t="shared" si="22"/>
        <v>1494.6911666666667</v>
      </c>
      <c r="AE37" s="59">
        <f t="shared" si="23"/>
        <v>0</v>
      </c>
      <c r="AF37" s="59">
        <f t="shared" si="24"/>
        <v>0</v>
      </c>
      <c r="AG37" s="59">
        <f t="shared" si="25"/>
        <v>0</v>
      </c>
      <c r="AH37" s="59">
        <f t="shared" si="26"/>
        <v>0</v>
      </c>
      <c r="AI37" s="59">
        <f t="shared" si="27"/>
        <v>532.06083333333333</v>
      </c>
      <c r="AJ37" s="59">
        <f t="shared" si="28"/>
        <v>1049.8219999999999</v>
      </c>
      <c r="AK37" s="59">
        <f t="shared" si="29"/>
        <v>0</v>
      </c>
      <c r="AL37" s="59">
        <f t="shared" si="30"/>
        <v>1517.5123333333333</v>
      </c>
      <c r="AM37" s="59">
        <f t="shared" si="31"/>
        <v>1584.6031666666668</v>
      </c>
      <c r="AN37" s="59">
        <f t="shared" si="32"/>
        <v>1524.172</v>
      </c>
      <c r="AO37" s="59">
        <f t="shared" si="33"/>
        <v>13157.319833333337</v>
      </c>
      <c r="AP37" s="59">
        <f t="shared" si="34"/>
        <v>15900.11733333333</v>
      </c>
      <c r="AQ37" s="59">
        <f t="shared" ref="AQ37:AQ68" si="35">($L$37/$V$4)</f>
        <v>17594.083000000002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J37" s="59">
        <f t="shared" si="10"/>
        <v>55367.881666666668</v>
      </c>
    </row>
    <row r="38" spans="1:88" s="97" customFormat="1" x14ac:dyDescent="0.3">
      <c r="A38" s="95" t="s">
        <v>24</v>
      </c>
      <c r="B38" s="96">
        <v>2023</v>
      </c>
      <c r="C38" s="59">
        <v>125082.66</v>
      </c>
      <c r="D38" s="59">
        <v>30164.81</v>
      </c>
      <c r="E38" s="59">
        <v>90234.38</v>
      </c>
      <c r="F38" s="59">
        <v>78523.44</v>
      </c>
      <c r="G38" s="59">
        <v>219158.32999999996</v>
      </c>
      <c r="H38" s="59">
        <v>495651.55000000005</v>
      </c>
      <c r="I38" s="59"/>
      <c r="J38" s="59"/>
      <c r="L38" s="59">
        <f t="shared" si="4"/>
        <v>1038815.17</v>
      </c>
      <c r="M38" s="288">
        <f t="shared" si="11"/>
        <v>4360888.07</v>
      </c>
      <c r="N38" s="59">
        <f t="shared" si="5"/>
        <v>72681.467833333329</v>
      </c>
      <c r="O38" s="288">
        <f t="shared" si="12"/>
        <v>231525.64066666664</v>
      </c>
      <c r="P38" s="288">
        <f t="shared" si="6"/>
        <v>4129362.4293333339</v>
      </c>
      <c r="Q38" s="288">
        <f t="shared" si="7"/>
        <v>6975.2392888938566</v>
      </c>
      <c r="R38" s="288">
        <f t="shared" si="17"/>
        <v>23537.365847200006</v>
      </c>
      <c r="T38" s="59">
        <f t="shared" si="3"/>
        <v>0</v>
      </c>
      <c r="U38" s="59">
        <f t="shared" si="9"/>
        <v>0</v>
      </c>
      <c r="V38" s="59">
        <f t="shared" si="13"/>
        <v>0</v>
      </c>
      <c r="W38" s="59">
        <f t="shared" si="14"/>
        <v>0</v>
      </c>
      <c r="X38" s="59">
        <f t="shared" si="15"/>
        <v>0</v>
      </c>
      <c r="Y38" s="59">
        <f t="shared" si="16"/>
        <v>0</v>
      </c>
      <c r="Z38" s="59">
        <f t="shared" si="18"/>
        <v>0</v>
      </c>
      <c r="AA38" s="59">
        <f t="shared" si="19"/>
        <v>1013.5</v>
      </c>
      <c r="AB38" s="59">
        <f t="shared" si="20"/>
        <v>0</v>
      </c>
      <c r="AC38" s="59">
        <f t="shared" si="21"/>
        <v>0</v>
      </c>
      <c r="AD38" s="59">
        <f t="shared" si="22"/>
        <v>1494.6911666666667</v>
      </c>
      <c r="AE38" s="59">
        <f t="shared" si="23"/>
        <v>0</v>
      </c>
      <c r="AF38" s="59">
        <f t="shared" si="24"/>
        <v>0</v>
      </c>
      <c r="AG38" s="59">
        <f t="shared" si="25"/>
        <v>0</v>
      </c>
      <c r="AH38" s="59">
        <f t="shared" si="26"/>
        <v>0</v>
      </c>
      <c r="AI38" s="59">
        <f t="shared" si="27"/>
        <v>532.06083333333333</v>
      </c>
      <c r="AJ38" s="59">
        <f t="shared" si="28"/>
        <v>1049.8219999999999</v>
      </c>
      <c r="AK38" s="59">
        <f t="shared" si="29"/>
        <v>0</v>
      </c>
      <c r="AL38" s="59">
        <f t="shared" si="30"/>
        <v>1517.5123333333333</v>
      </c>
      <c r="AM38" s="59">
        <f t="shared" si="31"/>
        <v>1584.6031666666668</v>
      </c>
      <c r="AN38" s="59">
        <f t="shared" si="32"/>
        <v>1524.172</v>
      </c>
      <c r="AO38" s="59">
        <f t="shared" si="33"/>
        <v>13157.319833333337</v>
      </c>
      <c r="AP38" s="59">
        <f t="shared" si="34"/>
        <v>15900.11733333333</v>
      </c>
      <c r="AQ38" s="59">
        <f t="shared" si="35"/>
        <v>17594.083000000002</v>
      </c>
      <c r="AR38" s="59">
        <f t="shared" ref="AR38:AR69" si="36">($L$38/$V$4)</f>
        <v>17313.586166666668</v>
      </c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J38" s="59">
        <f t="shared" si="10"/>
        <v>72681.467833333329</v>
      </c>
    </row>
    <row r="39" spans="1:88" s="97" customFormat="1" x14ac:dyDescent="0.3">
      <c r="A39" s="95" t="s">
        <v>25</v>
      </c>
      <c r="B39" s="96">
        <v>2023</v>
      </c>
      <c r="C39" s="59">
        <v>170719.59</v>
      </c>
      <c r="D39" s="59">
        <v>18098.89</v>
      </c>
      <c r="E39" s="59">
        <v>54140.63</v>
      </c>
      <c r="F39" s="59">
        <v>47114.06</v>
      </c>
      <c r="G39" s="59">
        <v>336416.08</v>
      </c>
      <c r="H39" s="59">
        <v>297390.93999999994</v>
      </c>
      <c r="I39" s="59"/>
      <c r="J39" s="59"/>
      <c r="L39" s="59">
        <f t="shared" si="4"/>
        <v>923880.19</v>
      </c>
      <c r="M39" s="288">
        <f t="shared" si="11"/>
        <v>5284768.26</v>
      </c>
      <c r="N39" s="59">
        <f t="shared" si="5"/>
        <v>88079.47099999999</v>
      </c>
      <c r="O39" s="288">
        <f t="shared" si="12"/>
        <v>319605.11166666663</v>
      </c>
      <c r="P39" s="288">
        <f t="shared" si="6"/>
        <v>4965163.1483333334</v>
      </c>
      <c r="Q39" s="288">
        <f t="shared" si="7"/>
        <v>8387.0577263943251</v>
      </c>
      <c r="R39" s="288">
        <f t="shared" si="17"/>
        <v>28301.4299455</v>
      </c>
      <c r="T39" s="59">
        <f t="shared" si="3"/>
        <v>0</v>
      </c>
      <c r="U39" s="59">
        <f t="shared" si="9"/>
        <v>0</v>
      </c>
      <c r="V39" s="59">
        <f t="shared" si="13"/>
        <v>0</v>
      </c>
      <c r="W39" s="59">
        <f t="shared" si="14"/>
        <v>0</v>
      </c>
      <c r="X39" s="59">
        <f t="shared" si="15"/>
        <v>0</v>
      </c>
      <c r="Y39" s="59">
        <f t="shared" si="16"/>
        <v>0</v>
      </c>
      <c r="Z39" s="59">
        <f t="shared" si="18"/>
        <v>0</v>
      </c>
      <c r="AA39" s="59">
        <f t="shared" si="19"/>
        <v>1013.5</v>
      </c>
      <c r="AB39" s="59">
        <f t="shared" si="20"/>
        <v>0</v>
      </c>
      <c r="AC39" s="59">
        <f t="shared" si="21"/>
        <v>0</v>
      </c>
      <c r="AD39" s="59">
        <f t="shared" si="22"/>
        <v>1494.6911666666667</v>
      </c>
      <c r="AE39" s="59">
        <f t="shared" si="23"/>
        <v>0</v>
      </c>
      <c r="AF39" s="59">
        <f t="shared" si="24"/>
        <v>0</v>
      </c>
      <c r="AG39" s="59">
        <f t="shared" si="25"/>
        <v>0</v>
      </c>
      <c r="AH39" s="59">
        <f t="shared" si="26"/>
        <v>0</v>
      </c>
      <c r="AI39" s="59">
        <f t="shared" si="27"/>
        <v>532.06083333333333</v>
      </c>
      <c r="AJ39" s="59">
        <f t="shared" si="28"/>
        <v>1049.8219999999999</v>
      </c>
      <c r="AK39" s="59">
        <f t="shared" si="29"/>
        <v>0</v>
      </c>
      <c r="AL39" s="59">
        <f t="shared" si="30"/>
        <v>1517.5123333333333</v>
      </c>
      <c r="AM39" s="59">
        <f t="shared" si="31"/>
        <v>1584.6031666666668</v>
      </c>
      <c r="AN39" s="59">
        <f t="shared" si="32"/>
        <v>1524.172</v>
      </c>
      <c r="AO39" s="59">
        <f t="shared" si="33"/>
        <v>13157.319833333337</v>
      </c>
      <c r="AP39" s="59">
        <f t="shared" si="34"/>
        <v>15900.11733333333</v>
      </c>
      <c r="AQ39" s="59">
        <f t="shared" si="35"/>
        <v>17594.083000000002</v>
      </c>
      <c r="AR39" s="59">
        <f t="shared" si="36"/>
        <v>17313.586166666668</v>
      </c>
      <c r="AS39" s="59">
        <f t="shared" ref="AS39:AS70" si="37">($L$39/$V$4)</f>
        <v>15398.003166666665</v>
      </c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J39" s="59">
        <f t="shared" si="10"/>
        <v>88079.47099999999</v>
      </c>
    </row>
    <row r="40" spans="1:88" s="97" customFormat="1" x14ac:dyDescent="0.3">
      <c r="A40" s="95" t="s">
        <v>26</v>
      </c>
      <c r="B40" s="96">
        <v>2023</v>
      </c>
      <c r="C40" s="59">
        <v>117098.41</v>
      </c>
      <c r="D40" s="59">
        <v>12065.93</v>
      </c>
      <c r="E40" s="59">
        <v>36093.75</v>
      </c>
      <c r="F40" s="59">
        <v>31409.369999999995</v>
      </c>
      <c r="G40" s="59">
        <v>395044.96999999991</v>
      </c>
      <c r="H40" s="59">
        <v>198260.63</v>
      </c>
      <c r="I40" s="59"/>
      <c r="J40" s="59"/>
      <c r="L40" s="59">
        <f t="shared" si="4"/>
        <v>789973.05999999994</v>
      </c>
      <c r="M40" s="288">
        <f t="shared" si="11"/>
        <v>6074741.3199999994</v>
      </c>
      <c r="N40" s="59">
        <f t="shared" si="5"/>
        <v>101245.68866666665</v>
      </c>
      <c r="O40" s="288">
        <f t="shared" si="12"/>
        <v>420850.80033333332</v>
      </c>
      <c r="P40" s="288">
        <f t="shared" si="6"/>
        <v>5653890.5196666662</v>
      </c>
      <c r="Q40" s="288">
        <f t="shared" si="7"/>
        <v>9550.44270460183</v>
      </c>
      <c r="R40" s="288">
        <f t="shared" si="17"/>
        <v>32227.175962099998</v>
      </c>
      <c r="T40" s="59">
        <f t="shared" si="3"/>
        <v>0</v>
      </c>
      <c r="U40" s="59">
        <f t="shared" si="9"/>
        <v>0</v>
      </c>
      <c r="V40" s="59">
        <f t="shared" si="13"/>
        <v>0</v>
      </c>
      <c r="W40" s="59">
        <f t="shared" si="14"/>
        <v>0</v>
      </c>
      <c r="X40" s="59">
        <f t="shared" si="15"/>
        <v>0</v>
      </c>
      <c r="Y40" s="59">
        <f t="shared" si="16"/>
        <v>0</v>
      </c>
      <c r="Z40" s="59">
        <f t="shared" si="18"/>
        <v>0</v>
      </c>
      <c r="AA40" s="59">
        <f t="shared" si="19"/>
        <v>1013.5</v>
      </c>
      <c r="AB40" s="59">
        <f t="shared" si="20"/>
        <v>0</v>
      </c>
      <c r="AC40" s="59">
        <f t="shared" si="21"/>
        <v>0</v>
      </c>
      <c r="AD40" s="59">
        <f t="shared" si="22"/>
        <v>1494.6911666666667</v>
      </c>
      <c r="AE40" s="59">
        <f t="shared" si="23"/>
        <v>0</v>
      </c>
      <c r="AF40" s="59">
        <f t="shared" si="24"/>
        <v>0</v>
      </c>
      <c r="AG40" s="59">
        <f t="shared" si="25"/>
        <v>0</v>
      </c>
      <c r="AH40" s="59">
        <f t="shared" si="26"/>
        <v>0</v>
      </c>
      <c r="AI40" s="59">
        <f t="shared" si="27"/>
        <v>532.06083333333333</v>
      </c>
      <c r="AJ40" s="59">
        <f t="shared" si="28"/>
        <v>1049.8219999999999</v>
      </c>
      <c r="AK40" s="59">
        <f t="shared" si="29"/>
        <v>0</v>
      </c>
      <c r="AL40" s="59">
        <f t="shared" si="30"/>
        <v>1517.5123333333333</v>
      </c>
      <c r="AM40" s="59">
        <f t="shared" si="31"/>
        <v>1584.6031666666668</v>
      </c>
      <c r="AN40" s="59">
        <f t="shared" si="32"/>
        <v>1524.172</v>
      </c>
      <c r="AO40" s="59">
        <f t="shared" si="33"/>
        <v>13157.319833333337</v>
      </c>
      <c r="AP40" s="59">
        <f t="shared" si="34"/>
        <v>15900.11733333333</v>
      </c>
      <c r="AQ40" s="59">
        <f t="shared" si="35"/>
        <v>17594.083000000002</v>
      </c>
      <c r="AR40" s="59">
        <f t="shared" si="36"/>
        <v>17313.586166666668</v>
      </c>
      <c r="AS40" s="59">
        <f t="shared" si="37"/>
        <v>15398.003166666665</v>
      </c>
      <c r="AT40" s="59">
        <f t="shared" ref="AT40:AT71" si="38">($L$40/$V$4)</f>
        <v>13166.217666666666</v>
      </c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J40" s="59">
        <f t="shared" si="10"/>
        <v>101245.68866666665</v>
      </c>
    </row>
    <row r="41" spans="1:88" s="97" customFormat="1" x14ac:dyDescent="0.3">
      <c r="A41" s="95" t="s">
        <v>27</v>
      </c>
      <c r="B41" s="96">
        <v>2023</v>
      </c>
      <c r="C41" s="59">
        <v>90287.84</v>
      </c>
      <c r="D41" s="59">
        <v>18098.89</v>
      </c>
      <c r="E41" s="59">
        <v>54140.63</v>
      </c>
      <c r="F41" s="59">
        <v>47114.06</v>
      </c>
      <c r="G41" s="59">
        <v>352425.54000000004</v>
      </c>
      <c r="H41" s="59">
        <v>297390.93999999994</v>
      </c>
      <c r="I41" s="59"/>
      <c r="J41" s="59"/>
      <c r="L41" s="59">
        <f t="shared" si="4"/>
        <v>859457.89999999991</v>
      </c>
      <c r="M41" s="288">
        <f t="shared" si="11"/>
        <v>6934199.2199999988</v>
      </c>
      <c r="N41" s="59">
        <f t="shared" si="5"/>
        <v>115569.98699999999</v>
      </c>
      <c r="O41" s="288">
        <f t="shared" si="12"/>
        <v>536420.78733333328</v>
      </c>
      <c r="P41" s="288">
        <f t="shared" si="6"/>
        <v>6397778.4326666659</v>
      </c>
      <c r="Q41" s="288">
        <f t="shared" si="7"/>
        <v>10807.003804792923</v>
      </c>
      <c r="R41" s="288">
        <f t="shared" si="17"/>
        <v>36467.337066200002</v>
      </c>
      <c r="T41" s="59">
        <f t="shared" si="3"/>
        <v>0</v>
      </c>
      <c r="U41" s="59">
        <f t="shared" si="9"/>
        <v>0</v>
      </c>
      <c r="V41" s="59">
        <f t="shared" si="13"/>
        <v>0</v>
      </c>
      <c r="W41" s="59">
        <f t="shared" si="14"/>
        <v>0</v>
      </c>
      <c r="X41" s="59">
        <f t="shared" si="15"/>
        <v>0</v>
      </c>
      <c r="Y41" s="59">
        <f t="shared" si="16"/>
        <v>0</v>
      </c>
      <c r="Z41" s="59">
        <f t="shared" si="18"/>
        <v>0</v>
      </c>
      <c r="AA41" s="59">
        <f t="shared" si="19"/>
        <v>1013.5</v>
      </c>
      <c r="AB41" s="59">
        <f t="shared" si="20"/>
        <v>0</v>
      </c>
      <c r="AC41" s="59">
        <f t="shared" si="21"/>
        <v>0</v>
      </c>
      <c r="AD41" s="59">
        <f t="shared" si="22"/>
        <v>1494.6911666666667</v>
      </c>
      <c r="AE41" s="59">
        <f t="shared" si="23"/>
        <v>0</v>
      </c>
      <c r="AF41" s="59">
        <f t="shared" si="24"/>
        <v>0</v>
      </c>
      <c r="AG41" s="59">
        <f t="shared" si="25"/>
        <v>0</v>
      </c>
      <c r="AH41" s="59">
        <f t="shared" si="26"/>
        <v>0</v>
      </c>
      <c r="AI41" s="59">
        <f t="shared" si="27"/>
        <v>532.06083333333333</v>
      </c>
      <c r="AJ41" s="59">
        <f t="shared" si="28"/>
        <v>1049.8219999999999</v>
      </c>
      <c r="AK41" s="59">
        <f t="shared" si="29"/>
        <v>0</v>
      </c>
      <c r="AL41" s="59">
        <f t="shared" si="30"/>
        <v>1517.5123333333333</v>
      </c>
      <c r="AM41" s="59">
        <f t="shared" si="31"/>
        <v>1584.6031666666668</v>
      </c>
      <c r="AN41" s="59">
        <f t="shared" si="32"/>
        <v>1524.172</v>
      </c>
      <c r="AO41" s="59">
        <f t="shared" si="33"/>
        <v>13157.319833333337</v>
      </c>
      <c r="AP41" s="59">
        <f t="shared" si="34"/>
        <v>15900.11733333333</v>
      </c>
      <c r="AQ41" s="59">
        <f t="shared" si="35"/>
        <v>17594.083000000002</v>
      </c>
      <c r="AR41" s="59">
        <f t="shared" si="36"/>
        <v>17313.586166666668</v>
      </c>
      <c r="AS41" s="59">
        <f t="shared" si="37"/>
        <v>15398.003166666665</v>
      </c>
      <c r="AT41" s="59">
        <f t="shared" si="38"/>
        <v>13166.217666666666</v>
      </c>
      <c r="AU41" s="59">
        <f t="shared" ref="AU41:AU72" si="39">($L$41/$V$4)</f>
        <v>14324.298333333332</v>
      </c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J41" s="59">
        <f t="shared" si="10"/>
        <v>115569.98699999999</v>
      </c>
    </row>
    <row r="42" spans="1:88" s="97" customFormat="1" x14ac:dyDescent="0.3">
      <c r="A42" s="95" t="s">
        <v>28</v>
      </c>
      <c r="B42" s="96">
        <v>2023</v>
      </c>
      <c r="C42" s="59">
        <v>117098.41</v>
      </c>
      <c r="D42" s="59">
        <v>30164.81</v>
      </c>
      <c r="E42" s="59">
        <v>90234.38</v>
      </c>
      <c r="F42" s="59">
        <v>78523.44</v>
      </c>
      <c r="G42" s="59">
        <v>388858.6</v>
      </c>
      <c r="H42" s="59">
        <v>495651.55000000005</v>
      </c>
      <c r="I42" s="59"/>
      <c r="J42" s="59"/>
      <c r="L42" s="59">
        <f t="shared" si="4"/>
        <v>1200531.19</v>
      </c>
      <c r="M42" s="288">
        <f t="shared" si="11"/>
        <v>8134730.4099999983</v>
      </c>
      <c r="N42" s="59">
        <f t="shared" si="5"/>
        <v>135578.84016666666</v>
      </c>
      <c r="O42" s="288">
        <f t="shared" si="12"/>
        <v>671999.62749999994</v>
      </c>
      <c r="P42" s="288">
        <f t="shared" si="6"/>
        <v>7462730.7824999988</v>
      </c>
      <c r="Q42" s="288">
        <f t="shared" si="7"/>
        <v>12605.900752803505</v>
      </c>
      <c r="R42" s="288">
        <f t="shared" si="17"/>
        <v>42537.565460249993</v>
      </c>
      <c r="T42" s="59">
        <f t="shared" si="3"/>
        <v>0</v>
      </c>
      <c r="U42" s="59">
        <f t="shared" si="9"/>
        <v>0</v>
      </c>
      <c r="V42" s="59">
        <f t="shared" si="13"/>
        <v>0</v>
      </c>
      <c r="W42" s="59">
        <f t="shared" si="14"/>
        <v>0</v>
      </c>
      <c r="X42" s="59">
        <f t="shared" si="15"/>
        <v>0</v>
      </c>
      <c r="Y42" s="59">
        <f t="shared" si="16"/>
        <v>0</v>
      </c>
      <c r="Z42" s="59">
        <f t="shared" si="18"/>
        <v>0</v>
      </c>
      <c r="AA42" s="59">
        <f t="shared" si="19"/>
        <v>1013.5</v>
      </c>
      <c r="AB42" s="59">
        <f t="shared" si="20"/>
        <v>0</v>
      </c>
      <c r="AC42" s="59">
        <f t="shared" si="21"/>
        <v>0</v>
      </c>
      <c r="AD42" s="59">
        <f t="shared" si="22"/>
        <v>1494.6911666666667</v>
      </c>
      <c r="AE42" s="59">
        <f t="shared" si="23"/>
        <v>0</v>
      </c>
      <c r="AF42" s="59">
        <f t="shared" si="24"/>
        <v>0</v>
      </c>
      <c r="AG42" s="59">
        <f t="shared" si="25"/>
        <v>0</v>
      </c>
      <c r="AH42" s="59">
        <f t="shared" si="26"/>
        <v>0</v>
      </c>
      <c r="AI42" s="59">
        <f t="shared" si="27"/>
        <v>532.06083333333333</v>
      </c>
      <c r="AJ42" s="59">
        <f t="shared" si="28"/>
        <v>1049.8219999999999</v>
      </c>
      <c r="AK42" s="59">
        <f t="shared" si="29"/>
        <v>0</v>
      </c>
      <c r="AL42" s="59">
        <f t="shared" si="30"/>
        <v>1517.5123333333333</v>
      </c>
      <c r="AM42" s="59">
        <f t="shared" si="31"/>
        <v>1584.6031666666668</v>
      </c>
      <c r="AN42" s="59">
        <f t="shared" si="32"/>
        <v>1524.172</v>
      </c>
      <c r="AO42" s="59">
        <f t="shared" si="33"/>
        <v>13157.319833333337</v>
      </c>
      <c r="AP42" s="59">
        <f t="shared" si="34"/>
        <v>15900.11733333333</v>
      </c>
      <c r="AQ42" s="59">
        <f t="shared" si="35"/>
        <v>17594.083000000002</v>
      </c>
      <c r="AR42" s="59">
        <f t="shared" si="36"/>
        <v>17313.586166666668</v>
      </c>
      <c r="AS42" s="59">
        <f t="shared" si="37"/>
        <v>15398.003166666665</v>
      </c>
      <c r="AT42" s="59">
        <f t="shared" si="38"/>
        <v>13166.217666666666</v>
      </c>
      <c r="AU42" s="59">
        <f t="shared" si="39"/>
        <v>14324.298333333332</v>
      </c>
      <c r="AV42" s="59">
        <f t="shared" ref="AV42:AV73" si="40">($L$42/$V$4)</f>
        <v>20008.853166666664</v>
      </c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J42" s="59">
        <f t="shared" si="10"/>
        <v>135578.84016666666</v>
      </c>
    </row>
    <row r="43" spans="1:88" s="97" customFormat="1" x14ac:dyDescent="0.3">
      <c r="A43" s="95" t="s">
        <v>29</v>
      </c>
      <c r="B43" s="96">
        <v>2023</v>
      </c>
      <c r="C43" s="59">
        <v>170719.59</v>
      </c>
      <c r="D43" s="59">
        <v>36197.78</v>
      </c>
      <c r="E43" s="59">
        <v>108281.25</v>
      </c>
      <c r="F43" s="59">
        <v>94228.13</v>
      </c>
      <c r="G43" s="59">
        <v>262989.99</v>
      </c>
      <c r="H43" s="59">
        <v>594781.86999999988</v>
      </c>
      <c r="I43" s="59"/>
      <c r="J43" s="59"/>
      <c r="L43" s="59">
        <f t="shared" si="4"/>
        <v>1267198.6099999999</v>
      </c>
      <c r="M43" s="288">
        <f t="shared" si="11"/>
        <v>9401929.0199999977</v>
      </c>
      <c r="N43" s="59">
        <f t="shared" si="5"/>
        <v>156698.81699999998</v>
      </c>
      <c r="O43" s="288">
        <f t="shared" si="12"/>
        <v>828698.44449999998</v>
      </c>
      <c r="P43" s="288">
        <f t="shared" si="6"/>
        <v>8573230.5754999984</v>
      </c>
      <c r="Q43" s="288">
        <f t="shared" si="7"/>
        <v>14481.735562414209</v>
      </c>
      <c r="R43" s="288">
        <f t="shared" si="17"/>
        <v>48867.414280349993</v>
      </c>
      <c r="T43" s="59">
        <f t="shared" si="3"/>
        <v>0</v>
      </c>
      <c r="U43" s="59">
        <f t="shared" si="9"/>
        <v>0</v>
      </c>
      <c r="V43" s="59">
        <f t="shared" si="13"/>
        <v>0</v>
      </c>
      <c r="W43" s="59">
        <f t="shared" si="14"/>
        <v>0</v>
      </c>
      <c r="X43" s="59">
        <f t="shared" si="15"/>
        <v>0</v>
      </c>
      <c r="Y43" s="59">
        <f t="shared" si="16"/>
        <v>0</v>
      </c>
      <c r="Z43" s="59">
        <f t="shared" si="18"/>
        <v>0</v>
      </c>
      <c r="AA43" s="59">
        <f t="shared" si="19"/>
        <v>1013.5</v>
      </c>
      <c r="AB43" s="59">
        <f t="shared" si="20"/>
        <v>0</v>
      </c>
      <c r="AC43" s="59">
        <f t="shared" si="21"/>
        <v>0</v>
      </c>
      <c r="AD43" s="59">
        <f t="shared" si="22"/>
        <v>1494.6911666666667</v>
      </c>
      <c r="AE43" s="59">
        <f t="shared" si="23"/>
        <v>0</v>
      </c>
      <c r="AF43" s="59">
        <f t="shared" si="24"/>
        <v>0</v>
      </c>
      <c r="AG43" s="59">
        <f t="shared" si="25"/>
        <v>0</v>
      </c>
      <c r="AH43" s="59">
        <f t="shared" si="26"/>
        <v>0</v>
      </c>
      <c r="AI43" s="59">
        <f t="shared" si="27"/>
        <v>532.06083333333333</v>
      </c>
      <c r="AJ43" s="59">
        <f t="shared" si="28"/>
        <v>1049.8219999999999</v>
      </c>
      <c r="AK43" s="59">
        <f t="shared" si="29"/>
        <v>0</v>
      </c>
      <c r="AL43" s="59">
        <f t="shared" si="30"/>
        <v>1517.5123333333333</v>
      </c>
      <c r="AM43" s="59">
        <f t="shared" si="31"/>
        <v>1584.6031666666668</v>
      </c>
      <c r="AN43" s="59">
        <f t="shared" si="32"/>
        <v>1524.172</v>
      </c>
      <c r="AO43" s="59">
        <f t="shared" si="33"/>
        <v>13157.319833333337</v>
      </c>
      <c r="AP43" s="59">
        <f t="shared" si="34"/>
        <v>15900.11733333333</v>
      </c>
      <c r="AQ43" s="59">
        <f t="shared" si="35"/>
        <v>17594.083000000002</v>
      </c>
      <c r="AR43" s="59">
        <f t="shared" si="36"/>
        <v>17313.586166666668</v>
      </c>
      <c r="AS43" s="59">
        <f t="shared" si="37"/>
        <v>15398.003166666665</v>
      </c>
      <c r="AT43" s="59">
        <f t="shared" si="38"/>
        <v>13166.217666666666</v>
      </c>
      <c r="AU43" s="59">
        <f t="shared" si="39"/>
        <v>14324.298333333332</v>
      </c>
      <c r="AV43" s="59">
        <f t="shared" si="40"/>
        <v>20008.853166666664</v>
      </c>
      <c r="AW43" s="59">
        <f t="shared" ref="AW43:AW74" si="41">($L$43/$V$4)</f>
        <v>21119.97683333333</v>
      </c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J43" s="59">
        <f t="shared" si="10"/>
        <v>156698.81699999998</v>
      </c>
    </row>
    <row r="44" spans="1:88" s="97" customFormat="1" x14ac:dyDescent="0.3">
      <c r="A44" s="95" t="s">
        <v>18</v>
      </c>
      <c r="B44" s="96">
        <v>2024</v>
      </c>
      <c r="C44" s="59">
        <v>197530.16</v>
      </c>
      <c r="D44" s="59">
        <v>30164.81</v>
      </c>
      <c r="E44" s="59">
        <v>90234.38</v>
      </c>
      <c r="F44" s="59">
        <v>78523.44</v>
      </c>
      <c r="G44" s="59">
        <v>292801.84000000003</v>
      </c>
      <c r="H44" s="59">
        <v>495651.55000000005</v>
      </c>
      <c r="I44" s="59"/>
      <c r="J44" s="59"/>
      <c r="L44" s="59">
        <f t="shared" si="4"/>
        <v>1184906.1800000002</v>
      </c>
      <c r="M44" s="288">
        <f t="shared" si="11"/>
        <v>10586835.199999997</v>
      </c>
      <c r="N44" s="59">
        <f t="shared" si="5"/>
        <v>176447.25333333333</v>
      </c>
      <c r="O44" s="288">
        <f t="shared" si="12"/>
        <v>1005145.6978333333</v>
      </c>
      <c r="P44" s="288">
        <f t="shared" si="6"/>
        <v>9581689.5021666642</v>
      </c>
      <c r="Q44" s="288">
        <f t="shared" si="7"/>
        <v>16185.204910745715</v>
      </c>
      <c r="R44" s="288">
        <f t="shared" si="17"/>
        <v>54615.630162349989</v>
      </c>
      <c r="T44" s="59">
        <f t="shared" si="3"/>
        <v>0</v>
      </c>
      <c r="U44" s="59">
        <f t="shared" si="9"/>
        <v>0</v>
      </c>
      <c r="V44" s="59">
        <f t="shared" si="13"/>
        <v>0</v>
      </c>
      <c r="W44" s="59">
        <f t="shared" si="14"/>
        <v>0</v>
      </c>
      <c r="X44" s="59">
        <f t="shared" si="15"/>
        <v>0</v>
      </c>
      <c r="Y44" s="59">
        <f t="shared" si="16"/>
        <v>0</v>
      </c>
      <c r="Z44" s="59">
        <f t="shared" si="18"/>
        <v>0</v>
      </c>
      <c r="AA44" s="59">
        <f t="shared" si="19"/>
        <v>1013.5</v>
      </c>
      <c r="AB44" s="59">
        <f t="shared" si="20"/>
        <v>0</v>
      </c>
      <c r="AC44" s="59">
        <f t="shared" si="21"/>
        <v>0</v>
      </c>
      <c r="AD44" s="59">
        <f t="shared" si="22"/>
        <v>1494.6911666666667</v>
      </c>
      <c r="AE44" s="59">
        <f t="shared" si="23"/>
        <v>0</v>
      </c>
      <c r="AF44" s="59">
        <f t="shared" si="24"/>
        <v>0</v>
      </c>
      <c r="AG44" s="59">
        <f t="shared" si="25"/>
        <v>0</v>
      </c>
      <c r="AH44" s="59">
        <f t="shared" si="26"/>
        <v>0</v>
      </c>
      <c r="AI44" s="59">
        <f t="shared" si="27"/>
        <v>532.06083333333333</v>
      </c>
      <c r="AJ44" s="59">
        <f t="shared" si="28"/>
        <v>1049.8219999999999</v>
      </c>
      <c r="AK44" s="59">
        <f t="shared" si="29"/>
        <v>0</v>
      </c>
      <c r="AL44" s="59">
        <f t="shared" si="30"/>
        <v>1517.5123333333333</v>
      </c>
      <c r="AM44" s="59">
        <f t="shared" si="31"/>
        <v>1584.6031666666668</v>
      </c>
      <c r="AN44" s="59">
        <f t="shared" si="32"/>
        <v>1524.172</v>
      </c>
      <c r="AO44" s="59">
        <f t="shared" si="33"/>
        <v>13157.319833333337</v>
      </c>
      <c r="AP44" s="59">
        <f t="shared" si="34"/>
        <v>15900.11733333333</v>
      </c>
      <c r="AQ44" s="59">
        <f t="shared" si="35"/>
        <v>17594.083000000002</v>
      </c>
      <c r="AR44" s="59">
        <f t="shared" si="36"/>
        <v>17313.586166666668</v>
      </c>
      <c r="AS44" s="59">
        <f t="shared" si="37"/>
        <v>15398.003166666665</v>
      </c>
      <c r="AT44" s="59">
        <f t="shared" si="38"/>
        <v>13166.217666666666</v>
      </c>
      <c r="AU44" s="59">
        <f t="shared" si="39"/>
        <v>14324.298333333332</v>
      </c>
      <c r="AV44" s="59">
        <f t="shared" si="40"/>
        <v>20008.853166666664</v>
      </c>
      <c r="AW44" s="59">
        <f t="shared" si="41"/>
        <v>21119.97683333333</v>
      </c>
      <c r="AX44" s="59">
        <f t="shared" ref="AX44:AX75" si="42">($L$44/$V$4)</f>
        <v>19748.436333333335</v>
      </c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J44" s="59">
        <f t="shared" si="10"/>
        <v>176447.25333333333</v>
      </c>
    </row>
    <row r="45" spans="1:88" s="97" customFormat="1" x14ac:dyDescent="0.3">
      <c r="A45" s="95" t="s">
        <v>19</v>
      </c>
      <c r="B45" s="96">
        <v>2024</v>
      </c>
      <c r="C45" s="59">
        <v>182794.16</v>
      </c>
      <c r="D45" s="59">
        <v>18098.89</v>
      </c>
      <c r="E45" s="59">
        <v>54140.63</v>
      </c>
      <c r="F45" s="59">
        <v>47114.06</v>
      </c>
      <c r="G45" s="59">
        <v>448482.30000000005</v>
      </c>
      <c r="H45" s="59">
        <v>297390.93999999994</v>
      </c>
      <c r="I45" s="59"/>
      <c r="J45" s="59"/>
      <c r="L45" s="59">
        <f t="shared" si="4"/>
        <v>1048020.98</v>
      </c>
      <c r="M45" s="288">
        <f t="shared" si="11"/>
        <v>11634856.179999998</v>
      </c>
      <c r="N45" s="59">
        <f t="shared" si="5"/>
        <v>193914.26966666666</v>
      </c>
      <c r="O45" s="288">
        <f t="shared" si="12"/>
        <v>1199059.9675</v>
      </c>
      <c r="P45" s="288">
        <f t="shared" si="6"/>
        <v>10435796.212499999</v>
      </c>
      <c r="Q45" s="288">
        <f t="shared" si="7"/>
        <v>17627.945475367644</v>
      </c>
      <c r="R45" s="288">
        <f t="shared" si="17"/>
        <v>59484.038411249996</v>
      </c>
      <c r="T45" s="59">
        <f t="shared" si="3"/>
        <v>0</v>
      </c>
      <c r="U45" s="59">
        <f t="shared" si="9"/>
        <v>0</v>
      </c>
      <c r="V45" s="59">
        <f t="shared" si="13"/>
        <v>0</v>
      </c>
      <c r="W45" s="59">
        <f t="shared" si="14"/>
        <v>0</v>
      </c>
      <c r="X45" s="59">
        <f t="shared" si="15"/>
        <v>0</v>
      </c>
      <c r="Y45" s="59">
        <f t="shared" si="16"/>
        <v>0</v>
      </c>
      <c r="Z45" s="59">
        <f t="shared" si="18"/>
        <v>0</v>
      </c>
      <c r="AA45" s="59">
        <f t="shared" si="19"/>
        <v>1013.5</v>
      </c>
      <c r="AB45" s="59">
        <f t="shared" si="20"/>
        <v>0</v>
      </c>
      <c r="AC45" s="59">
        <f t="shared" si="21"/>
        <v>0</v>
      </c>
      <c r="AD45" s="59">
        <f t="shared" si="22"/>
        <v>1494.6911666666667</v>
      </c>
      <c r="AE45" s="59">
        <f t="shared" si="23"/>
        <v>0</v>
      </c>
      <c r="AF45" s="59">
        <f t="shared" si="24"/>
        <v>0</v>
      </c>
      <c r="AG45" s="59">
        <f t="shared" si="25"/>
        <v>0</v>
      </c>
      <c r="AH45" s="59">
        <f t="shared" si="26"/>
        <v>0</v>
      </c>
      <c r="AI45" s="59">
        <f t="shared" si="27"/>
        <v>532.06083333333333</v>
      </c>
      <c r="AJ45" s="59">
        <f t="shared" si="28"/>
        <v>1049.8219999999999</v>
      </c>
      <c r="AK45" s="59">
        <f t="shared" si="29"/>
        <v>0</v>
      </c>
      <c r="AL45" s="59">
        <f t="shared" si="30"/>
        <v>1517.5123333333333</v>
      </c>
      <c r="AM45" s="59">
        <f t="shared" si="31"/>
        <v>1584.6031666666668</v>
      </c>
      <c r="AN45" s="59">
        <f t="shared" si="32"/>
        <v>1524.172</v>
      </c>
      <c r="AO45" s="59">
        <f t="shared" si="33"/>
        <v>13157.319833333337</v>
      </c>
      <c r="AP45" s="59">
        <f t="shared" si="34"/>
        <v>15900.11733333333</v>
      </c>
      <c r="AQ45" s="59">
        <f t="shared" si="35"/>
        <v>17594.083000000002</v>
      </c>
      <c r="AR45" s="59">
        <f t="shared" si="36"/>
        <v>17313.586166666668</v>
      </c>
      <c r="AS45" s="59">
        <f t="shared" si="37"/>
        <v>15398.003166666665</v>
      </c>
      <c r="AT45" s="59">
        <f t="shared" si="38"/>
        <v>13166.217666666666</v>
      </c>
      <c r="AU45" s="59">
        <f t="shared" si="39"/>
        <v>14324.298333333332</v>
      </c>
      <c r="AV45" s="59">
        <f t="shared" si="40"/>
        <v>20008.853166666664</v>
      </c>
      <c r="AW45" s="59">
        <f t="shared" si="41"/>
        <v>21119.97683333333</v>
      </c>
      <c r="AX45" s="59">
        <f t="shared" si="42"/>
        <v>19748.436333333335</v>
      </c>
      <c r="AY45" s="59">
        <f t="shared" ref="AY45:AY76" si="43">($L$45/$V$4)</f>
        <v>17467.016333333333</v>
      </c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J45" s="59">
        <f t="shared" si="10"/>
        <v>193914.26966666666</v>
      </c>
    </row>
    <row r="46" spans="1:88" s="97" customFormat="1" x14ac:dyDescent="0.3">
      <c r="A46" s="95" t="s">
        <v>20</v>
      </c>
      <c r="B46" s="96">
        <v>2024</v>
      </c>
      <c r="C46" s="59">
        <v>124343.16</v>
      </c>
      <c r="D46" s="59">
        <v>12065.93</v>
      </c>
      <c r="E46" s="59">
        <v>36093.75</v>
      </c>
      <c r="F46" s="59">
        <v>31409.369999999995</v>
      </c>
      <c r="G46" s="59">
        <v>574350.92000000004</v>
      </c>
      <c r="H46" s="59">
        <v>198260.63</v>
      </c>
      <c r="I46" s="59"/>
      <c r="J46" s="59"/>
      <c r="L46" s="59">
        <f t="shared" si="4"/>
        <v>976523.76</v>
      </c>
      <c r="M46" s="288">
        <f t="shared" si="11"/>
        <v>12611379.939999998</v>
      </c>
      <c r="N46" s="59">
        <f t="shared" si="5"/>
        <v>210189.66566666667</v>
      </c>
      <c r="O46" s="288">
        <f t="shared" si="12"/>
        <v>1409249.6331666666</v>
      </c>
      <c r="P46" s="288">
        <f t="shared" si="6"/>
        <v>11202130.306833331</v>
      </c>
      <c r="Q46" s="288">
        <f t="shared" si="7"/>
        <v>18922.422231692406</v>
      </c>
      <c r="R46" s="288">
        <f t="shared" si="17"/>
        <v>63852.142748949991</v>
      </c>
      <c r="T46" s="59">
        <f t="shared" ref="T46:T73" si="44">($L$14/$V$4)</f>
        <v>0</v>
      </c>
      <c r="U46" s="59">
        <f t="shared" si="9"/>
        <v>0</v>
      </c>
      <c r="V46" s="59">
        <f t="shared" si="13"/>
        <v>0</v>
      </c>
      <c r="W46" s="59">
        <f t="shared" si="14"/>
        <v>0</v>
      </c>
      <c r="X46" s="59">
        <f t="shared" si="15"/>
        <v>0</v>
      </c>
      <c r="Y46" s="59">
        <f t="shared" si="16"/>
        <v>0</v>
      </c>
      <c r="Z46" s="59">
        <f t="shared" si="18"/>
        <v>0</v>
      </c>
      <c r="AA46" s="59">
        <f t="shared" si="19"/>
        <v>1013.5</v>
      </c>
      <c r="AB46" s="59">
        <f t="shared" si="20"/>
        <v>0</v>
      </c>
      <c r="AC46" s="59">
        <f t="shared" si="21"/>
        <v>0</v>
      </c>
      <c r="AD46" s="59">
        <f t="shared" si="22"/>
        <v>1494.6911666666667</v>
      </c>
      <c r="AE46" s="59">
        <f t="shared" si="23"/>
        <v>0</v>
      </c>
      <c r="AF46" s="59">
        <f t="shared" si="24"/>
        <v>0</v>
      </c>
      <c r="AG46" s="59">
        <f t="shared" si="25"/>
        <v>0</v>
      </c>
      <c r="AH46" s="59">
        <f t="shared" si="26"/>
        <v>0</v>
      </c>
      <c r="AI46" s="59">
        <f t="shared" si="27"/>
        <v>532.06083333333333</v>
      </c>
      <c r="AJ46" s="59">
        <f t="shared" si="28"/>
        <v>1049.8219999999999</v>
      </c>
      <c r="AK46" s="59">
        <f t="shared" si="29"/>
        <v>0</v>
      </c>
      <c r="AL46" s="59">
        <f t="shared" si="30"/>
        <v>1517.5123333333333</v>
      </c>
      <c r="AM46" s="59">
        <f t="shared" si="31"/>
        <v>1584.6031666666668</v>
      </c>
      <c r="AN46" s="59">
        <f t="shared" si="32"/>
        <v>1524.172</v>
      </c>
      <c r="AO46" s="59">
        <f t="shared" si="33"/>
        <v>13157.319833333337</v>
      </c>
      <c r="AP46" s="59">
        <f t="shared" si="34"/>
        <v>15900.11733333333</v>
      </c>
      <c r="AQ46" s="59">
        <f t="shared" si="35"/>
        <v>17594.083000000002</v>
      </c>
      <c r="AR46" s="59">
        <f t="shared" si="36"/>
        <v>17313.586166666668</v>
      </c>
      <c r="AS46" s="59">
        <f t="shared" si="37"/>
        <v>15398.003166666665</v>
      </c>
      <c r="AT46" s="59">
        <f t="shared" si="38"/>
        <v>13166.217666666666</v>
      </c>
      <c r="AU46" s="59">
        <f t="shared" si="39"/>
        <v>14324.298333333332</v>
      </c>
      <c r="AV46" s="59">
        <f t="shared" si="40"/>
        <v>20008.853166666664</v>
      </c>
      <c r="AW46" s="59">
        <f t="shared" si="41"/>
        <v>21119.97683333333</v>
      </c>
      <c r="AX46" s="59">
        <f t="shared" si="42"/>
        <v>19748.436333333335</v>
      </c>
      <c r="AY46" s="59">
        <f t="shared" si="43"/>
        <v>17467.016333333333</v>
      </c>
      <c r="AZ46" s="59">
        <f t="shared" ref="AZ46:AZ77" si="45">($L$46/$V$4)</f>
        <v>16275.396000000001</v>
      </c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J46" s="59">
        <f t="shared" si="10"/>
        <v>210189.66566666667</v>
      </c>
    </row>
    <row r="47" spans="1:88" s="97" customFormat="1" x14ac:dyDescent="0.3">
      <c r="A47" s="95" t="s">
        <v>21</v>
      </c>
      <c r="B47" s="96">
        <v>2024</v>
      </c>
      <c r="C47" s="59">
        <v>95117.66</v>
      </c>
      <c r="D47" s="59">
        <v>18098.89</v>
      </c>
      <c r="E47" s="59">
        <v>54140.63</v>
      </c>
      <c r="F47" s="59">
        <v>47114.06</v>
      </c>
      <c r="G47" s="59">
        <v>560548.52</v>
      </c>
      <c r="H47" s="59">
        <v>297390.93999999994</v>
      </c>
      <c r="I47" s="59"/>
      <c r="J47" s="59"/>
      <c r="L47" s="59">
        <f t="shared" si="4"/>
        <v>1072410.7</v>
      </c>
      <c r="M47" s="288">
        <f t="shared" si="11"/>
        <v>13683790.639999997</v>
      </c>
      <c r="N47" s="59">
        <f t="shared" si="5"/>
        <v>228063.17733333333</v>
      </c>
      <c r="O47" s="288">
        <f t="shared" si="12"/>
        <v>1637312.8104999999</v>
      </c>
      <c r="P47" s="288">
        <f t="shared" si="6"/>
        <v>12046477.829499997</v>
      </c>
      <c r="Q47" s="288">
        <f t="shared" si="7"/>
        <v>20348.677764931123</v>
      </c>
      <c r="R47" s="288">
        <f t="shared" si="17"/>
        <v>68664.923628149991</v>
      </c>
      <c r="T47" s="59">
        <f t="shared" si="44"/>
        <v>0</v>
      </c>
      <c r="U47" s="59">
        <f t="shared" ref="U47:U74" si="46">($L$15/$V$4)</f>
        <v>0</v>
      </c>
      <c r="V47" s="59">
        <f t="shared" si="13"/>
        <v>0</v>
      </c>
      <c r="W47" s="59">
        <f t="shared" si="14"/>
        <v>0</v>
      </c>
      <c r="X47" s="59">
        <f t="shared" si="15"/>
        <v>0</v>
      </c>
      <c r="Y47" s="59">
        <f t="shared" si="16"/>
        <v>0</v>
      </c>
      <c r="Z47" s="59">
        <f t="shared" si="18"/>
        <v>0</v>
      </c>
      <c r="AA47" s="59">
        <f t="shared" si="19"/>
        <v>1013.5</v>
      </c>
      <c r="AB47" s="59">
        <f t="shared" si="20"/>
        <v>0</v>
      </c>
      <c r="AC47" s="59">
        <f t="shared" si="21"/>
        <v>0</v>
      </c>
      <c r="AD47" s="59">
        <f t="shared" si="22"/>
        <v>1494.6911666666667</v>
      </c>
      <c r="AE47" s="59">
        <f t="shared" si="23"/>
        <v>0</v>
      </c>
      <c r="AF47" s="59">
        <f t="shared" si="24"/>
        <v>0</v>
      </c>
      <c r="AG47" s="59">
        <f t="shared" si="25"/>
        <v>0</v>
      </c>
      <c r="AH47" s="59">
        <f t="shared" si="26"/>
        <v>0</v>
      </c>
      <c r="AI47" s="59">
        <f t="shared" si="27"/>
        <v>532.06083333333333</v>
      </c>
      <c r="AJ47" s="59">
        <f t="shared" si="28"/>
        <v>1049.8219999999999</v>
      </c>
      <c r="AK47" s="59">
        <f t="shared" si="29"/>
        <v>0</v>
      </c>
      <c r="AL47" s="59">
        <f t="shared" si="30"/>
        <v>1517.5123333333333</v>
      </c>
      <c r="AM47" s="59">
        <f t="shared" si="31"/>
        <v>1584.6031666666668</v>
      </c>
      <c r="AN47" s="59">
        <f t="shared" si="32"/>
        <v>1524.172</v>
      </c>
      <c r="AO47" s="59">
        <f t="shared" si="33"/>
        <v>13157.319833333337</v>
      </c>
      <c r="AP47" s="59">
        <f t="shared" si="34"/>
        <v>15900.11733333333</v>
      </c>
      <c r="AQ47" s="59">
        <f t="shared" si="35"/>
        <v>17594.083000000002</v>
      </c>
      <c r="AR47" s="59">
        <f t="shared" si="36"/>
        <v>17313.586166666668</v>
      </c>
      <c r="AS47" s="59">
        <f t="shared" si="37"/>
        <v>15398.003166666665</v>
      </c>
      <c r="AT47" s="59">
        <f t="shared" si="38"/>
        <v>13166.217666666666</v>
      </c>
      <c r="AU47" s="59">
        <f t="shared" si="39"/>
        <v>14324.298333333332</v>
      </c>
      <c r="AV47" s="59">
        <f t="shared" si="40"/>
        <v>20008.853166666664</v>
      </c>
      <c r="AW47" s="59">
        <f t="shared" si="41"/>
        <v>21119.97683333333</v>
      </c>
      <c r="AX47" s="59">
        <f t="shared" si="42"/>
        <v>19748.436333333335</v>
      </c>
      <c r="AY47" s="59">
        <f t="shared" si="43"/>
        <v>17467.016333333333</v>
      </c>
      <c r="AZ47" s="59">
        <f t="shared" si="45"/>
        <v>16275.396000000001</v>
      </c>
      <c r="BA47" s="59">
        <f t="shared" ref="BA47:BA78" si="47">($L$47/$V$4)</f>
        <v>17873.511666666665</v>
      </c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J47" s="59">
        <f t="shared" si="10"/>
        <v>228063.17733333333</v>
      </c>
    </row>
    <row r="48" spans="1:88" s="97" customFormat="1" x14ac:dyDescent="0.3">
      <c r="A48" s="95" t="s">
        <v>22</v>
      </c>
      <c r="B48" s="96">
        <v>2024</v>
      </c>
      <c r="C48" s="59">
        <v>128926.5</v>
      </c>
      <c r="D48" s="59">
        <v>30164.81</v>
      </c>
      <c r="E48" s="59">
        <v>90234.38</v>
      </c>
      <c r="F48" s="59">
        <v>78523.44</v>
      </c>
      <c r="G48" s="59">
        <v>398464.27</v>
      </c>
      <c r="H48" s="59">
        <v>495651.55000000005</v>
      </c>
      <c r="I48" s="59"/>
      <c r="J48" s="59"/>
      <c r="L48" s="59">
        <f t="shared" si="4"/>
        <v>1221964.9500000002</v>
      </c>
      <c r="M48" s="288">
        <f t="shared" si="11"/>
        <v>14905755.589999996</v>
      </c>
      <c r="N48" s="59">
        <f t="shared" si="5"/>
        <v>248429.25983333332</v>
      </c>
      <c r="O48" s="288">
        <f t="shared" si="12"/>
        <v>1885742.0703333332</v>
      </c>
      <c r="P48" s="288">
        <f t="shared" si="6"/>
        <v>13020013.519666662</v>
      </c>
      <c r="Q48" s="288">
        <f t="shared" si="7"/>
        <v>21993.155456439355</v>
      </c>
      <c r="R48" s="288">
        <f t="shared" si="17"/>
        <v>74214.077062099983</v>
      </c>
      <c r="T48" s="59">
        <f t="shared" si="44"/>
        <v>0</v>
      </c>
      <c r="U48" s="59">
        <f t="shared" si="46"/>
        <v>0</v>
      </c>
      <c r="V48" s="59">
        <f t="shared" ref="V48:V75" si="48">($L$16/$V$4)</f>
        <v>0</v>
      </c>
      <c r="W48" s="59">
        <f t="shared" si="14"/>
        <v>0</v>
      </c>
      <c r="X48" s="59">
        <f t="shared" si="15"/>
        <v>0</v>
      </c>
      <c r="Y48" s="59">
        <f t="shared" si="16"/>
        <v>0</v>
      </c>
      <c r="Z48" s="59">
        <f t="shared" si="18"/>
        <v>0</v>
      </c>
      <c r="AA48" s="59">
        <f t="shared" si="19"/>
        <v>1013.5</v>
      </c>
      <c r="AB48" s="59">
        <f t="shared" si="20"/>
        <v>0</v>
      </c>
      <c r="AC48" s="59">
        <f t="shared" si="21"/>
        <v>0</v>
      </c>
      <c r="AD48" s="59">
        <f t="shared" si="22"/>
        <v>1494.6911666666667</v>
      </c>
      <c r="AE48" s="59">
        <f t="shared" si="23"/>
        <v>0</v>
      </c>
      <c r="AF48" s="59">
        <f t="shared" si="24"/>
        <v>0</v>
      </c>
      <c r="AG48" s="59">
        <f t="shared" si="25"/>
        <v>0</v>
      </c>
      <c r="AH48" s="59">
        <f t="shared" si="26"/>
        <v>0</v>
      </c>
      <c r="AI48" s="59">
        <f t="shared" si="27"/>
        <v>532.06083333333333</v>
      </c>
      <c r="AJ48" s="59">
        <f t="shared" si="28"/>
        <v>1049.8219999999999</v>
      </c>
      <c r="AK48" s="59">
        <f t="shared" si="29"/>
        <v>0</v>
      </c>
      <c r="AL48" s="59">
        <f t="shared" si="30"/>
        <v>1517.5123333333333</v>
      </c>
      <c r="AM48" s="59">
        <f t="shared" si="31"/>
        <v>1584.6031666666668</v>
      </c>
      <c r="AN48" s="59">
        <f t="shared" si="32"/>
        <v>1524.172</v>
      </c>
      <c r="AO48" s="59">
        <f t="shared" si="33"/>
        <v>13157.319833333337</v>
      </c>
      <c r="AP48" s="59">
        <f t="shared" si="34"/>
        <v>15900.11733333333</v>
      </c>
      <c r="AQ48" s="59">
        <f t="shared" si="35"/>
        <v>17594.083000000002</v>
      </c>
      <c r="AR48" s="59">
        <f t="shared" si="36"/>
        <v>17313.586166666668</v>
      </c>
      <c r="AS48" s="59">
        <f t="shared" si="37"/>
        <v>15398.003166666665</v>
      </c>
      <c r="AT48" s="59">
        <f t="shared" si="38"/>
        <v>13166.217666666666</v>
      </c>
      <c r="AU48" s="59">
        <f t="shared" si="39"/>
        <v>14324.298333333332</v>
      </c>
      <c r="AV48" s="59">
        <f t="shared" si="40"/>
        <v>20008.853166666664</v>
      </c>
      <c r="AW48" s="59">
        <f t="shared" si="41"/>
        <v>21119.97683333333</v>
      </c>
      <c r="AX48" s="59">
        <f t="shared" si="42"/>
        <v>19748.436333333335</v>
      </c>
      <c r="AY48" s="59">
        <f t="shared" si="43"/>
        <v>17467.016333333333</v>
      </c>
      <c r="AZ48" s="59">
        <f t="shared" si="45"/>
        <v>16275.396000000001</v>
      </c>
      <c r="BA48" s="59">
        <f t="shared" si="47"/>
        <v>17873.511666666665</v>
      </c>
      <c r="BB48" s="59">
        <f t="shared" ref="BB48:BB79" si="49">($L$48/$V$4)</f>
        <v>20366.082500000004</v>
      </c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J48" s="59">
        <f t="shared" si="10"/>
        <v>248429.25983333332</v>
      </c>
    </row>
    <row r="49" spans="1:88" s="97" customFormat="1" x14ac:dyDescent="0.3">
      <c r="A49" s="95" t="s">
        <v>23</v>
      </c>
      <c r="B49" s="96">
        <v>2024</v>
      </c>
      <c r="C49" s="59">
        <v>185544.16</v>
      </c>
      <c r="D49" s="59">
        <v>36197.78</v>
      </c>
      <c r="E49" s="59">
        <v>108281.25</v>
      </c>
      <c r="F49" s="59">
        <v>94228.13</v>
      </c>
      <c r="G49" s="59">
        <v>269393.76999999996</v>
      </c>
      <c r="H49" s="59">
        <v>594781.86999999988</v>
      </c>
      <c r="I49" s="59"/>
      <c r="J49" s="59"/>
      <c r="L49" s="59">
        <f t="shared" si="4"/>
        <v>1288426.96</v>
      </c>
      <c r="M49" s="288">
        <f t="shared" si="11"/>
        <v>16194182.549999997</v>
      </c>
      <c r="N49" s="59">
        <f t="shared" si="5"/>
        <v>269903.04249999998</v>
      </c>
      <c r="O49" s="288">
        <f t="shared" si="12"/>
        <v>2155645.1128333332</v>
      </c>
      <c r="P49" s="288">
        <f t="shared" si="6"/>
        <v>14038537.437166665</v>
      </c>
      <c r="Q49" s="288">
        <f t="shared" si="7"/>
        <v>23713.626392958988</v>
      </c>
      <c r="R49" s="288">
        <f t="shared" si="17"/>
        <v>80019.663391850001</v>
      </c>
      <c r="T49" s="59">
        <f t="shared" si="44"/>
        <v>0</v>
      </c>
      <c r="U49" s="59">
        <f t="shared" si="46"/>
        <v>0</v>
      </c>
      <c r="V49" s="59">
        <f t="shared" si="48"/>
        <v>0</v>
      </c>
      <c r="W49" s="59">
        <f t="shared" ref="W49:W76" si="50">($L$17/$V$4)</f>
        <v>0</v>
      </c>
      <c r="X49" s="59">
        <f t="shared" si="15"/>
        <v>0</v>
      </c>
      <c r="Y49" s="59">
        <f t="shared" si="16"/>
        <v>0</v>
      </c>
      <c r="Z49" s="59">
        <f t="shared" si="18"/>
        <v>0</v>
      </c>
      <c r="AA49" s="59">
        <f t="shared" si="19"/>
        <v>1013.5</v>
      </c>
      <c r="AB49" s="59">
        <f t="shared" si="20"/>
        <v>0</v>
      </c>
      <c r="AC49" s="59">
        <f t="shared" si="21"/>
        <v>0</v>
      </c>
      <c r="AD49" s="59">
        <f t="shared" si="22"/>
        <v>1494.6911666666667</v>
      </c>
      <c r="AE49" s="59">
        <f t="shared" si="23"/>
        <v>0</v>
      </c>
      <c r="AF49" s="59">
        <f t="shared" si="24"/>
        <v>0</v>
      </c>
      <c r="AG49" s="59">
        <f t="shared" si="25"/>
        <v>0</v>
      </c>
      <c r="AH49" s="59">
        <f t="shared" si="26"/>
        <v>0</v>
      </c>
      <c r="AI49" s="59">
        <f t="shared" si="27"/>
        <v>532.06083333333333</v>
      </c>
      <c r="AJ49" s="59">
        <f t="shared" si="28"/>
        <v>1049.8219999999999</v>
      </c>
      <c r="AK49" s="59">
        <f t="shared" si="29"/>
        <v>0</v>
      </c>
      <c r="AL49" s="59">
        <f t="shared" si="30"/>
        <v>1517.5123333333333</v>
      </c>
      <c r="AM49" s="59">
        <f t="shared" si="31"/>
        <v>1584.6031666666668</v>
      </c>
      <c r="AN49" s="59">
        <f t="shared" si="32"/>
        <v>1524.172</v>
      </c>
      <c r="AO49" s="59">
        <f t="shared" si="33"/>
        <v>13157.319833333337</v>
      </c>
      <c r="AP49" s="59">
        <f t="shared" si="34"/>
        <v>15900.11733333333</v>
      </c>
      <c r="AQ49" s="59">
        <f t="shared" si="35"/>
        <v>17594.083000000002</v>
      </c>
      <c r="AR49" s="59">
        <f t="shared" si="36"/>
        <v>17313.586166666668</v>
      </c>
      <c r="AS49" s="59">
        <f t="shared" si="37"/>
        <v>15398.003166666665</v>
      </c>
      <c r="AT49" s="59">
        <f t="shared" si="38"/>
        <v>13166.217666666666</v>
      </c>
      <c r="AU49" s="59">
        <f t="shared" si="39"/>
        <v>14324.298333333332</v>
      </c>
      <c r="AV49" s="59">
        <f t="shared" si="40"/>
        <v>20008.853166666664</v>
      </c>
      <c r="AW49" s="59">
        <f t="shared" si="41"/>
        <v>21119.97683333333</v>
      </c>
      <c r="AX49" s="59">
        <f t="shared" si="42"/>
        <v>19748.436333333335</v>
      </c>
      <c r="AY49" s="59">
        <f t="shared" si="43"/>
        <v>17467.016333333333</v>
      </c>
      <c r="AZ49" s="59">
        <f t="shared" si="45"/>
        <v>16275.396000000001</v>
      </c>
      <c r="BA49" s="59">
        <f t="shared" si="47"/>
        <v>17873.511666666665</v>
      </c>
      <c r="BB49" s="59">
        <f t="shared" si="49"/>
        <v>20366.082500000004</v>
      </c>
      <c r="BC49" s="59">
        <f t="shared" ref="BC49:BC80" si="51">($L$49/$V$4)</f>
        <v>21473.782666666666</v>
      </c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J49" s="59">
        <f t="shared" si="10"/>
        <v>269903.04249999998</v>
      </c>
    </row>
    <row r="50" spans="1:88" s="97" customFormat="1" x14ac:dyDescent="0.3">
      <c r="A50" s="95" t="s">
        <v>24</v>
      </c>
      <c r="B50" s="96">
        <v>2024</v>
      </c>
      <c r="C50" s="59">
        <v>213853</v>
      </c>
      <c r="D50" s="59">
        <v>0</v>
      </c>
      <c r="E50" s="59">
        <v>0</v>
      </c>
      <c r="F50" s="59">
        <v>0</v>
      </c>
      <c r="G50" s="59">
        <v>303759.75000000006</v>
      </c>
      <c r="H50" s="59">
        <v>0</v>
      </c>
      <c r="I50" s="59"/>
      <c r="J50" s="59"/>
      <c r="L50" s="59">
        <f t="shared" si="4"/>
        <v>517612.75000000006</v>
      </c>
      <c r="M50" s="288">
        <f t="shared" si="11"/>
        <v>16711795.299999997</v>
      </c>
      <c r="N50" s="59">
        <f t="shared" si="5"/>
        <v>278529.92166666663</v>
      </c>
      <c r="O50" s="288">
        <f t="shared" si="12"/>
        <v>2434175.0345000001</v>
      </c>
      <c r="P50" s="288">
        <f t="shared" si="6"/>
        <v>14277620.265499998</v>
      </c>
      <c r="Q50" s="288">
        <f t="shared" si="7"/>
        <v>24117.48049054174</v>
      </c>
      <c r="R50" s="288">
        <f t="shared" si="17"/>
        <v>81382.435513349992</v>
      </c>
      <c r="T50" s="59">
        <f t="shared" si="44"/>
        <v>0</v>
      </c>
      <c r="U50" s="59">
        <f t="shared" si="46"/>
        <v>0</v>
      </c>
      <c r="V50" s="59">
        <f t="shared" si="48"/>
        <v>0</v>
      </c>
      <c r="W50" s="59">
        <f t="shared" si="50"/>
        <v>0</v>
      </c>
      <c r="X50" s="59">
        <f t="shared" ref="X50:X77" si="52">($L$18/$V$4)</f>
        <v>0</v>
      </c>
      <c r="Y50" s="59">
        <f t="shared" si="16"/>
        <v>0</v>
      </c>
      <c r="Z50" s="59">
        <f t="shared" si="18"/>
        <v>0</v>
      </c>
      <c r="AA50" s="59">
        <f t="shared" si="19"/>
        <v>1013.5</v>
      </c>
      <c r="AB50" s="59">
        <f t="shared" si="20"/>
        <v>0</v>
      </c>
      <c r="AC50" s="59">
        <f t="shared" si="21"/>
        <v>0</v>
      </c>
      <c r="AD50" s="59">
        <f t="shared" si="22"/>
        <v>1494.6911666666667</v>
      </c>
      <c r="AE50" s="59">
        <f t="shared" si="23"/>
        <v>0</v>
      </c>
      <c r="AF50" s="59">
        <f t="shared" si="24"/>
        <v>0</v>
      </c>
      <c r="AG50" s="59">
        <f t="shared" si="25"/>
        <v>0</v>
      </c>
      <c r="AH50" s="59">
        <f t="shared" si="26"/>
        <v>0</v>
      </c>
      <c r="AI50" s="59">
        <f t="shared" si="27"/>
        <v>532.06083333333333</v>
      </c>
      <c r="AJ50" s="59">
        <f t="shared" si="28"/>
        <v>1049.8219999999999</v>
      </c>
      <c r="AK50" s="59">
        <f t="shared" si="29"/>
        <v>0</v>
      </c>
      <c r="AL50" s="59">
        <f t="shared" si="30"/>
        <v>1517.5123333333333</v>
      </c>
      <c r="AM50" s="59">
        <f t="shared" si="31"/>
        <v>1584.6031666666668</v>
      </c>
      <c r="AN50" s="59">
        <f t="shared" si="32"/>
        <v>1524.172</v>
      </c>
      <c r="AO50" s="59">
        <f t="shared" si="33"/>
        <v>13157.319833333337</v>
      </c>
      <c r="AP50" s="59">
        <f t="shared" si="34"/>
        <v>15900.11733333333</v>
      </c>
      <c r="AQ50" s="59">
        <f t="shared" si="35"/>
        <v>17594.083000000002</v>
      </c>
      <c r="AR50" s="59">
        <f t="shared" si="36"/>
        <v>17313.586166666668</v>
      </c>
      <c r="AS50" s="59">
        <f t="shared" si="37"/>
        <v>15398.003166666665</v>
      </c>
      <c r="AT50" s="59">
        <f t="shared" si="38"/>
        <v>13166.217666666666</v>
      </c>
      <c r="AU50" s="59">
        <f t="shared" si="39"/>
        <v>14324.298333333332</v>
      </c>
      <c r="AV50" s="59">
        <f t="shared" si="40"/>
        <v>20008.853166666664</v>
      </c>
      <c r="AW50" s="59">
        <f t="shared" si="41"/>
        <v>21119.97683333333</v>
      </c>
      <c r="AX50" s="59">
        <f t="shared" si="42"/>
        <v>19748.436333333335</v>
      </c>
      <c r="AY50" s="59">
        <f t="shared" si="43"/>
        <v>17467.016333333333</v>
      </c>
      <c r="AZ50" s="59">
        <f t="shared" si="45"/>
        <v>16275.396000000001</v>
      </c>
      <c r="BA50" s="59">
        <f t="shared" si="47"/>
        <v>17873.511666666665</v>
      </c>
      <c r="BB50" s="59">
        <f t="shared" si="49"/>
        <v>20366.082500000004</v>
      </c>
      <c r="BC50" s="59">
        <f t="shared" si="51"/>
        <v>21473.782666666666</v>
      </c>
      <c r="BD50" s="59">
        <f t="shared" ref="BD50:BD81" si="53">($L$50/$V$4)</f>
        <v>8626.8791666666675</v>
      </c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J50" s="59">
        <f t="shared" si="10"/>
        <v>278529.92166666663</v>
      </c>
    </row>
    <row r="51" spans="1:88" s="97" customFormat="1" x14ac:dyDescent="0.3">
      <c r="A51" s="95" t="s">
        <v>25</v>
      </c>
      <c r="B51" s="96">
        <v>2024</v>
      </c>
      <c r="C51" s="59">
        <v>209693.32</v>
      </c>
      <c r="D51" s="59">
        <v>0</v>
      </c>
      <c r="E51" s="59">
        <v>0</v>
      </c>
      <c r="F51" s="59">
        <v>0</v>
      </c>
      <c r="G51" s="59">
        <v>465303.11</v>
      </c>
      <c r="H51" s="59">
        <v>0</v>
      </c>
      <c r="I51" s="59"/>
      <c r="J51" s="59"/>
      <c r="L51" s="59">
        <f t="shared" si="4"/>
        <v>674996.42999999993</v>
      </c>
      <c r="M51" s="288">
        <f t="shared" si="11"/>
        <v>17386791.729999997</v>
      </c>
      <c r="N51" s="59">
        <f t="shared" si="5"/>
        <v>289779.86216666666</v>
      </c>
      <c r="O51" s="288">
        <f t="shared" si="12"/>
        <v>2723954.8966666665</v>
      </c>
      <c r="P51" s="288">
        <f t="shared" si="6"/>
        <v>14662836.83333333</v>
      </c>
      <c r="Q51" s="288">
        <f t="shared" si="7"/>
        <v>24768.180879443593</v>
      </c>
      <c r="R51" s="288">
        <f t="shared" si="17"/>
        <v>83578.169949999981</v>
      </c>
      <c r="T51" s="59">
        <f t="shared" si="44"/>
        <v>0</v>
      </c>
      <c r="U51" s="59">
        <f t="shared" si="46"/>
        <v>0</v>
      </c>
      <c r="V51" s="59">
        <f t="shared" si="48"/>
        <v>0</v>
      </c>
      <c r="W51" s="59">
        <f t="shared" si="50"/>
        <v>0</v>
      </c>
      <c r="X51" s="59">
        <f t="shared" si="52"/>
        <v>0</v>
      </c>
      <c r="Y51" s="59">
        <f t="shared" ref="Y51:Y78" si="54">($L$19/$V$4)</f>
        <v>0</v>
      </c>
      <c r="Z51" s="59">
        <f t="shared" si="18"/>
        <v>0</v>
      </c>
      <c r="AA51" s="59">
        <f t="shared" si="19"/>
        <v>1013.5</v>
      </c>
      <c r="AB51" s="59">
        <f t="shared" si="20"/>
        <v>0</v>
      </c>
      <c r="AC51" s="59">
        <f t="shared" si="21"/>
        <v>0</v>
      </c>
      <c r="AD51" s="59">
        <f t="shared" si="22"/>
        <v>1494.6911666666667</v>
      </c>
      <c r="AE51" s="59">
        <f t="shared" si="23"/>
        <v>0</v>
      </c>
      <c r="AF51" s="59">
        <f t="shared" si="24"/>
        <v>0</v>
      </c>
      <c r="AG51" s="59">
        <f t="shared" si="25"/>
        <v>0</v>
      </c>
      <c r="AH51" s="59">
        <f t="shared" si="26"/>
        <v>0</v>
      </c>
      <c r="AI51" s="59">
        <f t="shared" si="27"/>
        <v>532.06083333333333</v>
      </c>
      <c r="AJ51" s="59">
        <f t="shared" si="28"/>
        <v>1049.8219999999999</v>
      </c>
      <c r="AK51" s="59">
        <f t="shared" si="29"/>
        <v>0</v>
      </c>
      <c r="AL51" s="59">
        <f t="shared" si="30"/>
        <v>1517.5123333333333</v>
      </c>
      <c r="AM51" s="59">
        <f t="shared" si="31"/>
        <v>1584.6031666666668</v>
      </c>
      <c r="AN51" s="59">
        <f t="shared" si="32"/>
        <v>1524.172</v>
      </c>
      <c r="AO51" s="59">
        <f t="shared" si="33"/>
        <v>13157.319833333337</v>
      </c>
      <c r="AP51" s="59">
        <f t="shared" si="34"/>
        <v>15900.11733333333</v>
      </c>
      <c r="AQ51" s="59">
        <f t="shared" si="35"/>
        <v>17594.083000000002</v>
      </c>
      <c r="AR51" s="59">
        <f t="shared" si="36"/>
        <v>17313.586166666668</v>
      </c>
      <c r="AS51" s="59">
        <f t="shared" si="37"/>
        <v>15398.003166666665</v>
      </c>
      <c r="AT51" s="59">
        <f t="shared" si="38"/>
        <v>13166.217666666666</v>
      </c>
      <c r="AU51" s="59">
        <f t="shared" si="39"/>
        <v>14324.298333333332</v>
      </c>
      <c r="AV51" s="59">
        <f t="shared" si="40"/>
        <v>20008.853166666664</v>
      </c>
      <c r="AW51" s="59">
        <f t="shared" si="41"/>
        <v>21119.97683333333</v>
      </c>
      <c r="AX51" s="59">
        <f t="shared" si="42"/>
        <v>19748.436333333335</v>
      </c>
      <c r="AY51" s="59">
        <f t="shared" si="43"/>
        <v>17467.016333333333</v>
      </c>
      <c r="AZ51" s="59">
        <f t="shared" si="45"/>
        <v>16275.396000000001</v>
      </c>
      <c r="BA51" s="59">
        <f t="shared" si="47"/>
        <v>17873.511666666665</v>
      </c>
      <c r="BB51" s="59">
        <f t="shared" si="49"/>
        <v>20366.082500000004</v>
      </c>
      <c r="BC51" s="59">
        <f t="shared" si="51"/>
        <v>21473.782666666666</v>
      </c>
      <c r="BD51" s="59">
        <f t="shared" si="53"/>
        <v>8626.8791666666675</v>
      </c>
      <c r="BE51" s="59">
        <f t="shared" ref="BE51:BE82" si="55">($L$51/$V$4)</f>
        <v>11249.940499999999</v>
      </c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J51" s="59">
        <f t="shared" si="10"/>
        <v>289779.86216666666</v>
      </c>
    </row>
    <row r="52" spans="1:88" s="97" customFormat="1" x14ac:dyDescent="0.3">
      <c r="A52" s="95" t="s">
        <v>26</v>
      </c>
      <c r="B52" s="96">
        <v>2024</v>
      </c>
      <c r="C52" s="59">
        <v>143416</v>
      </c>
      <c r="D52" s="59">
        <v>0</v>
      </c>
      <c r="E52" s="59">
        <v>0</v>
      </c>
      <c r="F52" s="59">
        <v>0</v>
      </c>
      <c r="G52" s="59">
        <v>594103.16000000015</v>
      </c>
      <c r="H52" s="59">
        <v>0</v>
      </c>
      <c r="I52" s="59"/>
      <c r="J52" s="59"/>
      <c r="L52" s="59">
        <f t="shared" si="4"/>
        <v>737519.16000000015</v>
      </c>
      <c r="M52" s="288">
        <f t="shared" si="11"/>
        <v>18124310.889999997</v>
      </c>
      <c r="N52" s="59">
        <f t="shared" si="5"/>
        <v>302071.84816666663</v>
      </c>
      <c r="O52" s="288">
        <f t="shared" si="12"/>
        <v>3026026.744833333</v>
      </c>
      <c r="P52" s="288">
        <f t="shared" si="6"/>
        <v>15098284.145166663</v>
      </c>
      <c r="Q52" s="288">
        <f t="shared" si="7"/>
        <v>25503.730071291458</v>
      </c>
      <c r="R52" s="288">
        <f t="shared" si="17"/>
        <v>86060.219627449987</v>
      </c>
      <c r="T52" s="59">
        <f t="shared" si="44"/>
        <v>0</v>
      </c>
      <c r="U52" s="59">
        <f t="shared" si="46"/>
        <v>0</v>
      </c>
      <c r="V52" s="59">
        <f t="shared" si="48"/>
        <v>0</v>
      </c>
      <c r="W52" s="59">
        <f t="shared" si="50"/>
        <v>0</v>
      </c>
      <c r="X52" s="59">
        <f t="shared" si="52"/>
        <v>0</v>
      </c>
      <c r="Y52" s="59">
        <f t="shared" si="54"/>
        <v>0</v>
      </c>
      <c r="Z52" s="59">
        <f t="shared" ref="Z52:Z79" si="56">($L$20/$V$4)</f>
        <v>0</v>
      </c>
      <c r="AA52" s="59">
        <f t="shared" si="19"/>
        <v>1013.5</v>
      </c>
      <c r="AB52" s="59">
        <f t="shared" si="20"/>
        <v>0</v>
      </c>
      <c r="AC52" s="59">
        <f t="shared" si="21"/>
        <v>0</v>
      </c>
      <c r="AD52" s="59">
        <f t="shared" si="22"/>
        <v>1494.6911666666667</v>
      </c>
      <c r="AE52" s="59">
        <f t="shared" si="23"/>
        <v>0</v>
      </c>
      <c r="AF52" s="59">
        <f t="shared" si="24"/>
        <v>0</v>
      </c>
      <c r="AG52" s="59">
        <f t="shared" si="25"/>
        <v>0</v>
      </c>
      <c r="AH52" s="59">
        <f t="shared" si="26"/>
        <v>0</v>
      </c>
      <c r="AI52" s="59">
        <f t="shared" si="27"/>
        <v>532.06083333333333</v>
      </c>
      <c r="AJ52" s="59">
        <f t="shared" si="28"/>
        <v>1049.8219999999999</v>
      </c>
      <c r="AK52" s="59">
        <f t="shared" si="29"/>
        <v>0</v>
      </c>
      <c r="AL52" s="59">
        <f t="shared" si="30"/>
        <v>1517.5123333333333</v>
      </c>
      <c r="AM52" s="59">
        <f t="shared" si="31"/>
        <v>1584.6031666666668</v>
      </c>
      <c r="AN52" s="59">
        <f t="shared" si="32"/>
        <v>1524.172</v>
      </c>
      <c r="AO52" s="59">
        <f t="shared" si="33"/>
        <v>13157.319833333337</v>
      </c>
      <c r="AP52" s="59">
        <f t="shared" si="34"/>
        <v>15900.11733333333</v>
      </c>
      <c r="AQ52" s="59">
        <f t="shared" si="35"/>
        <v>17594.083000000002</v>
      </c>
      <c r="AR52" s="59">
        <f t="shared" si="36"/>
        <v>17313.586166666668</v>
      </c>
      <c r="AS52" s="59">
        <f t="shared" si="37"/>
        <v>15398.003166666665</v>
      </c>
      <c r="AT52" s="59">
        <f t="shared" si="38"/>
        <v>13166.217666666666</v>
      </c>
      <c r="AU52" s="59">
        <f t="shared" si="39"/>
        <v>14324.298333333332</v>
      </c>
      <c r="AV52" s="59">
        <f t="shared" si="40"/>
        <v>20008.853166666664</v>
      </c>
      <c r="AW52" s="59">
        <f t="shared" si="41"/>
        <v>21119.97683333333</v>
      </c>
      <c r="AX52" s="59">
        <f t="shared" si="42"/>
        <v>19748.436333333335</v>
      </c>
      <c r="AY52" s="59">
        <f t="shared" si="43"/>
        <v>17467.016333333333</v>
      </c>
      <c r="AZ52" s="59">
        <f t="shared" si="45"/>
        <v>16275.396000000001</v>
      </c>
      <c r="BA52" s="59">
        <f t="shared" si="47"/>
        <v>17873.511666666665</v>
      </c>
      <c r="BB52" s="59">
        <f t="shared" si="49"/>
        <v>20366.082500000004</v>
      </c>
      <c r="BC52" s="59">
        <f t="shared" si="51"/>
        <v>21473.782666666666</v>
      </c>
      <c r="BD52" s="59">
        <f t="shared" si="53"/>
        <v>8626.8791666666675</v>
      </c>
      <c r="BE52" s="59">
        <f t="shared" si="55"/>
        <v>11249.940499999999</v>
      </c>
      <c r="BF52" s="59">
        <f t="shared" ref="BF52:BF83" si="57">($L$52/$V$4)</f>
        <v>12291.986000000003</v>
      </c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J52" s="59">
        <f t="shared" si="10"/>
        <v>302071.84816666663</v>
      </c>
    </row>
    <row r="53" spans="1:88" s="97" customFormat="1" x14ac:dyDescent="0.3">
      <c r="A53" s="95" t="s">
        <v>27</v>
      </c>
      <c r="B53" s="96">
        <v>2024</v>
      </c>
      <c r="C53" s="59">
        <v>110277.32</v>
      </c>
      <c r="D53" s="59">
        <v>0</v>
      </c>
      <c r="E53" s="59">
        <v>0</v>
      </c>
      <c r="F53" s="59">
        <v>0</v>
      </c>
      <c r="G53" s="59">
        <v>570165.06999999983</v>
      </c>
      <c r="H53" s="59">
        <v>0</v>
      </c>
      <c r="I53" s="59"/>
      <c r="J53" s="59"/>
      <c r="L53" s="59">
        <f t="shared" si="4"/>
        <v>680442.3899999999</v>
      </c>
      <c r="M53" s="288">
        <f t="shared" si="11"/>
        <v>18804753.279999997</v>
      </c>
      <c r="N53" s="59">
        <f t="shared" si="5"/>
        <v>313412.55466666661</v>
      </c>
      <c r="O53" s="288">
        <f t="shared" si="12"/>
        <v>3339439.2994999997</v>
      </c>
      <c r="P53" s="288">
        <f t="shared" si="6"/>
        <v>15465313.980499998</v>
      </c>
      <c r="Q53" s="288">
        <f t="shared" si="7"/>
        <v>26123.709782790564</v>
      </c>
      <c r="R53" s="288">
        <f t="shared" si="17"/>
        <v>88152.289688849996</v>
      </c>
      <c r="T53" s="59">
        <f t="shared" si="44"/>
        <v>0</v>
      </c>
      <c r="U53" s="59">
        <f t="shared" si="46"/>
        <v>0</v>
      </c>
      <c r="V53" s="59">
        <f t="shared" si="48"/>
        <v>0</v>
      </c>
      <c r="W53" s="59">
        <f t="shared" si="50"/>
        <v>0</v>
      </c>
      <c r="X53" s="59">
        <f t="shared" si="52"/>
        <v>0</v>
      </c>
      <c r="Y53" s="59">
        <f t="shared" si="54"/>
        <v>0</v>
      </c>
      <c r="Z53" s="59">
        <f t="shared" si="56"/>
        <v>0</v>
      </c>
      <c r="AA53" s="59">
        <f t="shared" ref="AA53:AA80" si="58">($L$21/$V$4)</f>
        <v>1013.5</v>
      </c>
      <c r="AB53" s="59">
        <f t="shared" si="20"/>
        <v>0</v>
      </c>
      <c r="AC53" s="59">
        <f t="shared" si="21"/>
        <v>0</v>
      </c>
      <c r="AD53" s="59">
        <f t="shared" si="22"/>
        <v>1494.6911666666667</v>
      </c>
      <c r="AE53" s="59">
        <f t="shared" si="23"/>
        <v>0</v>
      </c>
      <c r="AF53" s="59">
        <f t="shared" si="24"/>
        <v>0</v>
      </c>
      <c r="AG53" s="59">
        <f t="shared" si="25"/>
        <v>0</v>
      </c>
      <c r="AH53" s="59">
        <f t="shared" si="26"/>
        <v>0</v>
      </c>
      <c r="AI53" s="59">
        <f t="shared" si="27"/>
        <v>532.06083333333333</v>
      </c>
      <c r="AJ53" s="59">
        <f t="shared" si="28"/>
        <v>1049.8219999999999</v>
      </c>
      <c r="AK53" s="59">
        <f t="shared" si="29"/>
        <v>0</v>
      </c>
      <c r="AL53" s="59">
        <f t="shared" si="30"/>
        <v>1517.5123333333333</v>
      </c>
      <c r="AM53" s="59">
        <f t="shared" si="31"/>
        <v>1584.6031666666668</v>
      </c>
      <c r="AN53" s="59">
        <f t="shared" si="32"/>
        <v>1524.172</v>
      </c>
      <c r="AO53" s="59">
        <f t="shared" si="33"/>
        <v>13157.319833333337</v>
      </c>
      <c r="AP53" s="59">
        <f t="shared" si="34"/>
        <v>15900.11733333333</v>
      </c>
      <c r="AQ53" s="59">
        <f t="shared" si="35"/>
        <v>17594.083000000002</v>
      </c>
      <c r="AR53" s="59">
        <f t="shared" si="36"/>
        <v>17313.586166666668</v>
      </c>
      <c r="AS53" s="59">
        <f t="shared" si="37"/>
        <v>15398.003166666665</v>
      </c>
      <c r="AT53" s="59">
        <f t="shared" si="38"/>
        <v>13166.217666666666</v>
      </c>
      <c r="AU53" s="59">
        <f t="shared" si="39"/>
        <v>14324.298333333332</v>
      </c>
      <c r="AV53" s="59">
        <f t="shared" si="40"/>
        <v>20008.853166666664</v>
      </c>
      <c r="AW53" s="59">
        <f t="shared" si="41"/>
        <v>21119.97683333333</v>
      </c>
      <c r="AX53" s="59">
        <f t="shared" si="42"/>
        <v>19748.436333333335</v>
      </c>
      <c r="AY53" s="59">
        <f t="shared" si="43"/>
        <v>17467.016333333333</v>
      </c>
      <c r="AZ53" s="59">
        <f t="shared" si="45"/>
        <v>16275.396000000001</v>
      </c>
      <c r="BA53" s="59">
        <f t="shared" si="47"/>
        <v>17873.511666666665</v>
      </c>
      <c r="BB53" s="59">
        <f t="shared" si="49"/>
        <v>20366.082500000004</v>
      </c>
      <c r="BC53" s="59">
        <f t="shared" si="51"/>
        <v>21473.782666666666</v>
      </c>
      <c r="BD53" s="59">
        <f t="shared" si="53"/>
        <v>8626.8791666666675</v>
      </c>
      <c r="BE53" s="59">
        <f t="shared" si="55"/>
        <v>11249.940499999999</v>
      </c>
      <c r="BF53" s="59">
        <f t="shared" si="57"/>
        <v>12291.986000000003</v>
      </c>
      <c r="BG53" s="59">
        <f t="shared" ref="BG53:BG84" si="59">($L$53/$V$4)</f>
        <v>11340.706499999998</v>
      </c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J53" s="59">
        <f t="shared" si="10"/>
        <v>313412.55466666661</v>
      </c>
    </row>
    <row r="54" spans="1:88" s="97" customFormat="1" x14ac:dyDescent="0.3">
      <c r="A54" s="95" t="s">
        <v>28</v>
      </c>
      <c r="B54" s="96">
        <v>2024</v>
      </c>
      <c r="C54" s="59">
        <v>143416</v>
      </c>
      <c r="D54" s="59">
        <v>0</v>
      </c>
      <c r="E54" s="59">
        <v>0</v>
      </c>
      <c r="F54" s="59">
        <v>0</v>
      </c>
      <c r="G54" s="59">
        <v>421109.10000000003</v>
      </c>
      <c r="H54" s="59">
        <v>0</v>
      </c>
      <c r="I54" s="59"/>
      <c r="J54" s="59"/>
      <c r="L54" s="59">
        <f t="shared" si="4"/>
        <v>564525.10000000009</v>
      </c>
      <c r="M54" s="288">
        <f t="shared" si="11"/>
        <v>19369278.379999999</v>
      </c>
      <c r="N54" s="59">
        <f t="shared" si="5"/>
        <v>322821.30633333325</v>
      </c>
      <c r="O54" s="288">
        <f t="shared" si="12"/>
        <v>3662260.605833333</v>
      </c>
      <c r="P54" s="288">
        <f t="shared" si="6"/>
        <v>15707017.774166666</v>
      </c>
      <c r="Q54" s="288">
        <f t="shared" si="7"/>
        <v>26531.991164410687</v>
      </c>
      <c r="R54" s="288">
        <f t="shared" si="17"/>
        <v>89530.001312749999</v>
      </c>
      <c r="T54" s="59">
        <f t="shared" si="44"/>
        <v>0</v>
      </c>
      <c r="U54" s="59">
        <f t="shared" si="46"/>
        <v>0</v>
      </c>
      <c r="V54" s="59">
        <f t="shared" si="48"/>
        <v>0</v>
      </c>
      <c r="W54" s="59">
        <f t="shared" si="50"/>
        <v>0</v>
      </c>
      <c r="X54" s="59">
        <f t="shared" si="52"/>
        <v>0</v>
      </c>
      <c r="Y54" s="59">
        <f t="shared" si="54"/>
        <v>0</v>
      </c>
      <c r="Z54" s="59">
        <f t="shared" si="56"/>
        <v>0</v>
      </c>
      <c r="AA54" s="59">
        <f t="shared" si="58"/>
        <v>1013.5</v>
      </c>
      <c r="AB54" s="59">
        <f t="shared" ref="AB54:AB81" si="60">($L$22/$V$4)</f>
        <v>0</v>
      </c>
      <c r="AC54" s="59">
        <f t="shared" si="21"/>
        <v>0</v>
      </c>
      <c r="AD54" s="59">
        <f t="shared" si="22"/>
        <v>1494.6911666666667</v>
      </c>
      <c r="AE54" s="59">
        <f t="shared" si="23"/>
        <v>0</v>
      </c>
      <c r="AF54" s="59">
        <f t="shared" si="24"/>
        <v>0</v>
      </c>
      <c r="AG54" s="59">
        <f t="shared" si="25"/>
        <v>0</v>
      </c>
      <c r="AH54" s="59">
        <f t="shared" si="26"/>
        <v>0</v>
      </c>
      <c r="AI54" s="59">
        <f t="shared" si="27"/>
        <v>532.06083333333333</v>
      </c>
      <c r="AJ54" s="59">
        <f t="shared" si="28"/>
        <v>1049.8219999999999</v>
      </c>
      <c r="AK54" s="59">
        <f t="shared" si="29"/>
        <v>0</v>
      </c>
      <c r="AL54" s="59">
        <f t="shared" si="30"/>
        <v>1517.5123333333333</v>
      </c>
      <c r="AM54" s="59">
        <f t="shared" si="31"/>
        <v>1584.6031666666668</v>
      </c>
      <c r="AN54" s="59">
        <f t="shared" si="32"/>
        <v>1524.172</v>
      </c>
      <c r="AO54" s="59">
        <f t="shared" si="33"/>
        <v>13157.319833333337</v>
      </c>
      <c r="AP54" s="59">
        <f t="shared" si="34"/>
        <v>15900.11733333333</v>
      </c>
      <c r="AQ54" s="59">
        <f t="shared" si="35"/>
        <v>17594.083000000002</v>
      </c>
      <c r="AR54" s="59">
        <f t="shared" si="36"/>
        <v>17313.586166666668</v>
      </c>
      <c r="AS54" s="59">
        <f t="shared" si="37"/>
        <v>15398.003166666665</v>
      </c>
      <c r="AT54" s="59">
        <f t="shared" si="38"/>
        <v>13166.217666666666</v>
      </c>
      <c r="AU54" s="59">
        <f t="shared" si="39"/>
        <v>14324.298333333332</v>
      </c>
      <c r="AV54" s="59">
        <f t="shared" si="40"/>
        <v>20008.853166666664</v>
      </c>
      <c r="AW54" s="59">
        <f t="shared" si="41"/>
        <v>21119.97683333333</v>
      </c>
      <c r="AX54" s="59">
        <f t="shared" si="42"/>
        <v>19748.436333333335</v>
      </c>
      <c r="AY54" s="59">
        <f t="shared" si="43"/>
        <v>17467.016333333333</v>
      </c>
      <c r="AZ54" s="59">
        <f t="shared" si="45"/>
        <v>16275.396000000001</v>
      </c>
      <c r="BA54" s="59">
        <f t="shared" si="47"/>
        <v>17873.511666666665</v>
      </c>
      <c r="BB54" s="59">
        <f t="shared" si="49"/>
        <v>20366.082500000004</v>
      </c>
      <c r="BC54" s="59">
        <f t="shared" si="51"/>
        <v>21473.782666666666</v>
      </c>
      <c r="BD54" s="59">
        <f t="shared" si="53"/>
        <v>8626.8791666666675</v>
      </c>
      <c r="BE54" s="59">
        <f t="shared" si="55"/>
        <v>11249.940499999999</v>
      </c>
      <c r="BF54" s="59">
        <f t="shared" si="57"/>
        <v>12291.986000000003</v>
      </c>
      <c r="BG54" s="59">
        <f t="shared" si="59"/>
        <v>11340.706499999998</v>
      </c>
      <c r="BH54" s="59">
        <f t="shared" ref="BH54:BH85" si="61">($L$54/$V$4)</f>
        <v>9408.7516666666688</v>
      </c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J54" s="59">
        <f t="shared" si="10"/>
        <v>322821.30633333325</v>
      </c>
    </row>
    <row r="55" spans="1:88" s="97" customFormat="1" x14ac:dyDescent="0.3">
      <c r="A55" s="95" t="s">
        <v>29</v>
      </c>
      <c r="B55" s="96">
        <v>2024</v>
      </c>
      <c r="C55" s="59">
        <v>209693.32</v>
      </c>
      <c r="D55" s="59">
        <v>0</v>
      </c>
      <c r="E55" s="59">
        <v>0</v>
      </c>
      <c r="F55" s="59">
        <v>0</v>
      </c>
      <c r="G55" s="59">
        <v>284144.21000000002</v>
      </c>
      <c r="H55" s="59">
        <v>0</v>
      </c>
      <c r="I55" s="59"/>
      <c r="J55" s="59"/>
      <c r="L55" s="59">
        <f t="shared" si="4"/>
        <v>493837.53</v>
      </c>
      <c r="M55" s="288">
        <f t="shared" si="11"/>
        <v>19863115.91</v>
      </c>
      <c r="N55" s="59">
        <f t="shared" si="5"/>
        <v>331051.93183333328</v>
      </c>
      <c r="O55" s="288">
        <f t="shared" si="12"/>
        <v>3993312.5376666663</v>
      </c>
      <c r="P55" s="288">
        <f t="shared" si="6"/>
        <v>15869803.372333333</v>
      </c>
      <c r="Q55" s="288">
        <f t="shared" si="7"/>
        <v>26806.965453887507</v>
      </c>
      <c r="R55" s="288">
        <f t="shared" si="17"/>
        <v>90457.879222300005</v>
      </c>
      <c r="T55" s="59">
        <f t="shared" si="44"/>
        <v>0</v>
      </c>
      <c r="U55" s="59">
        <f t="shared" si="46"/>
        <v>0</v>
      </c>
      <c r="V55" s="59">
        <f t="shared" si="48"/>
        <v>0</v>
      </c>
      <c r="W55" s="59">
        <f t="shared" si="50"/>
        <v>0</v>
      </c>
      <c r="X55" s="59">
        <f t="shared" si="52"/>
        <v>0</v>
      </c>
      <c r="Y55" s="59">
        <f t="shared" si="54"/>
        <v>0</v>
      </c>
      <c r="Z55" s="59">
        <f t="shared" si="56"/>
        <v>0</v>
      </c>
      <c r="AA55" s="59">
        <f t="shared" si="58"/>
        <v>1013.5</v>
      </c>
      <c r="AB55" s="59">
        <f t="shared" si="60"/>
        <v>0</v>
      </c>
      <c r="AC55" s="59">
        <f t="shared" ref="AC55:AC82" si="62">($L$23/$V$4)</f>
        <v>0</v>
      </c>
      <c r="AD55" s="59">
        <f t="shared" si="22"/>
        <v>1494.6911666666667</v>
      </c>
      <c r="AE55" s="59">
        <f t="shared" si="23"/>
        <v>0</v>
      </c>
      <c r="AF55" s="59">
        <f t="shared" si="24"/>
        <v>0</v>
      </c>
      <c r="AG55" s="59">
        <f t="shared" si="25"/>
        <v>0</v>
      </c>
      <c r="AH55" s="59">
        <f t="shared" si="26"/>
        <v>0</v>
      </c>
      <c r="AI55" s="59">
        <f t="shared" si="27"/>
        <v>532.06083333333333</v>
      </c>
      <c r="AJ55" s="59">
        <f t="shared" si="28"/>
        <v>1049.8219999999999</v>
      </c>
      <c r="AK55" s="59">
        <f t="shared" si="29"/>
        <v>0</v>
      </c>
      <c r="AL55" s="59">
        <f t="shared" si="30"/>
        <v>1517.5123333333333</v>
      </c>
      <c r="AM55" s="59">
        <f t="shared" si="31"/>
        <v>1584.6031666666668</v>
      </c>
      <c r="AN55" s="59">
        <f t="shared" si="32"/>
        <v>1524.172</v>
      </c>
      <c r="AO55" s="59">
        <f t="shared" si="33"/>
        <v>13157.319833333337</v>
      </c>
      <c r="AP55" s="59">
        <f t="shared" si="34"/>
        <v>15900.11733333333</v>
      </c>
      <c r="AQ55" s="59">
        <f t="shared" si="35"/>
        <v>17594.083000000002</v>
      </c>
      <c r="AR55" s="59">
        <f t="shared" si="36"/>
        <v>17313.586166666668</v>
      </c>
      <c r="AS55" s="59">
        <f t="shared" si="37"/>
        <v>15398.003166666665</v>
      </c>
      <c r="AT55" s="59">
        <f t="shared" si="38"/>
        <v>13166.217666666666</v>
      </c>
      <c r="AU55" s="59">
        <f t="shared" si="39"/>
        <v>14324.298333333332</v>
      </c>
      <c r="AV55" s="59">
        <f t="shared" si="40"/>
        <v>20008.853166666664</v>
      </c>
      <c r="AW55" s="59">
        <f t="shared" si="41"/>
        <v>21119.97683333333</v>
      </c>
      <c r="AX55" s="59">
        <f t="shared" si="42"/>
        <v>19748.436333333335</v>
      </c>
      <c r="AY55" s="59">
        <f t="shared" si="43"/>
        <v>17467.016333333333</v>
      </c>
      <c r="AZ55" s="59">
        <f t="shared" si="45"/>
        <v>16275.396000000001</v>
      </c>
      <c r="BA55" s="59">
        <f t="shared" si="47"/>
        <v>17873.511666666665</v>
      </c>
      <c r="BB55" s="59">
        <f t="shared" si="49"/>
        <v>20366.082500000004</v>
      </c>
      <c r="BC55" s="59">
        <f t="shared" si="51"/>
        <v>21473.782666666666</v>
      </c>
      <c r="BD55" s="59">
        <f t="shared" si="53"/>
        <v>8626.8791666666675</v>
      </c>
      <c r="BE55" s="59">
        <f t="shared" si="55"/>
        <v>11249.940499999999</v>
      </c>
      <c r="BF55" s="59">
        <f t="shared" si="57"/>
        <v>12291.986000000003</v>
      </c>
      <c r="BG55" s="59">
        <f t="shared" si="59"/>
        <v>11340.706499999998</v>
      </c>
      <c r="BH55" s="59">
        <f t="shared" si="61"/>
        <v>9408.7516666666688</v>
      </c>
      <c r="BI55" s="59">
        <f t="shared" ref="BI55:BI86" si="63">($L$55/$V$4)</f>
        <v>8230.6255000000001</v>
      </c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J55" s="59">
        <f t="shared" si="10"/>
        <v>331051.93183333328</v>
      </c>
    </row>
    <row r="56" spans="1:88" s="97" customFormat="1" x14ac:dyDescent="0.3">
      <c r="A56" s="95" t="s">
        <v>18</v>
      </c>
      <c r="B56" s="96">
        <v>2025</v>
      </c>
      <c r="C56" s="59">
        <v>242832</v>
      </c>
      <c r="D56" s="59">
        <v>0</v>
      </c>
      <c r="E56" s="59">
        <v>0</v>
      </c>
      <c r="F56" s="59">
        <v>0</v>
      </c>
      <c r="G56" s="59">
        <v>315446.66000000003</v>
      </c>
      <c r="H56" s="59">
        <v>0</v>
      </c>
      <c r="I56" s="59"/>
      <c r="J56" s="59"/>
      <c r="L56" s="59">
        <f t="shared" si="4"/>
        <v>558278.66</v>
      </c>
      <c r="M56" s="288">
        <f t="shared" si="11"/>
        <v>20421394.57</v>
      </c>
      <c r="N56" s="59">
        <f t="shared" si="5"/>
        <v>340356.57616666664</v>
      </c>
      <c r="O56" s="288">
        <f t="shared" si="12"/>
        <v>4333669.1138333334</v>
      </c>
      <c r="P56" s="288">
        <f t="shared" si="6"/>
        <v>16087725.456166666</v>
      </c>
      <c r="Q56" s="288">
        <f t="shared" si="7"/>
        <v>27175.075230417173</v>
      </c>
      <c r="R56" s="288">
        <f t="shared" si="17"/>
        <v>91700.035100149995</v>
      </c>
      <c r="T56" s="59">
        <f t="shared" si="44"/>
        <v>0</v>
      </c>
      <c r="U56" s="59">
        <f t="shared" si="46"/>
        <v>0</v>
      </c>
      <c r="V56" s="59">
        <f t="shared" si="48"/>
        <v>0</v>
      </c>
      <c r="W56" s="59">
        <f t="shared" si="50"/>
        <v>0</v>
      </c>
      <c r="X56" s="59">
        <f t="shared" si="52"/>
        <v>0</v>
      </c>
      <c r="Y56" s="59">
        <f t="shared" si="54"/>
        <v>0</v>
      </c>
      <c r="Z56" s="59">
        <f t="shared" si="56"/>
        <v>0</v>
      </c>
      <c r="AA56" s="59">
        <f t="shared" si="58"/>
        <v>1013.5</v>
      </c>
      <c r="AB56" s="59">
        <f t="shared" si="60"/>
        <v>0</v>
      </c>
      <c r="AC56" s="59">
        <f t="shared" si="62"/>
        <v>0</v>
      </c>
      <c r="AD56" s="59">
        <f t="shared" ref="AD56:AD83" si="64">($L$24/$V$4)</f>
        <v>1494.6911666666667</v>
      </c>
      <c r="AE56" s="59">
        <f t="shared" si="23"/>
        <v>0</v>
      </c>
      <c r="AF56" s="59">
        <f t="shared" si="24"/>
        <v>0</v>
      </c>
      <c r="AG56" s="59">
        <f t="shared" si="25"/>
        <v>0</v>
      </c>
      <c r="AH56" s="59">
        <f t="shared" si="26"/>
        <v>0</v>
      </c>
      <c r="AI56" s="59">
        <f t="shared" si="27"/>
        <v>532.06083333333333</v>
      </c>
      <c r="AJ56" s="59">
        <f t="shared" si="28"/>
        <v>1049.8219999999999</v>
      </c>
      <c r="AK56" s="59">
        <f t="shared" si="29"/>
        <v>0</v>
      </c>
      <c r="AL56" s="59">
        <f t="shared" si="30"/>
        <v>1517.5123333333333</v>
      </c>
      <c r="AM56" s="59">
        <f t="shared" si="31"/>
        <v>1584.6031666666668</v>
      </c>
      <c r="AN56" s="59">
        <f t="shared" si="32"/>
        <v>1524.172</v>
      </c>
      <c r="AO56" s="59">
        <f t="shared" si="33"/>
        <v>13157.319833333337</v>
      </c>
      <c r="AP56" s="59">
        <f t="shared" si="34"/>
        <v>15900.11733333333</v>
      </c>
      <c r="AQ56" s="59">
        <f t="shared" si="35"/>
        <v>17594.083000000002</v>
      </c>
      <c r="AR56" s="59">
        <f t="shared" si="36"/>
        <v>17313.586166666668</v>
      </c>
      <c r="AS56" s="59">
        <f t="shared" si="37"/>
        <v>15398.003166666665</v>
      </c>
      <c r="AT56" s="59">
        <f t="shared" si="38"/>
        <v>13166.217666666666</v>
      </c>
      <c r="AU56" s="59">
        <f t="shared" si="39"/>
        <v>14324.298333333332</v>
      </c>
      <c r="AV56" s="59">
        <f t="shared" si="40"/>
        <v>20008.853166666664</v>
      </c>
      <c r="AW56" s="59">
        <f t="shared" si="41"/>
        <v>21119.97683333333</v>
      </c>
      <c r="AX56" s="59">
        <f t="shared" si="42"/>
        <v>19748.436333333335</v>
      </c>
      <c r="AY56" s="59">
        <f t="shared" si="43"/>
        <v>17467.016333333333</v>
      </c>
      <c r="AZ56" s="59">
        <f t="shared" si="45"/>
        <v>16275.396000000001</v>
      </c>
      <c r="BA56" s="59">
        <f t="shared" si="47"/>
        <v>17873.511666666665</v>
      </c>
      <c r="BB56" s="59">
        <f t="shared" si="49"/>
        <v>20366.082500000004</v>
      </c>
      <c r="BC56" s="59">
        <f t="shared" si="51"/>
        <v>21473.782666666666</v>
      </c>
      <c r="BD56" s="59">
        <f t="shared" si="53"/>
        <v>8626.8791666666675</v>
      </c>
      <c r="BE56" s="59">
        <f t="shared" si="55"/>
        <v>11249.940499999999</v>
      </c>
      <c r="BF56" s="59">
        <f t="shared" si="57"/>
        <v>12291.986000000003</v>
      </c>
      <c r="BG56" s="59">
        <f t="shared" si="59"/>
        <v>11340.706499999998</v>
      </c>
      <c r="BH56" s="59">
        <f t="shared" si="61"/>
        <v>9408.7516666666688</v>
      </c>
      <c r="BI56" s="59">
        <f t="shared" si="63"/>
        <v>8230.6255000000001</v>
      </c>
      <c r="BJ56" s="59">
        <f t="shared" ref="BJ56:BJ87" si="65">($L$56/$V$4)</f>
        <v>9304.6443333333336</v>
      </c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J56" s="59">
        <f t="shared" si="10"/>
        <v>340356.57616666664</v>
      </c>
    </row>
    <row r="57" spans="1:88" s="97" customFormat="1" x14ac:dyDescent="0.3">
      <c r="A57" s="95" t="s">
        <v>19</v>
      </c>
      <c r="B57" s="96">
        <v>2025</v>
      </c>
      <c r="C57" s="59">
        <v>221767.91</v>
      </c>
      <c r="D57" s="59">
        <v>0</v>
      </c>
      <c r="E57" s="59">
        <v>0</v>
      </c>
      <c r="F57" s="59">
        <v>0</v>
      </c>
      <c r="G57" s="59">
        <v>483713.98</v>
      </c>
      <c r="H57" s="59">
        <v>0</v>
      </c>
      <c r="I57" s="59"/>
      <c r="J57" s="59"/>
      <c r="L57" s="59">
        <f t="shared" si="4"/>
        <v>705481.89</v>
      </c>
      <c r="M57" s="288">
        <f t="shared" si="11"/>
        <v>21126876.460000001</v>
      </c>
      <c r="N57" s="59">
        <f t="shared" si="5"/>
        <v>352114.60766666662</v>
      </c>
      <c r="O57" s="288">
        <f t="shared" si="12"/>
        <v>4685783.7215</v>
      </c>
      <c r="P57" s="288">
        <f t="shared" si="6"/>
        <v>16441092.738500001</v>
      </c>
      <c r="Q57" s="288">
        <f t="shared" si="7"/>
        <v>27771.976421175346</v>
      </c>
      <c r="R57" s="288">
        <f t="shared" si="17"/>
        <v>93714.228609450001</v>
      </c>
      <c r="T57" s="59">
        <f t="shared" si="44"/>
        <v>0</v>
      </c>
      <c r="U57" s="59">
        <f t="shared" si="46"/>
        <v>0</v>
      </c>
      <c r="V57" s="59">
        <f t="shared" si="48"/>
        <v>0</v>
      </c>
      <c r="W57" s="59">
        <f t="shared" si="50"/>
        <v>0</v>
      </c>
      <c r="X57" s="59">
        <f t="shared" si="52"/>
        <v>0</v>
      </c>
      <c r="Y57" s="59">
        <f t="shared" si="54"/>
        <v>0</v>
      </c>
      <c r="Z57" s="59">
        <f t="shared" si="56"/>
        <v>0</v>
      </c>
      <c r="AA57" s="59">
        <f t="shared" si="58"/>
        <v>1013.5</v>
      </c>
      <c r="AB57" s="59">
        <f t="shared" si="60"/>
        <v>0</v>
      </c>
      <c r="AC57" s="59">
        <f t="shared" si="62"/>
        <v>0</v>
      </c>
      <c r="AD57" s="59">
        <f t="shared" si="64"/>
        <v>1494.6911666666667</v>
      </c>
      <c r="AE57" s="59">
        <f t="shared" ref="AE57:AE84" si="66">($L$25/$V$4)</f>
        <v>0</v>
      </c>
      <c r="AF57" s="59">
        <f t="shared" si="24"/>
        <v>0</v>
      </c>
      <c r="AG57" s="59">
        <f t="shared" si="25"/>
        <v>0</v>
      </c>
      <c r="AH57" s="59">
        <f t="shared" si="26"/>
        <v>0</v>
      </c>
      <c r="AI57" s="59">
        <f t="shared" si="27"/>
        <v>532.06083333333333</v>
      </c>
      <c r="AJ57" s="59">
        <f t="shared" si="28"/>
        <v>1049.8219999999999</v>
      </c>
      <c r="AK57" s="59">
        <f t="shared" si="29"/>
        <v>0</v>
      </c>
      <c r="AL57" s="59">
        <f t="shared" si="30"/>
        <v>1517.5123333333333</v>
      </c>
      <c r="AM57" s="59">
        <f t="shared" si="31"/>
        <v>1584.6031666666668</v>
      </c>
      <c r="AN57" s="59">
        <f t="shared" si="32"/>
        <v>1524.172</v>
      </c>
      <c r="AO57" s="59">
        <f t="shared" si="33"/>
        <v>13157.319833333337</v>
      </c>
      <c r="AP57" s="59">
        <f t="shared" si="34"/>
        <v>15900.11733333333</v>
      </c>
      <c r="AQ57" s="59">
        <f t="shared" si="35"/>
        <v>17594.083000000002</v>
      </c>
      <c r="AR57" s="59">
        <f t="shared" si="36"/>
        <v>17313.586166666668</v>
      </c>
      <c r="AS57" s="59">
        <f t="shared" si="37"/>
        <v>15398.003166666665</v>
      </c>
      <c r="AT57" s="59">
        <f t="shared" si="38"/>
        <v>13166.217666666666</v>
      </c>
      <c r="AU57" s="59">
        <f t="shared" si="39"/>
        <v>14324.298333333332</v>
      </c>
      <c r="AV57" s="59">
        <f t="shared" si="40"/>
        <v>20008.853166666664</v>
      </c>
      <c r="AW57" s="59">
        <f t="shared" si="41"/>
        <v>21119.97683333333</v>
      </c>
      <c r="AX57" s="59">
        <f t="shared" si="42"/>
        <v>19748.436333333335</v>
      </c>
      <c r="AY57" s="59">
        <f t="shared" si="43"/>
        <v>17467.016333333333</v>
      </c>
      <c r="AZ57" s="59">
        <f t="shared" si="45"/>
        <v>16275.396000000001</v>
      </c>
      <c r="BA57" s="59">
        <f t="shared" si="47"/>
        <v>17873.511666666665</v>
      </c>
      <c r="BB57" s="59">
        <f t="shared" si="49"/>
        <v>20366.082500000004</v>
      </c>
      <c r="BC57" s="59">
        <f t="shared" si="51"/>
        <v>21473.782666666666</v>
      </c>
      <c r="BD57" s="59">
        <f t="shared" si="53"/>
        <v>8626.8791666666675</v>
      </c>
      <c r="BE57" s="59">
        <f t="shared" si="55"/>
        <v>11249.940499999999</v>
      </c>
      <c r="BF57" s="59">
        <f t="shared" si="57"/>
        <v>12291.986000000003</v>
      </c>
      <c r="BG57" s="59">
        <f t="shared" si="59"/>
        <v>11340.706499999998</v>
      </c>
      <c r="BH57" s="59">
        <f t="shared" si="61"/>
        <v>9408.7516666666688</v>
      </c>
      <c r="BI57" s="59">
        <f t="shared" si="63"/>
        <v>8230.6255000000001</v>
      </c>
      <c r="BJ57" s="59">
        <f t="shared" si="65"/>
        <v>9304.6443333333336</v>
      </c>
      <c r="BK57" s="59">
        <f t="shared" ref="BK57:BK88" si="67">($L$57/$V$4)</f>
        <v>11758.031500000001</v>
      </c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J57" s="59">
        <f t="shared" si="10"/>
        <v>352114.60766666662</v>
      </c>
    </row>
    <row r="58" spans="1:88" s="97" customFormat="1" x14ac:dyDescent="0.3">
      <c r="A58" s="95" t="s">
        <v>20</v>
      </c>
      <c r="B58" s="96">
        <v>2025</v>
      </c>
      <c r="C58" s="59">
        <v>150660.75</v>
      </c>
      <c r="D58" s="59">
        <v>0</v>
      </c>
      <c r="E58" s="59">
        <v>0</v>
      </c>
      <c r="F58" s="59">
        <v>0</v>
      </c>
      <c r="G58" s="59">
        <v>620678.8600000001</v>
      </c>
      <c r="H58" s="59">
        <v>0</v>
      </c>
      <c r="I58" s="59"/>
      <c r="J58" s="59"/>
      <c r="L58" s="59">
        <f t="shared" si="4"/>
        <v>771339.6100000001</v>
      </c>
      <c r="M58" s="288">
        <f t="shared" si="11"/>
        <v>21898216.07</v>
      </c>
      <c r="N58" s="59">
        <f t="shared" si="5"/>
        <v>364970.26783333329</v>
      </c>
      <c r="O58" s="288">
        <f t="shared" si="12"/>
        <v>5050753.9893333334</v>
      </c>
      <c r="P58" s="288">
        <f t="shared" si="6"/>
        <v>16847462.080666669</v>
      </c>
      <c r="Q58" s="288">
        <f t="shared" si="7"/>
        <v>28458.407668078638</v>
      </c>
      <c r="R58" s="288">
        <f t="shared" si="17"/>
        <v>96030.533859800023</v>
      </c>
      <c r="T58" s="59">
        <f t="shared" si="44"/>
        <v>0</v>
      </c>
      <c r="U58" s="59">
        <f t="shared" si="46"/>
        <v>0</v>
      </c>
      <c r="V58" s="59">
        <f t="shared" si="48"/>
        <v>0</v>
      </c>
      <c r="W58" s="59">
        <f t="shared" si="50"/>
        <v>0</v>
      </c>
      <c r="X58" s="59">
        <f t="shared" si="52"/>
        <v>0</v>
      </c>
      <c r="Y58" s="59">
        <f t="shared" si="54"/>
        <v>0</v>
      </c>
      <c r="Z58" s="59">
        <f t="shared" si="56"/>
        <v>0</v>
      </c>
      <c r="AA58" s="59">
        <f t="shared" si="58"/>
        <v>1013.5</v>
      </c>
      <c r="AB58" s="59">
        <f t="shared" si="60"/>
        <v>0</v>
      </c>
      <c r="AC58" s="59">
        <f t="shared" si="62"/>
        <v>0</v>
      </c>
      <c r="AD58" s="59">
        <f t="shared" si="64"/>
        <v>1494.6911666666667</v>
      </c>
      <c r="AE58" s="59">
        <f t="shared" si="66"/>
        <v>0</v>
      </c>
      <c r="AF58" s="59">
        <f t="shared" ref="AF58:AF85" si="68">($L$26/$V$4)</f>
        <v>0</v>
      </c>
      <c r="AG58" s="59">
        <f t="shared" si="25"/>
        <v>0</v>
      </c>
      <c r="AH58" s="59">
        <f t="shared" si="26"/>
        <v>0</v>
      </c>
      <c r="AI58" s="59">
        <f t="shared" si="27"/>
        <v>532.06083333333333</v>
      </c>
      <c r="AJ58" s="59">
        <f t="shared" si="28"/>
        <v>1049.8219999999999</v>
      </c>
      <c r="AK58" s="59">
        <f t="shared" si="29"/>
        <v>0</v>
      </c>
      <c r="AL58" s="59">
        <f t="shared" si="30"/>
        <v>1517.5123333333333</v>
      </c>
      <c r="AM58" s="59">
        <f t="shared" si="31"/>
        <v>1584.6031666666668</v>
      </c>
      <c r="AN58" s="59">
        <f t="shared" si="32"/>
        <v>1524.172</v>
      </c>
      <c r="AO58" s="59">
        <f t="shared" si="33"/>
        <v>13157.319833333337</v>
      </c>
      <c r="AP58" s="59">
        <f t="shared" si="34"/>
        <v>15900.11733333333</v>
      </c>
      <c r="AQ58" s="59">
        <f t="shared" si="35"/>
        <v>17594.083000000002</v>
      </c>
      <c r="AR58" s="59">
        <f t="shared" si="36"/>
        <v>17313.586166666668</v>
      </c>
      <c r="AS58" s="59">
        <f t="shared" si="37"/>
        <v>15398.003166666665</v>
      </c>
      <c r="AT58" s="59">
        <f t="shared" si="38"/>
        <v>13166.217666666666</v>
      </c>
      <c r="AU58" s="59">
        <f t="shared" si="39"/>
        <v>14324.298333333332</v>
      </c>
      <c r="AV58" s="59">
        <f t="shared" si="40"/>
        <v>20008.853166666664</v>
      </c>
      <c r="AW58" s="59">
        <f t="shared" si="41"/>
        <v>21119.97683333333</v>
      </c>
      <c r="AX58" s="59">
        <f t="shared" si="42"/>
        <v>19748.436333333335</v>
      </c>
      <c r="AY58" s="59">
        <f t="shared" si="43"/>
        <v>17467.016333333333</v>
      </c>
      <c r="AZ58" s="59">
        <f t="shared" si="45"/>
        <v>16275.396000000001</v>
      </c>
      <c r="BA58" s="59">
        <f t="shared" si="47"/>
        <v>17873.511666666665</v>
      </c>
      <c r="BB58" s="59">
        <f t="shared" si="49"/>
        <v>20366.082500000004</v>
      </c>
      <c r="BC58" s="59">
        <f t="shared" si="51"/>
        <v>21473.782666666666</v>
      </c>
      <c r="BD58" s="59">
        <f t="shared" si="53"/>
        <v>8626.8791666666675</v>
      </c>
      <c r="BE58" s="59">
        <f t="shared" si="55"/>
        <v>11249.940499999999</v>
      </c>
      <c r="BF58" s="59">
        <f t="shared" si="57"/>
        <v>12291.986000000003</v>
      </c>
      <c r="BG58" s="59">
        <f t="shared" si="59"/>
        <v>11340.706499999998</v>
      </c>
      <c r="BH58" s="59">
        <f t="shared" si="61"/>
        <v>9408.7516666666688</v>
      </c>
      <c r="BI58" s="59">
        <f t="shared" si="63"/>
        <v>8230.6255000000001</v>
      </c>
      <c r="BJ58" s="59">
        <f t="shared" si="65"/>
        <v>9304.6443333333336</v>
      </c>
      <c r="BK58" s="59">
        <f t="shared" si="67"/>
        <v>11758.031500000001</v>
      </c>
      <c r="BL58" s="59">
        <f t="shared" ref="BL58:BL89" si="69">($L$58/$V$4)</f>
        <v>12855.660166666668</v>
      </c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J58" s="59">
        <f t="shared" si="10"/>
        <v>364970.26783333329</v>
      </c>
    </row>
    <row r="59" spans="1:88" s="97" customFormat="1" x14ac:dyDescent="0.3">
      <c r="A59" s="95" t="s">
        <v>21</v>
      </c>
      <c r="B59" s="96">
        <v>2025</v>
      </c>
      <c r="C59" s="59">
        <v>115107.16</v>
      </c>
      <c r="D59" s="59">
        <v>0</v>
      </c>
      <c r="E59" s="59">
        <v>0</v>
      </c>
      <c r="F59" s="59">
        <v>0</v>
      </c>
      <c r="G59" s="59">
        <v>598181.61999999988</v>
      </c>
      <c r="H59" s="59">
        <v>0</v>
      </c>
      <c r="I59" s="59"/>
      <c r="J59" s="59"/>
      <c r="L59" s="59">
        <f t="shared" si="4"/>
        <v>713288.77999999991</v>
      </c>
      <c r="M59" s="288">
        <f t="shared" si="11"/>
        <v>22611504.850000001</v>
      </c>
      <c r="N59" s="59">
        <f t="shared" si="5"/>
        <v>376858.41416666663</v>
      </c>
      <c r="O59" s="288">
        <f t="shared" si="12"/>
        <v>5427612.4035</v>
      </c>
      <c r="P59" s="288">
        <f t="shared" si="6"/>
        <v>17183892.446500003</v>
      </c>
      <c r="Q59" s="288">
        <f t="shared" si="7"/>
        <v>29026.699346490714</v>
      </c>
      <c r="R59" s="288">
        <f t="shared" si="17"/>
        <v>97948.186945050023</v>
      </c>
      <c r="T59" s="59">
        <f t="shared" si="44"/>
        <v>0</v>
      </c>
      <c r="U59" s="59">
        <f t="shared" si="46"/>
        <v>0</v>
      </c>
      <c r="V59" s="59">
        <f t="shared" si="48"/>
        <v>0</v>
      </c>
      <c r="W59" s="59">
        <f t="shared" si="50"/>
        <v>0</v>
      </c>
      <c r="X59" s="59">
        <f t="shared" si="52"/>
        <v>0</v>
      </c>
      <c r="Y59" s="59">
        <f t="shared" si="54"/>
        <v>0</v>
      </c>
      <c r="Z59" s="59">
        <f t="shared" si="56"/>
        <v>0</v>
      </c>
      <c r="AA59" s="59">
        <f t="shared" si="58"/>
        <v>1013.5</v>
      </c>
      <c r="AB59" s="59">
        <f t="shared" si="60"/>
        <v>0</v>
      </c>
      <c r="AC59" s="59">
        <f t="shared" si="62"/>
        <v>0</v>
      </c>
      <c r="AD59" s="59">
        <f t="shared" si="64"/>
        <v>1494.6911666666667</v>
      </c>
      <c r="AE59" s="59">
        <f t="shared" si="66"/>
        <v>0</v>
      </c>
      <c r="AF59" s="59">
        <f t="shared" si="68"/>
        <v>0</v>
      </c>
      <c r="AG59" s="59">
        <f t="shared" ref="AG59:AG86" si="70">($L$27/$V$4)</f>
        <v>0</v>
      </c>
      <c r="AH59" s="59">
        <f t="shared" si="26"/>
        <v>0</v>
      </c>
      <c r="AI59" s="59">
        <f t="shared" si="27"/>
        <v>532.06083333333333</v>
      </c>
      <c r="AJ59" s="59">
        <f t="shared" si="28"/>
        <v>1049.8219999999999</v>
      </c>
      <c r="AK59" s="59">
        <f t="shared" si="29"/>
        <v>0</v>
      </c>
      <c r="AL59" s="59">
        <f t="shared" si="30"/>
        <v>1517.5123333333333</v>
      </c>
      <c r="AM59" s="59">
        <f t="shared" si="31"/>
        <v>1584.6031666666668</v>
      </c>
      <c r="AN59" s="59">
        <f t="shared" si="32"/>
        <v>1524.172</v>
      </c>
      <c r="AO59" s="59">
        <f t="shared" si="33"/>
        <v>13157.319833333337</v>
      </c>
      <c r="AP59" s="59">
        <f t="shared" si="34"/>
        <v>15900.11733333333</v>
      </c>
      <c r="AQ59" s="59">
        <f t="shared" si="35"/>
        <v>17594.083000000002</v>
      </c>
      <c r="AR59" s="59">
        <f t="shared" si="36"/>
        <v>17313.586166666668</v>
      </c>
      <c r="AS59" s="59">
        <f t="shared" si="37"/>
        <v>15398.003166666665</v>
      </c>
      <c r="AT59" s="59">
        <f t="shared" si="38"/>
        <v>13166.217666666666</v>
      </c>
      <c r="AU59" s="59">
        <f t="shared" si="39"/>
        <v>14324.298333333332</v>
      </c>
      <c r="AV59" s="59">
        <f t="shared" si="40"/>
        <v>20008.853166666664</v>
      </c>
      <c r="AW59" s="59">
        <f t="shared" si="41"/>
        <v>21119.97683333333</v>
      </c>
      <c r="AX59" s="59">
        <f t="shared" si="42"/>
        <v>19748.436333333335</v>
      </c>
      <c r="AY59" s="59">
        <f t="shared" si="43"/>
        <v>17467.016333333333</v>
      </c>
      <c r="AZ59" s="59">
        <f t="shared" si="45"/>
        <v>16275.396000000001</v>
      </c>
      <c r="BA59" s="59">
        <f t="shared" si="47"/>
        <v>17873.511666666665</v>
      </c>
      <c r="BB59" s="59">
        <f t="shared" si="49"/>
        <v>20366.082500000004</v>
      </c>
      <c r="BC59" s="59">
        <f t="shared" si="51"/>
        <v>21473.782666666666</v>
      </c>
      <c r="BD59" s="59">
        <f t="shared" si="53"/>
        <v>8626.8791666666675</v>
      </c>
      <c r="BE59" s="59">
        <f t="shared" si="55"/>
        <v>11249.940499999999</v>
      </c>
      <c r="BF59" s="59">
        <f t="shared" si="57"/>
        <v>12291.986000000003</v>
      </c>
      <c r="BG59" s="59">
        <f t="shared" si="59"/>
        <v>11340.706499999998</v>
      </c>
      <c r="BH59" s="59">
        <f t="shared" si="61"/>
        <v>9408.7516666666688</v>
      </c>
      <c r="BI59" s="59">
        <f t="shared" si="63"/>
        <v>8230.6255000000001</v>
      </c>
      <c r="BJ59" s="59">
        <f t="shared" si="65"/>
        <v>9304.6443333333336</v>
      </c>
      <c r="BK59" s="59">
        <f t="shared" si="67"/>
        <v>11758.031500000001</v>
      </c>
      <c r="BL59" s="59">
        <f t="shared" si="69"/>
        <v>12855.660166666668</v>
      </c>
      <c r="BM59" s="59">
        <f t="shared" ref="BM59:BM90" si="71">($L$59/$V$4)</f>
        <v>11888.146333333332</v>
      </c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J59" s="59">
        <f t="shared" si="10"/>
        <v>376858.41416666663</v>
      </c>
    </row>
    <row r="60" spans="1:88" s="97" customFormat="1" x14ac:dyDescent="0.3">
      <c r="A60" s="95" t="s">
        <v>22</v>
      </c>
      <c r="B60" s="96">
        <v>2025</v>
      </c>
      <c r="C60" s="59">
        <v>123160.75</v>
      </c>
      <c r="D60" s="59">
        <v>0</v>
      </c>
      <c r="E60" s="59">
        <v>0</v>
      </c>
      <c r="F60" s="59">
        <v>0</v>
      </c>
      <c r="G60" s="59">
        <v>426392.23000000004</v>
      </c>
      <c r="H60" s="59">
        <v>0</v>
      </c>
      <c r="I60" s="59"/>
      <c r="J60" s="59"/>
      <c r="L60" s="59">
        <f t="shared" si="4"/>
        <v>549552.98</v>
      </c>
      <c r="M60" s="288">
        <f t="shared" si="11"/>
        <v>23161057.830000002</v>
      </c>
      <c r="N60" s="59">
        <f t="shared" si="5"/>
        <v>386017.63049999997</v>
      </c>
      <c r="O60" s="288">
        <f t="shared" si="12"/>
        <v>5813630.034</v>
      </c>
      <c r="P60" s="288">
        <f t="shared" si="6"/>
        <v>17347427.796000004</v>
      </c>
      <c r="Q60" s="288">
        <f t="shared" si="7"/>
        <v>29302.94010144415</v>
      </c>
      <c r="R60" s="288">
        <f t="shared" si="17"/>
        <v>98880.338437200015</v>
      </c>
      <c r="T60" s="59">
        <f t="shared" si="44"/>
        <v>0</v>
      </c>
      <c r="U60" s="59">
        <f t="shared" si="46"/>
        <v>0</v>
      </c>
      <c r="V60" s="59">
        <f t="shared" si="48"/>
        <v>0</v>
      </c>
      <c r="W60" s="59">
        <f t="shared" si="50"/>
        <v>0</v>
      </c>
      <c r="X60" s="59">
        <f t="shared" si="52"/>
        <v>0</v>
      </c>
      <c r="Y60" s="59">
        <f t="shared" si="54"/>
        <v>0</v>
      </c>
      <c r="Z60" s="59">
        <f t="shared" si="56"/>
        <v>0</v>
      </c>
      <c r="AA60" s="59">
        <f t="shared" si="58"/>
        <v>1013.5</v>
      </c>
      <c r="AB60" s="59">
        <f t="shared" si="60"/>
        <v>0</v>
      </c>
      <c r="AC60" s="59">
        <f t="shared" si="62"/>
        <v>0</v>
      </c>
      <c r="AD60" s="59">
        <f t="shared" si="64"/>
        <v>1494.6911666666667</v>
      </c>
      <c r="AE60" s="59">
        <f t="shared" si="66"/>
        <v>0</v>
      </c>
      <c r="AF60" s="59">
        <f t="shared" si="68"/>
        <v>0</v>
      </c>
      <c r="AG60" s="59">
        <f t="shared" si="70"/>
        <v>0</v>
      </c>
      <c r="AH60" s="59">
        <f t="shared" ref="AH60:AH87" si="72">($L$28/$V$4)</f>
        <v>0</v>
      </c>
      <c r="AI60" s="59">
        <f t="shared" si="27"/>
        <v>532.06083333333333</v>
      </c>
      <c r="AJ60" s="59">
        <f t="shared" si="28"/>
        <v>1049.8219999999999</v>
      </c>
      <c r="AK60" s="59">
        <f t="shared" si="29"/>
        <v>0</v>
      </c>
      <c r="AL60" s="59">
        <f t="shared" si="30"/>
        <v>1517.5123333333333</v>
      </c>
      <c r="AM60" s="59">
        <f t="shared" si="31"/>
        <v>1584.6031666666668</v>
      </c>
      <c r="AN60" s="59">
        <f t="shared" si="32"/>
        <v>1524.172</v>
      </c>
      <c r="AO60" s="59">
        <f t="shared" si="33"/>
        <v>13157.319833333337</v>
      </c>
      <c r="AP60" s="59">
        <f t="shared" si="34"/>
        <v>15900.11733333333</v>
      </c>
      <c r="AQ60" s="59">
        <f t="shared" si="35"/>
        <v>17594.083000000002</v>
      </c>
      <c r="AR60" s="59">
        <f t="shared" si="36"/>
        <v>17313.586166666668</v>
      </c>
      <c r="AS60" s="59">
        <f t="shared" si="37"/>
        <v>15398.003166666665</v>
      </c>
      <c r="AT60" s="59">
        <f t="shared" si="38"/>
        <v>13166.217666666666</v>
      </c>
      <c r="AU60" s="59">
        <f t="shared" si="39"/>
        <v>14324.298333333332</v>
      </c>
      <c r="AV60" s="59">
        <f t="shared" si="40"/>
        <v>20008.853166666664</v>
      </c>
      <c r="AW60" s="59">
        <f t="shared" si="41"/>
        <v>21119.97683333333</v>
      </c>
      <c r="AX60" s="59">
        <f t="shared" si="42"/>
        <v>19748.436333333335</v>
      </c>
      <c r="AY60" s="59">
        <f t="shared" si="43"/>
        <v>17467.016333333333</v>
      </c>
      <c r="AZ60" s="59">
        <f t="shared" si="45"/>
        <v>16275.396000000001</v>
      </c>
      <c r="BA60" s="59">
        <f t="shared" si="47"/>
        <v>17873.511666666665</v>
      </c>
      <c r="BB60" s="59">
        <f t="shared" si="49"/>
        <v>20366.082500000004</v>
      </c>
      <c r="BC60" s="59">
        <f t="shared" si="51"/>
        <v>21473.782666666666</v>
      </c>
      <c r="BD60" s="59">
        <f t="shared" si="53"/>
        <v>8626.8791666666675</v>
      </c>
      <c r="BE60" s="59">
        <f t="shared" si="55"/>
        <v>11249.940499999999</v>
      </c>
      <c r="BF60" s="59">
        <f t="shared" si="57"/>
        <v>12291.986000000003</v>
      </c>
      <c r="BG60" s="59">
        <f t="shared" si="59"/>
        <v>11340.706499999998</v>
      </c>
      <c r="BH60" s="59">
        <f t="shared" si="61"/>
        <v>9408.7516666666688</v>
      </c>
      <c r="BI60" s="59">
        <f t="shared" si="63"/>
        <v>8230.6255000000001</v>
      </c>
      <c r="BJ60" s="59">
        <f t="shared" si="65"/>
        <v>9304.6443333333336</v>
      </c>
      <c r="BK60" s="59">
        <f t="shared" si="67"/>
        <v>11758.031500000001</v>
      </c>
      <c r="BL60" s="59">
        <f t="shared" si="69"/>
        <v>12855.660166666668</v>
      </c>
      <c r="BM60" s="59">
        <f t="shared" si="71"/>
        <v>11888.146333333332</v>
      </c>
      <c r="BN60" s="59">
        <f t="shared" ref="BN60:BN91" si="73">($L$60/$V$4)</f>
        <v>9159.2163333333338</v>
      </c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J60" s="59">
        <f t="shared" si="10"/>
        <v>386017.63049999997</v>
      </c>
    </row>
    <row r="61" spans="1:88" s="97" customFormat="1" x14ac:dyDescent="0.3">
      <c r="A61" s="95" t="s">
        <v>23</v>
      </c>
      <c r="B61" s="96">
        <v>2025</v>
      </c>
      <c r="C61" s="59">
        <v>205267.91</v>
      </c>
      <c r="D61" s="59">
        <v>0</v>
      </c>
      <c r="E61" s="59">
        <v>0</v>
      </c>
      <c r="F61" s="59">
        <v>0</v>
      </c>
      <c r="G61" s="59">
        <v>287666.29000000004</v>
      </c>
      <c r="H61" s="59">
        <v>0</v>
      </c>
      <c r="I61" s="59"/>
      <c r="J61" s="59"/>
      <c r="L61" s="59">
        <f t="shared" si="4"/>
        <v>492934.20000000007</v>
      </c>
      <c r="M61" s="288">
        <f t="shared" si="11"/>
        <v>23653992.030000001</v>
      </c>
      <c r="N61" s="59">
        <f t="shared" si="5"/>
        <v>394233.20049999998</v>
      </c>
      <c r="O61" s="288">
        <f t="shared" si="12"/>
        <v>6207863.2345000003</v>
      </c>
      <c r="P61" s="288">
        <f t="shared" si="6"/>
        <v>17446128.795500003</v>
      </c>
      <c r="Q61" s="288">
        <f t="shared" si="7"/>
        <v>29469.663924152206</v>
      </c>
      <c r="R61" s="288">
        <f t="shared" si="17"/>
        <v>99442.934134350027</v>
      </c>
      <c r="T61" s="59">
        <f t="shared" si="44"/>
        <v>0</v>
      </c>
      <c r="U61" s="59">
        <f t="shared" si="46"/>
        <v>0</v>
      </c>
      <c r="V61" s="59">
        <f t="shared" si="48"/>
        <v>0</v>
      </c>
      <c r="W61" s="59">
        <f t="shared" si="50"/>
        <v>0</v>
      </c>
      <c r="X61" s="59">
        <f t="shared" si="52"/>
        <v>0</v>
      </c>
      <c r="Y61" s="59">
        <f t="shared" si="54"/>
        <v>0</v>
      </c>
      <c r="Z61" s="59">
        <f t="shared" si="56"/>
        <v>0</v>
      </c>
      <c r="AA61" s="59">
        <f t="shared" si="58"/>
        <v>1013.5</v>
      </c>
      <c r="AB61" s="59">
        <f t="shared" si="60"/>
        <v>0</v>
      </c>
      <c r="AC61" s="59">
        <f t="shared" si="62"/>
        <v>0</v>
      </c>
      <c r="AD61" s="59">
        <f t="shared" si="64"/>
        <v>1494.6911666666667</v>
      </c>
      <c r="AE61" s="59">
        <f t="shared" si="66"/>
        <v>0</v>
      </c>
      <c r="AF61" s="59">
        <f t="shared" si="68"/>
        <v>0</v>
      </c>
      <c r="AG61" s="59">
        <f t="shared" si="70"/>
        <v>0</v>
      </c>
      <c r="AH61" s="59">
        <f t="shared" si="72"/>
        <v>0</v>
      </c>
      <c r="AI61" s="59">
        <f t="shared" ref="AI61:AI88" si="74">($L$29/$V$4)</f>
        <v>532.06083333333333</v>
      </c>
      <c r="AJ61" s="59">
        <f t="shared" si="28"/>
        <v>1049.8219999999999</v>
      </c>
      <c r="AK61" s="59">
        <f t="shared" si="29"/>
        <v>0</v>
      </c>
      <c r="AL61" s="59">
        <f t="shared" si="30"/>
        <v>1517.5123333333333</v>
      </c>
      <c r="AM61" s="59">
        <f t="shared" si="31"/>
        <v>1584.6031666666668</v>
      </c>
      <c r="AN61" s="59">
        <f t="shared" si="32"/>
        <v>1524.172</v>
      </c>
      <c r="AO61" s="59">
        <f t="shared" si="33"/>
        <v>13157.319833333337</v>
      </c>
      <c r="AP61" s="59">
        <f t="shared" si="34"/>
        <v>15900.11733333333</v>
      </c>
      <c r="AQ61" s="59">
        <f t="shared" si="35"/>
        <v>17594.083000000002</v>
      </c>
      <c r="AR61" s="59">
        <f t="shared" si="36"/>
        <v>17313.586166666668</v>
      </c>
      <c r="AS61" s="59">
        <f t="shared" si="37"/>
        <v>15398.003166666665</v>
      </c>
      <c r="AT61" s="59">
        <f t="shared" si="38"/>
        <v>13166.217666666666</v>
      </c>
      <c r="AU61" s="59">
        <f t="shared" si="39"/>
        <v>14324.298333333332</v>
      </c>
      <c r="AV61" s="59">
        <f t="shared" si="40"/>
        <v>20008.853166666664</v>
      </c>
      <c r="AW61" s="59">
        <f t="shared" si="41"/>
        <v>21119.97683333333</v>
      </c>
      <c r="AX61" s="59">
        <f t="shared" si="42"/>
        <v>19748.436333333335</v>
      </c>
      <c r="AY61" s="59">
        <f t="shared" si="43"/>
        <v>17467.016333333333</v>
      </c>
      <c r="AZ61" s="59">
        <f t="shared" si="45"/>
        <v>16275.396000000001</v>
      </c>
      <c r="BA61" s="59">
        <f t="shared" si="47"/>
        <v>17873.511666666665</v>
      </c>
      <c r="BB61" s="59">
        <f t="shared" si="49"/>
        <v>20366.082500000004</v>
      </c>
      <c r="BC61" s="59">
        <f t="shared" si="51"/>
        <v>21473.782666666666</v>
      </c>
      <c r="BD61" s="59">
        <f t="shared" si="53"/>
        <v>8626.8791666666675</v>
      </c>
      <c r="BE61" s="59">
        <f t="shared" si="55"/>
        <v>11249.940499999999</v>
      </c>
      <c r="BF61" s="59">
        <f t="shared" si="57"/>
        <v>12291.986000000003</v>
      </c>
      <c r="BG61" s="59">
        <f t="shared" si="59"/>
        <v>11340.706499999998</v>
      </c>
      <c r="BH61" s="59">
        <f t="shared" si="61"/>
        <v>9408.7516666666688</v>
      </c>
      <c r="BI61" s="59">
        <f t="shared" si="63"/>
        <v>8230.6255000000001</v>
      </c>
      <c r="BJ61" s="59">
        <f t="shared" si="65"/>
        <v>9304.6443333333336</v>
      </c>
      <c r="BK61" s="59">
        <f t="shared" si="67"/>
        <v>11758.031500000001</v>
      </c>
      <c r="BL61" s="59">
        <f t="shared" si="69"/>
        <v>12855.660166666668</v>
      </c>
      <c r="BM61" s="59">
        <f t="shared" si="71"/>
        <v>11888.146333333332</v>
      </c>
      <c r="BN61" s="59">
        <f t="shared" si="73"/>
        <v>9159.2163333333338</v>
      </c>
      <c r="BO61" s="59">
        <f t="shared" ref="BO61:BO92" si="75">($L$61/$V$4)</f>
        <v>8215.5700000000015</v>
      </c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J61" s="59">
        <f t="shared" si="10"/>
        <v>394233.20049999998</v>
      </c>
    </row>
    <row r="62" spans="1:88" s="97" customFormat="1" x14ac:dyDescent="0.3">
      <c r="A62" s="95" t="s">
        <v>24</v>
      </c>
      <c r="B62" s="96">
        <v>2025</v>
      </c>
      <c r="C62" s="59">
        <v>246321.5</v>
      </c>
      <c r="D62" s="59">
        <v>0</v>
      </c>
      <c r="E62" s="59">
        <v>0</v>
      </c>
      <c r="F62" s="59">
        <v>0</v>
      </c>
      <c r="G62" s="59">
        <v>292332.74000000005</v>
      </c>
      <c r="H62" s="59">
        <v>0</v>
      </c>
      <c r="I62" s="59"/>
      <c r="J62" s="59"/>
      <c r="L62" s="59">
        <f t="shared" si="4"/>
        <v>538654.24</v>
      </c>
      <c r="M62" s="288">
        <f t="shared" si="11"/>
        <v>24192646.27</v>
      </c>
      <c r="N62" s="59">
        <f t="shared" si="5"/>
        <v>403210.77116666664</v>
      </c>
      <c r="O62" s="288">
        <f t="shared" si="12"/>
        <v>6611074.0056666667</v>
      </c>
      <c r="P62" s="288">
        <f t="shared" si="6"/>
        <v>17581572.264333334</v>
      </c>
      <c r="Q62" s="288">
        <f t="shared" si="7"/>
        <v>29698.45241666117</v>
      </c>
      <c r="R62" s="288">
        <f t="shared" si="17"/>
        <v>100214.9619067</v>
      </c>
      <c r="T62" s="59">
        <f t="shared" si="44"/>
        <v>0</v>
      </c>
      <c r="U62" s="59">
        <f t="shared" si="46"/>
        <v>0</v>
      </c>
      <c r="V62" s="59">
        <f t="shared" si="48"/>
        <v>0</v>
      </c>
      <c r="W62" s="59">
        <f t="shared" si="50"/>
        <v>0</v>
      </c>
      <c r="X62" s="59">
        <f t="shared" si="52"/>
        <v>0</v>
      </c>
      <c r="Y62" s="59">
        <f t="shared" si="54"/>
        <v>0</v>
      </c>
      <c r="Z62" s="59">
        <f t="shared" si="56"/>
        <v>0</v>
      </c>
      <c r="AA62" s="59">
        <f t="shared" si="58"/>
        <v>1013.5</v>
      </c>
      <c r="AB62" s="59">
        <f t="shared" si="60"/>
        <v>0</v>
      </c>
      <c r="AC62" s="59">
        <f t="shared" si="62"/>
        <v>0</v>
      </c>
      <c r="AD62" s="59">
        <f t="shared" si="64"/>
        <v>1494.6911666666667</v>
      </c>
      <c r="AE62" s="59">
        <f t="shared" si="66"/>
        <v>0</v>
      </c>
      <c r="AF62" s="59">
        <f t="shared" si="68"/>
        <v>0</v>
      </c>
      <c r="AG62" s="59">
        <f t="shared" si="70"/>
        <v>0</v>
      </c>
      <c r="AH62" s="59">
        <f t="shared" si="72"/>
        <v>0</v>
      </c>
      <c r="AI62" s="59">
        <f t="shared" si="74"/>
        <v>532.06083333333333</v>
      </c>
      <c r="AJ62" s="59">
        <f t="shared" ref="AJ62:AJ89" si="76">($L$30/$V$4)</f>
        <v>1049.8219999999999</v>
      </c>
      <c r="AK62" s="59">
        <f t="shared" si="29"/>
        <v>0</v>
      </c>
      <c r="AL62" s="59">
        <f t="shared" si="30"/>
        <v>1517.5123333333333</v>
      </c>
      <c r="AM62" s="59">
        <f t="shared" si="31"/>
        <v>1584.6031666666668</v>
      </c>
      <c r="AN62" s="59">
        <f t="shared" si="32"/>
        <v>1524.172</v>
      </c>
      <c r="AO62" s="59">
        <f t="shared" si="33"/>
        <v>13157.319833333337</v>
      </c>
      <c r="AP62" s="59">
        <f t="shared" si="34"/>
        <v>15900.11733333333</v>
      </c>
      <c r="AQ62" s="59">
        <f t="shared" si="35"/>
        <v>17594.083000000002</v>
      </c>
      <c r="AR62" s="59">
        <f t="shared" si="36"/>
        <v>17313.586166666668</v>
      </c>
      <c r="AS62" s="59">
        <f t="shared" si="37"/>
        <v>15398.003166666665</v>
      </c>
      <c r="AT62" s="59">
        <f t="shared" si="38"/>
        <v>13166.217666666666</v>
      </c>
      <c r="AU62" s="59">
        <f t="shared" si="39"/>
        <v>14324.298333333332</v>
      </c>
      <c r="AV62" s="59">
        <f t="shared" si="40"/>
        <v>20008.853166666664</v>
      </c>
      <c r="AW62" s="59">
        <f t="shared" si="41"/>
        <v>21119.97683333333</v>
      </c>
      <c r="AX62" s="59">
        <f t="shared" si="42"/>
        <v>19748.436333333335</v>
      </c>
      <c r="AY62" s="59">
        <f t="shared" si="43"/>
        <v>17467.016333333333</v>
      </c>
      <c r="AZ62" s="59">
        <f t="shared" si="45"/>
        <v>16275.396000000001</v>
      </c>
      <c r="BA62" s="59">
        <f t="shared" si="47"/>
        <v>17873.511666666665</v>
      </c>
      <c r="BB62" s="59">
        <f t="shared" si="49"/>
        <v>20366.082500000004</v>
      </c>
      <c r="BC62" s="59">
        <f t="shared" si="51"/>
        <v>21473.782666666666</v>
      </c>
      <c r="BD62" s="59">
        <f t="shared" si="53"/>
        <v>8626.8791666666675</v>
      </c>
      <c r="BE62" s="59">
        <f t="shared" si="55"/>
        <v>11249.940499999999</v>
      </c>
      <c r="BF62" s="59">
        <f t="shared" si="57"/>
        <v>12291.986000000003</v>
      </c>
      <c r="BG62" s="59">
        <f t="shared" si="59"/>
        <v>11340.706499999998</v>
      </c>
      <c r="BH62" s="59">
        <f t="shared" si="61"/>
        <v>9408.7516666666688</v>
      </c>
      <c r="BI62" s="59">
        <f t="shared" si="63"/>
        <v>8230.6255000000001</v>
      </c>
      <c r="BJ62" s="59">
        <f t="shared" si="65"/>
        <v>9304.6443333333336</v>
      </c>
      <c r="BK62" s="59">
        <f t="shared" si="67"/>
        <v>11758.031500000001</v>
      </c>
      <c r="BL62" s="59">
        <f t="shared" si="69"/>
        <v>12855.660166666668</v>
      </c>
      <c r="BM62" s="59">
        <f t="shared" si="71"/>
        <v>11888.146333333332</v>
      </c>
      <c r="BN62" s="59">
        <f t="shared" si="73"/>
        <v>9159.2163333333338</v>
      </c>
      <c r="BO62" s="59">
        <f t="shared" si="75"/>
        <v>8215.5700000000015</v>
      </c>
      <c r="BP62" s="59">
        <f>($L$62/$V$4)</f>
        <v>8977.5706666666665</v>
      </c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J62" s="59">
        <f t="shared" si="10"/>
        <v>403210.77116666664</v>
      </c>
    </row>
    <row r="63" spans="1:88" s="97" customFormat="1" x14ac:dyDescent="0.3">
      <c r="A63" s="95" t="s">
        <v>25</v>
      </c>
      <c r="B63" s="96">
        <v>2025</v>
      </c>
      <c r="C63" s="59">
        <v>144895</v>
      </c>
      <c r="D63" s="59">
        <v>0</v>
      </c>
      <c r="E63" s="59">
        <v>0</v>
      </c>
      <c r="F63" s="59">
        <v>0</v>
      </c>
      <c r="G63" s="59">
        <v>475480.94999999995</v>
      </c>
      <c r="H63" s="59">
        <v>0</v>
      </c>
      <c r="I63" s="59"/>
      <c r="J63" s="59"/>
      <c r="L63" s="59">
        <f t="shared" si="4"/>
        <v>620375.94999999995</v>
      </c>
      <c r="M63" s="288">
        <f t="shared" si="11"/>
        <v>24813022.219999999</v>
      </c>
      <c r="N63" s="59">
        <f t="shared" si="5"/>
        <v>413550.37033333333</v>
      </c>
      <c r="O63" s="288">
        <f t="shared" si="12"/>
        <v>7024624.3760000002</v>
      </c>
      <c r="P63" s="288">
        <f t="shared" si="6"/>
        <v>17788397.843999997</v>
      </c>
      <c r="Q63" s="288">
        <f t="shared" si="7"/>
        <v>30047.818192595751</v>
      </c>
      <c r="R63" s="288">
        <f t="shared" si="17"/>
        <v>101393.86771079998</v>
      </c>
      <c r="T63" s="59">
        <f t="shared" si="44"/>
        <v>0</v>
      </c>
      <c r="U63" s="59">
        <f t="shared" si="46"/>
        <v>0</v>
      </c>
      <c r="V63" s="59">
        <f t="shared" si="48"/>
        <v>0</v>
      </c>
      <c r="W63" s="59">
        <f t="shared" si="50"/>
        <v>0</v>
      </c>
      <c r="X63" s="59">
        <f t="shared" si="52"/>
        <v>0</v>
      </c>
      <c r="Y63" s="59">
        <f t="shared" si="54"/>
        <v>0</v>
      </c>
      <c r="Z63" s="59">
        <f t="shared" si="56"/>
        <v>0</v>
      </c>
      <c r="AA63" s="59">
        <f t="shared" si="58"/>
        <v>1013.5</v>
      </c>
      <c r="AB63" s="59">
        <f t="shared" si="60"/>
        <v>0</v>
      </c>
      <c r="AC63" s="59">
        <f t="shared" si="62"/>
        <v>0</v>
      </c>
      <c r="AD63" s="59">
        <f t="shared" si="64"/>
        <v>1494.6911666666667</v>
      </c>
      <c r="AE63" s="59">
        <f t="shared" si="66"/>
        <v>0</v>
      </c>
      <c r="AF63" s="59">
        <f t="shared" si="68"/>
        <v>0</v>
      </c>
      <c r="AG63" s="59">
        <f t="shared" si="70"/>
        <v>0</v>
      </c>
      <c r="AH63" s="59">
        <f t="shared" si="72"/>
        <v>0</v>
      </c>
      <c r="AI63" s="59">
        <f t="shared" si="74"/>
        <v>532.06083333333333</v>
      </c>
      <c r="AJ63" s="59">
        <f t="shared" si="76"/>
        <v>1049.8219999999999</v>
      </c>
      <c r="AK63" s="59">
        <f t="shared" ref="AK63:AK90" si="77">($L$31/$V$4)</f>
        <v>0</v>
      </c>
      <c r="AL63" s="59">
        <f t="shared" si="30"/>
        <v>1517.5123333333333</v>
      </c>
      <c r="AM63" s="59">
        <f t="shared" si="31"/>
        <v>1584.6031666666668</v>
      </c>
      <c r="AN63" s="59">
        <f t="shared" si="32"/>
        <v>1524.172</v>
      </c>
      <c r="AO63" s="59">
        <f t="shared" si="33"/>
        <v>13157.319833333337</v>
      </c>
      <c r="AP63" s="59">
        <f t="shared" si="34"/>
        <v>15900.11733333333</v>
      </c>
      <c r="AQ63" s="59">
        <f t="shared" si="35"/>
        <v>17594.083000000002</v>
      </c>
      <c r="AR63" s="59">
        <f t="shared" si="36"/>
        <v>17313.586166666668</v>
      </c>
      <c r="AS63" s="59">
        <f t="shared" si="37"/>
        <v>15398.003166666665</v>
      </c>
      <c r="AT63" s="59">
        <f t="shared" si="38"/>
        <v>13166.217666666666</v>
      </c>
      <c r="AU63" s="59">
        <f t="shared" si="39"/>
        <v>14324.298333333332</v>
      </c>
      <c r="AV63" s="59">
        <f t="shared" si="40"/>
        <v>20008.853166666664</v>
      </c>
      <c r="AW63" s="59">
        <f t="shared" si="41"/>
        <v>21119.97683333333</v>
      </c>
      <c r="AX63" s="59">
        <f t="shared" si="42"/>
        <v>19748.436333333335</v>
      </c>
      <c r="AY63" s="59">
        <f t="shared" si="43"/>
        <v>17467.016333333333</v>
      </c>
      <c r="AZ63" s="59">
        <f t="shared" si="45"/>
        <v>16275.396000000001</v>
      </c>
      <c r="BA63" s="59">
        <f t="shared" si="47"/>
        <v>17873.511666666665</v>
      </c>
      <c r="BB63" s="59">
        <f t="shared" si="49"/>
        <v>20366.082500000004</v>
      </c>
      <c r="BC63" s="59">
        <f t="shared" si="51"/>
        <v>21473.782666666666</v>
      </c>
      <c r="BD63" s="59">
        <f t="shared" si="53"/>
        <v>8626.8791666666675</v>
      </c>
      <c r="BE63" s="59">
        <f t="shared" si="55"/>
        <v>11249.940499999999</v>
      </c>
      <c r="BF63" s="59">
        <f t="shared" si="57"/>
        <v>12291.986000000003</v>
      </c>
      <c r="BG63" s="59">
        <f t="shared" si="59"/>
        <v>11340.706499999998</v>
      </c>
      <c r="BH63" s="59">
        <f t="shared" si="61"/>
        <v>9408.7516666666688</v>
      </c>
      <c r="BI63" s="59">
        <f t="shared" si="63"/>
        <v>8230.6255000000001</v>
      </c>
      <c r="BJ63" s="59">
        <f t="shared" si="65"/>
        <v>9304.6443333333336</v>
      </c>
      <c r="BK63" s="59">
        <f t="shared" si="67"/>
        <v>11758.031500000001</v>
      </c>
      <c r="BL63" s="59">
        <f t="shared" si="69"/>
        <v>12855.660166666668</v>
      </c>
      <c r="BM63" s="59">
        <f t="shared" si="71"/>
        <v>11888.146333333332</v>
      </c>
      <c r="BN63" s="59">
        <f t="shared" si="73"/>
        <v>9159.2163333333338</v>
      </c>
      <c r="BO63" s="59">
        <f t="shared" si="75"/>
        <v>8215.5700000000015</v>
      </c>
      <c r="BP63" s="59">
        <f t="shared" ref="BP63:BP121" si="78">($L$62/$V$4)</f>
        <v>8977.5706666666665</v>
      </c>
      <c r="BQ63" s="59">
        <f>($L$63/$V$4)</f>
        <v>10339.599166666665</v>
      </c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J63" s="59">
        <f t="shared" si="10"/>
        <v>413550.37033333333</v>
      </c>
    </row>
    <row r="64" spans="1:88" s="97" customFormat="1" x14ac:dyDescent="0.3">
      <c r="A64" s="95" t="s">
        <v>26</v>
      </c>
      <c r="B64" s="96">
        <v>2025</v>
      </c>
      <c r="C64" s="59">
        <v>86937</v>
      </c>
      <c r="D64" s="59">
        <v>0</v>
      </c>
      <c r="E64" s="59">
        <v>0</v>
      </c>
      <c r="F64" s="59">
        <v>0</v>
      </c>
      <c r="G64" s="59">
        <v>619886.28</v>
      </c>
      <c r="H64" s="59">
        <v>0</v>
      </c>
      <c r="I64" s="59"/>
      <c r="J64" s="59"/>
      <c r="L64" s="59">
        <f t="shared" si="4"/>
        <v>706823.28</v>
      </c>
      <c r="M64" s="288">
        <f t="shared" si="11"/>
        <v>25519845.5</v>
      </c>
      <c r="N64" s="59">
        <f t="shared" si="5"/>
        <v>425330.7583333333</v>
      </c>
      <c r="O64" s="288">
        <f t="shared" si="12"/>
        <v>7449955.134333333</v>
      </c>
      <c r="P64" s="288">
        <f t="shared" si="6"/>
        <v>18069890.365666665</v>
      </c>
      <c r="Q64" s="288">
        <f t="shared" si="7"/>
        <v>30523.30992534156</v>
      </c>
      <c r="R64" s="288">
        <f t="shared" si="17"/>
        <v>102998.3750843</v>
      </c>
      <c r="T64" s="59">
        <f t="shared" si="44"/>
        <v>0</v>
      </c>
      <c r="U64" s="59">
        <f t="shared" si="46"/>
        <v>0</v>
      </c>
      <c r="V64" s="59">
        <f t="shared" si="48"/>
        <v>0</v>
      </c>
      <c r="W64" s="59">
        <f t="shared" si="50"/>
        <v>0</v>
      </c>
      <c r="X64" s="59">
        <f t="shared" si="52"/>
        <v>0</v>
      </c>
      <c r="Y64" s="59">
        <f t="shared" si="54"/>
        <v>0</v>
      </c>
      <c r="Z64" s="59">
        <f t="shared" si="56"/>
        <v>0</v>
      </c>
      <c r="AA64" s="59">
        <f t="shared" si="58"/>
        <v>1013.5</v>
      </c>
      <c r="AB64" s="59">
        <f t="shared" si="60"/>
        <v>0</v>
      </c>
      <c r="AC64" s="59">
        <f t="shared" si="62"/>
        <v>0</v>
      </c>
      <c r="AD64" s="59">
        <f t="shared" si="64"/>
        <v>1494.6911666666667</v>
      </c>
      <c r="AE64" s="59">
        <f t="shared" si="66"/>
        <v>0</v>
      </c>
      <c r="AF64" s="59">
        <f t="shared" si="68"/>
        <v>0</v>
      </c>
      <c r="AG64" s="59">
        <f t="shared" si="70"/>
        <v>0</v>
      </c>
      <c r="AH64" s="59">
        <f t="shared" si="72"/>
        <v>0</v>
      </c>
      <c r="AI64" s="59">
        <f t="shared" si="74"/>
        <v>532.06083333333333</v>
      </c>
      <c r="AJ64" s="59">
        <f t="shared" si="76"/>
        <v>1049.8219999999999</v>
      </c>
      <c r="AK64" s="59">
        <f t="shared" si="77"/>
        <v>0</v>
      </c>
      <c r="AL64" s="59">
        <f t="shared" ref="AL64:AL91" si="79">($L$32/$V$4)</f>
        <v>1517.5123333333333</v>
      </c>
      <c r="AM64" s="59">
        <f t="shared" si="31"/>
        <v>1584.6031666666668</v>
      </c>
      <c r="AN64" s="59">
        <f t="shared" si="32"/>
        <v>1524.172</v>
      </c>
      <c r="AO64" s="59">
        <f t="shared" si="33"/>
        <v>13157.319833333337</v>
      </c>
      <c r="AP64" s="59">
        <f t="shared" si="34"/>
        <v>15900.11733333333</v>
      </c>
      <c r="AQ64" s="59">
        <f t="shared" si="35"/>
        <v>17594.083000000002</v>
      </c>
      <c r="AR64" s="59">
        <f t="shared" si="36"/>
        <v>17313.586166666668</v>
      </c>
      <c r="AS64" s="59">
        <f t="shared" si="37"/>
        <v>15398.003166666665</v>
      </c>
      <c r="AT64" s="59">
        <f t="shared" si="38"/>
        <v>13166.217666666666</v>
      </c>
      <c r="AU64" s="59">
        <f t="shared" si="39"/>
        <v>14324.298333333332</v>
      </c>
      <c r="AV64" s="59">
        <f t="shared" si="40"/>
        <v>20008.853166666664</v>
      </c>
      <c r="AW64" s="59">
        <f t="shared" si="41"/>
        <v>21119.97683333333</v>
      </c>
      <c r="AX64" s="59">
        <f t="shared" si="42"/>
        <v>19748.436333333335</v>
      </c>
      <c r="AY64" s="59">
        <f t="shared" si="43"/>
        <v>17467.016333333333</v>
      </c>
      <c r="AZ64" s="59">
        <f t="shared" si="45"/>
        <v>16275.396000000001</v>
      </c>
      <c r="BA64" s="59">
        <f t="shared" si="47"/>
        <v>17873.511666666665</v>
      </c>
      <c r="BB64" s="59">
        <f t="shared" si="49"/>
        <v>20366.082500000004</v>
      </c>
      <c r="BC64" s="59">
        <f t="shared" si="51"/>
        <v>21473.782666666666</v>
      </c>
      <c r="BD64" s="59">
        <f t="shared" si="53"/>
        <v>8626.8791666666675</v>
      </c>
      <c r="BE64" s="59">
        <f t="shared" si="55"/>
        <v>11249.940499999999</v>
      </c>
      <c r="BF64" s="59">
        <f t="shared" si="57"/>
        <v>12291.986000000003</v>
      </c>
      <c r="BG64" s="59">
        <f t="shared" si="59"/>
        <v>11340.706499999998</v>
      </c>
      <c r="BH64" s="59">
        <f t="shared" si="61"/>
        <v>9408.7516666666688</v>
      </c>
      <c r="BI64" s="59">
        <f t="shared" si="63"/>
        <v>8230.6255000000001</v>
      </c>
      <c r="BJ64" s="59">
        <f t="shared" si="65"/>
        <v>9304.6443333333336</v>
      </c>
      <c r="BK64" s="59">
        <f t="shared" si="67"/>
        <v>11758.031500000001</v>
      </c>
      <c r="BL64" s="59">
        <f t="shared" si="69"/>
        <v>12855.660166666668</v>
      </c>
      <c r="BM64" s="59">
        <f t="shared" si="71"/>
        <v>11888.146333333332</v>
      </c>
      <c r="BN64" s="59">
        <f t="shared" si="73"/>
        <v>9159.2163333333338</v>
      </c>
      <c r="BO64" s="59">
        <f t="shared" si="75"/>
        <v>8215.5700000000015</v>
      </c>
      <c r="BP64" s="59">
        <f t="shared" si="78"/>
        <v>8977.5706666666665</v>
      </c>
      <c r="BQ64" s="59">
        <f t="shared" ref="BQ64:BQ122" si="80">($L$63/$V$4)</f>
        <v>10339.599166666665</v>
      </c>
      <c r="BR64" s="59">
        <f>($L$64/$V$4)</f>
        <v>11780.388000000001</v>
      </c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J64" s="59">
        <f t="shared" si="10"/>
        <v>425330.7583333333</v>
      </c>
    </row>
    <row r="65" spans="1:88" s="97" customFormat="1" x14ac:dyDescent="0.3">
      <c r="A65" s="95" t="s">
        <v>27</v>
      </c>
      <c r="B65" s="96">
        <v>2025</v>
      </c>
      <c r="C65" s="59">
        <v>57958</v>
      </c>
      <c r="D65" s="59">
        <v>0</v>
      </c>
      <c r="E65" s="59">
        <v>0</v>
      </c>
      <c r="F65" s="59">
        <v>0</v>
      </c>
      <c r="G65" s="59">
        <v>396234.13</v>
      </c>
      <c r="H65" s="59">
        <v>0</v>
      </c>
      <c r="I65" s="59"/>
      <c r="J65" s="59"/>
      <c r="L65" s="59">
        <f t="shared" si="4"/>
        <v>454192.13</v>
      </c>
      <c r="M65" s="288">
        <f t="shared" si="11"/>
        <v>25974037.629999999</v>
      </c>
      <c r="N65" s="59">
        <f t="shared" si="5"/>
        <v>432900.62716666661</v>
      </c>
      <c r="O65" s="288">
        <f t="shared" si="12"/>
        <v>7882855.7615</v>
      </c>
      <c r="P65" s="288">
        <f t="shared" si="6"/>
        <v>18091181.868499998</v>
      </c>
      <c r="Q65" s="288">
        <f t="shared" si="7"/>
        <v>30559.275120846727</v>
      </c>
      <c r="R65" s="288">
        <f t="shared" si="17"/>
        <v>103119.73665045</v>
      </c>
      <c r="T65" s="59">
        <f t="shared" si="44"/>
        <v>0</v>
      </c>
      <c r="U65" s="59">
        <f t="shared" si="46"/>
        <v>0</v>
      </c>
      <c r="V65" s="59">
        <f t="shared" si="48"/>
        <v>0</v>
      </c>
      <c r="W65" s="59">
        <f t="shared" si="50"/>
        <v>0</v>
      </c>
      <c r="X65" s="59">
        <f t="shared" si="52"/>
        <v>0</v>
      </c>
      <c r="Y65" s="59">
        <f t="shared" si="54"/>
        <v>0</v>
      </c>
      <c r="Z65" s="59">
        <f t="shared" si="56"/>
        <v>0</v>
      </c>
      <c r="AA65" s="59">
        <f t="shared" si="58"/>
        <v>1013.5</v>
      </c>
      <c r="AB65" s="59">
        <f t="shared" si="60"/>
        <v>0</v>
      </c>
      <c r="AC65" s="59">
        <f t="shared" si="62"/>
        <v>0</v>
      </c>
      <c r="AD65" s="59">
        <f t="shared" si="64"/>
        <v>1494.6911666666667</v>
      </c>
      <c r="AE65" s="59">
        <f t="shared" si="66"/>
        <v>0</v>
      </c>
      <c r="AF65" s="59">
        <f t="shared" si="68"/>
        <v>0</v>
      </c>
      <c r="AG65" s="59">
        <f t="shared" si="70"/>
        <v>0</v>
      </c>
      <c r="AH65" s="59">
        <f t="shared" si="72"/>
        <v>0</v>
      </c>
      <c r="AI65" s="59">
        <f t="shared" si="74"/>
        <v>532.06083333333333</v>
      </c>
      <c r="AJ65" s="59">
        <f t="shared" si="76"/>
        <v>1049.8219999999999</v>
      </c>
      <c r="AK65" s="59">
        <f t="shared" si="77"/>
        <v>0</v>
      </c>
      <c r="AL65" s="59">
        <f t="shared" si="79"/>
        <v>1517.5123333333333</v>
      </c>
      <c r="AM65" s="59">
        <f t="shared" ref="AM65:AM92" si="81">($L$33/$V$4)</f>
        <v>1584.6031666666668</v>
      </c>
      <c r="AN65" s="59">
        <f t="shared" si="32"/>
        <v>1524.172</v>
      </c>
      <c r="AO65" s="59">
        <f t="shared" si="33"/>
        <v>13157.319833333337</v>
      </c>
      <c r="AP65" s="59">
        <f t="shared" si="34"/>
        <v>15900.11733333333</v>
      </c>
      <c r="AQ65" s="59">
        <f t="shared" si="35"/>
        <v>17594.083000000002</v>
      </c>
      <c r="AR65" s="59">
        <f t="shared" si="36"/>
        <v>17313.586166666668</v>
      </c>
      <c r="AS65" s="59">
        <f t="shared" si="37"/>
        <v>15398.003166666665</v>
      </c>
      <c r="AT65" s="59">
        <f t="shared" si="38"/>
        <v>13166.217666666666</v>
      </c>
      <c r="AU65" s="59">
        <f t="shared" si="39"/>
        <v>14324.298333333332</v>
      </c>
      <c r="AV65" s="59">
        <f t="shared" si="40"/>
        <v>20008.853166666664</v>
      </c>
      <c r="AW65" s="59">
        <f t="shared" si="41"/>
        <v>21119.97683333333</v>
      </c>
      <c r="AX65" s="59">
        <f t="shared" si="42"/>
        <v>19748.436333333335</v>
      </c>
      <c r="AY65" s="59">
        <f t="shared" si="43"/>
        <v>17467.016333333333</v>
      </c>
      <c r="AZ65" s="59">
        <f t="shared" si="45"/>
        <v>16275.396000000001</v>
      </c>
      <c r="BA65" s="59">
        <f t="shared" si="47"/>
        <v>17873.511666666665</v>
      </c>
      <c r="BB65" s="59">
        <f t="shared" si="49"/>
        <v>20366.082500000004</v>
      </c>
      <c r="BC65" s="59">
        <f t="shared" si="51"/>
        <v>21473.782666666666</v>
      </c>
      <c r="BD65" s="59">
        <f t="shared" si="53"/>
        <v>8626.8791666666675</v>
      </c>
      <c r="BE65" s="59">
        <f t="shared" si="55"/>
        <v>11249.940499999999</v>
      </c>
      <c r="BF65" s="59">
        <f t="shared" si="57"/>
        <v>12291.986000000003</v>
      </c>
      <c r="BG65" s="59">
        <f t="shared" si="59"/>
        <v>11340.706499999998</v>
      </c>
      <c r="BH65" s="59">
        <f t="shared" si="61"/>
        <v>9408.7516666666688</v>
      </c>
      <c r="BI65" s="59">
        <f t="shared" si="63"/>
        <v>8230.6255000000001</v>
      </c>
      <c r="BJ65" s="59">
        <f t="shared" si="65"/>
        <v>9304.6443333333336</v>
      </c>
      <c r="BK65" s="59">
        <f t="shared" si="67"/>
        <v>11758.031500000001</v>
      </c>
      <c r="BL65" s="59">
        <f t="shared" si="69"/>
        <v>12855.660166666668</v>
      </c>
      <c r="BM65" s="59">
        <f t="shared" si="71"/>
        <v>11888.146333333332</v>
      </c>
      <c r="BN65" s="59">
        <f t="shared" si="73"/>
        <v>9159.2163333333338</v>
      </c>
      <c r="BO65" s="59">
        <f t="shared" si="75"/>
        <v>8215.5700000000015</v>
      </c>
      <c r="BP65" s="59">
        <f t="shared" si="78"/>
        <v>8977.5706666666665</v>
      </c>
      <c r="BQ65" s="59">
        <f t="shared" si="80"/>
        <v>10339.599166666665</v>
      </c>
      <c r="BR65" s="59">
        <f t="shared" ref="BR65:BR123" si="82">($L$64/$V$4)</f>
        <v>11780.388000000001</v>
      </c>
      <c r="BS65" s="59">
        <f>($L$65/$V$4)</f>
        <v>7569.868833333333</v>
      </c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J65" s="59">
        <f t="shared" si="10"/>
        <v>432900.62716666661</v>
      </c>
    </row>
    <row r="66" spans="1:88" s="97" customFormat="1" x14ac:dyDescent="0.3">
      <c r="A66" s="95" t="s">
        <v>28</v>
      </c>
      <c r="B66" s="96">
        <v>2025</v>
      </c>
      <c r="C66" s="59">
        <v>86937</v>
      </c>
      <c r="D66" s="59">
        <v>0</v>
      </c>
      <c r="E66" s="59">
        <v>0</v>
      </c>
      <c r="F66" s="59">
        <v>0</v>
      </c>
      <c r="G66" s="59">
        <v>295854.81999999995</v>
      </c>
      <c r="H66" s="59">
        <v>0</v>
      </c>
      <c r="I66" s="59"/>
      <c r="J66" s="59"/>
      <c r="L66" s="59">
        <f t="shared" si="4"/>
        <v>382791.81999999995</v>
      </c>
      <c r="M66" s="288">
        <f t="shared" si="11"/>
        <v>26356829.449999999</v>
      </c>
      <c r="N66" s="59">
        <f t="shared" si="5"/>
        <v>439280.49083333329</v>
      </c>
      <c r="O66" s="288">
        <f t="shared" si="12"/>
        <v>8322136.2523333337</v>
      </c>
      <c r="P66" s="288">
        <f t="shared" si="6"/>
        <v>18034693.197666667</v>
      </c>
      <c r="Q66" s="288">
        <f t="shared" si="7"/>
        <v>30463.855548717369</v>
      </c>
      <c r="R66" s="288">
        <f t="shared" si="17"/>
        <v>102797.75122670001</v>
      </c>
      <c r="T66" s="59">
        <f t="shared" si="44"/>
        <v>0</v>
      </c>
      <c r="U66" s="59">
        <f t="shared" si="46"/>
        <v>0</v>
      </c>
      <c r="V66" s="59">
        <f t="shared" si="48"/>
        <v>0</v>
      </c>
      <c r="W66" s="59">
        <f t="shared" si="50"/>
        <v>0</v>
      </c>
      <c r="X66" s="59">
        <f t="shared" si="52"/>
        <v>0</v>
      </c>
      <c r="Y66" s="59">
        <f t="shared" si="54"/>
        <v>0</v>
      </c>
      <c r="Z66" s="59">
        <f t="shared" si="56"/>
        <v>0</v>
      </c>
      <c r="AA66" s="59">
        <f t="shared" si="58"/>
        <v>1013.5</v>
      </c>
      <c r="AB66" s="59">
        <f t="shared" si="60"/>
        <v>0</v>
      </c>
      <c r="AC66" s="59">
        <f t="shared" si="62"/>
        <v>0</v>
      </c>
      <c r="AD66" s="59">
        <f t="shared" si="64"/>
        <v>1494.6911666666667</v>
      </c>
      <c r="AE66" s="59">
        <f t="shared" si="66"/>
        <v>0</v>
      </c>
      <c r="AF66" s="59">
        <f t="shared" si="68"/>
        <v>0</v>
      </c>
      <c r="AG66" s="59">
        <f t="shared" si="70"/>
        <v>0</v>
      </c>
      <c r="AH66" s="59">
        <f t="shared" si="72"/>
        <v>0</v>
      </c>
      <c r="AI66" s="59">
        <f t="shared" si="74"/>
        <v>532.06083333333333</v>
      </c>
      <c r="AJ66" s="59">
        <f t="shared" si="76"/>
        <v>1049.8219999999999</v>
      </c>
      <c r="AK66" s="59">
        <f t="shared" si="77"/>
        <v>0</v>
      </c>
      <c r="AL66" s="59">
        <f t="shared" si="79"/>
        <v>1517.5123333333333</v>
      </c>
      <c r="AM66" s="59">
        <f t="shared" si="81"/>
        <v>1584.6031666666668</v>
      </c>
      <c r="AN66" s="59">
        <f t="shared" ref="AN66:AN93" si="83">($L$34/$V$4)</f>
        <v>1524.172</v>
      </c>
      <c r="AO66" s="59">
        <f t="shared" si="33"/>
        <v>13157.319833333337</v>
      </c>
      <c r="AP66" s="59">
        <f t="shared" si="34"/>
        <v>15900.11733333333</v>
      </c>
      <c r="AQ66" s="59">
        <f t="shared" si="35"/>
        <v>17594.083000000002</v>
      </c>
      <c r="AR66" s="59">
        <f t="shared" si="36"/>
        <v>17313.586166666668</v>
      </c>
      <c r="AS66" s="59">
        <f t="shared" si="37"/>
        <v>15398.003166666665</v>
      </c>
      <c r="AT66" s="59">
        <f t="shared" si="38"/>
        <v>13166.217666666666</v>
      </c>
      <c r="AU66" s="59">
        <f t="shared" si="39"/>
        <v>14324.298333333332</v>
      </c>
      <c r="AV66" s="59">
        <f t="shared" si="40"/>
        <v>20008.853166666664</v>
      </c>
      <c r="AW66" s="59">
        <f t="shared" si="41"/>
        <v>21119.97683333333</v>
      </c>
      <c r="AX66" s="59">
        <f t="shared" si="42"/>
        <v>19748.436333333335</v>
      </c>
      <c r="AY66" s="59">
        <f t="shared" si="43"/>
        <v>17467.016333333333</v>
      </c>
      <c r="AZ66" s="59">
        <f t="shared" si="45"/>
        <v>16275.396000000001</v>
      </c>
      <c r="BA66" s="59">
        <f t="shared" si="47"/>
        <v>17873.511666666665</v>
      </c>
      <c r="BB66" s="59">
        <f t="shared" si="49"/>
        <v>20366.082500000004</v>
      </c>
      <c r="BC66" s="59">
        <f t="shared" si="51"/>
        <v>21473.782666666666</v>
      </c>
      <c r="BD66" s="59">
        <f t="shared" si="53"/>
        <v>8626.8791666666675</v>
      </c>
      <c r="BE66" s="59">
        <f t="shared" si="55"/>
        <v>11249.940499999999</v>
      </c>
      <c r="BF66" s="59">
        <f t="shared" si="57"/>
        <v>12291.986000000003</v>
      </c>
      <c r="BG66" s="59">
        <f t="shared" si="59"/>
        <v>11340.706499999998</v>
      </c>
      <c r="BH66" s="59">
        <f t="shared" si="61"/>
        <v>9408.7516666666688</v>
      </c>
      <c r="BI66" s="59">
        <f t="shared" si="63"/>
        <v>8230.6255000000001</v>
      </c>
      <c r="BJ66" s="59">
        <f t="shared" si="65"/>
        <v>9304.6443333333336</v>
      </c>
      <c r="BK66" s="59">
        <f t="shared" si="67"/>
        <v>11758.031500000001</v>
      </c>
      <c r="BL66" s="59">
        <f t="shared" si="69"/>
        <v>12855.660166666668</v>
      </c>
      <c r="BM66" s="59">
        <f t="shared" si="71"/>
        <v>11888.146333333332</v>
      </c>
      <c r="BN66" s="59">
        <f t="shared" si="73"/>
        <v>9159.2163333333338</v>
      </c>
      <c r="BO66" s="59">
        <f t="shared" si="75"/>
        <v>8215.5700000000015</v>
      </c>
      <c r="BP66" s="59">
        <f t="shared" si="78"/>
        <v>8977.5706666666665</v>
      </c>
      <c r="BQ66" s="59">
        <f t="shared" si="80"/>
        <v>10339.599166666665</v>
      </c>
      <c r="BR66" s="59">
        <f t="shared" si="82"/>
        <v>11780.388000000001</v>
      </c>
      <c r="BS66" s="59">
        <f t="shared" ref="BS66:BS124" si="84">($L$65/$V$4)</f>
        <v>7569.868833333333</v>
      </c>
      <c r="BT66" s="59">
        <f>($L$66/$V$4)</f>
        <v>6379.8636666666662</v>
      </c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J66" s="59">
        <f t="shared" si="10"/>
        <v>439280.49083333329</v>
      </c>
    </row>
    <row r="67" spans="1:88" s="97" customFormat="1" x14ac:dyDescent="0.3">
      <c r="A67" s="95" t="s">
        <v>29</v>
      </c>
      <c r="B67" s="96">
        <v>2025</v>
      </c>
      <c r="C67" s="59">
        <v>144895</v>
      </c>
      <c r="D67" s="59">
        <v>0</v>
      </c>
      <c r="E67" s="59">
        <v>0</v>
      </c>
      <c r="F67" s="59">
        <v>0</v>
      </c>
      <c r="G67" s="59">
        <v>184909.26000000004</v>
      </c>
      <c r="H67" s="59">
        <v>0</v>
      </c>
      <c r="I67" s="59"/>
      <c r="J67" s="59"/>
      <c r="L67" s="59">
        <f t="shared" si="4"/>
        <v>329804.26</v>
      </c>
      <c r="M67" s="288">
        <f t="shared" si="11"/>
        <v>26686633.710000001</v>
      </c>
      <c r="N67" s="59">
        <f t="shared" si="5"/>
        <v>444777.22849999997</v>
      </c>
      <c r="O67" s="288">
        <f t="shared" si="12"/>
        <v>8766913.480833333</v>
      </c>
      <c r="P67" s="288">
        <f t="shared" si="6"/>
        <v>17919720.229166668</v>
      </c>
      <c r="Q67" s="288">
        <f t="shared" si="7"/>
        <v>30269.645430141889</v>
      </c>
      <c r="R67" s="288">
        <f t="shared" si="17"/>
        <v>102142.40530625002</v>
      </c>
      <c r="T67" s="59">
        <f t="shared" si="44"/>
        <v>0</v>
      </c>
      <c r="U67" s="59">
        <f t="shared" si="46"/>
        <v>0</v>
      </c>
      <c r="V67" s="59">
        <f t="shared" si="48"/>
        <v>0</v>
      </c>
      <c r="W67" s="59">
        <f t="shared" si="50"/>
        <v>0</v>
      </c>
      <c r="X67" s="59">
        <f t="shared" si="52"/>
        <v>0</v>
      </c>
      <c r="Y67" s="59">
        <f t="shared" si="54"/>
        <v>0</v>
      </c>
      <c r="Z67" s="59">
        <f t="shared" si="56"/>
        <v>0</v>
      </c>
      <c r="AA67" s="59">
        <f t="shared" si="58"/>
        <v>1013.5</v>
      </c>
      <c r="AB67" s="59">
        <f t="shared" si="60"/>
        <v>0</v>
      </c>
      <c r="AC67" s="59">
        <f t="shared" si="62"/>
        <v>0</v>
      </c>
      <c r="AD67" s="59">
        <f t="shared" si="64"/>
        <v>1494.6911666666667</v>
      </c>
      <c r="AE67" s="59">
        <f t="shared" si="66"/>
        <v>0</v>
      </c>
      <c r="AF67" s="59">
        <f t="shared" si="68"/>
        <v>0</v>
      </c>
      <c r="AG67" s="59">
        <f t="shared" si="70"/>
        <v>0</v>
      </c>
      <c r="AH67" s="59">
        <f t="shared" si="72"/>
        <v>0</v>
      </c>
      <c r="AI67" s="59">
        <f t="shared" si="74"/>
        <v>532.06083333333333</v>
      </c>
      <c r="AJ67" s="59">
        <f t="shared" si="76"/>
        <v>1049.8219999999999</v>
      </c>
      <c r="AK67" s="59">
        <f t="shared" si="77"/>
        <v>0</v>
      </c>
      <c r="AL67" s="59">
        <f t="shared" si="79"/>
        <v>1517.5123333333333</v>
      </c>
      <c r="AM67" s="59">
        <f t="shared" si="81"/>
        <v>1584.6031666666668</v>
      </c>
      <c r="AN67" s="59">
        <f t="shared" si="83"/>
        <v>1524.172</v>
      </c>
      <c r="AO67" s="59">
        <f t="shared" ref="AO67:AO94" si="85">($L$35/$V$4)</f>
        <v>13157.319833333337</v>
      </c>
      <c r="AP67" s="59">
        <f t="shared" si="34"/>
        <v>15900.11733333333</v>
      </c>
      <c r="AQ67" s="59">
        <f t="shared" si="35"/>
        <v>17594.083000000002</v>
      </c>
      <c r="AR67" s="59">
        <f t="shared" si="36"/>
        <v>17313.586166666668</v>
      </c>
      <c r="AS67" s="59">
        <f t="shared" si="37"/>
        <v>15398.003166666665</v>
      </c>
      <c r="AT67" s="59">
        <f t="shared" si="38"/>
        <v>13166.217666666666</v>
      </c>
      <c r="AU67" s="59">
        <f t="shared" si="39"/>
        <v>14324.298333333332</v>
      </c>
      <c r="AV67" s="59">
        <f t="shared" si="40"/>
        <v>20008.853166666664</v>
      </c>
      <c r="AW67" s="59">
        <f t="shared" si="41"/>
        <v>21119.97683333333</v>
      </c>
      <c r="AX67" s="59">
        <f t="shared" si="42"/>
        <v>19748.436333333335</v>
      </c>
      <c r="AY67" s="59">
        <f t="shared" si="43"/>
        <v>17467.016333333333</v>
      </c>
      <c r="AZ67" s="59">
        <f t="shared" si="45"/>
        <v>16275.396000000001</v>
      </c>
      <c r="BA67" s="59">
        <f t="shared" si="47"/>
        <v>17873.511666666665</v>
      </c>
      <c r="BB67" s="59">
        <f t="shared" si="49"/>
        <v>20366.082500000004</v>
      </c>
      <c r="BC67" s="59">
        <f t="shared" si="51"/>
        <v>21473.782666666666</v>
      </c>
      <c r="BD67" s="59">
        <f t="shared" si="53"/>
        <v>8626.8791666666675</v>
      </c>
      <c r="BE67" s="59">
        <f t="shared" si="55"/>
        <v>11249.940499999999</v>
      </c>
      <c r="BF67" s="59">
        <f t="shared" si="57"/>
        <v>12291.986000000003</v>
      </c>
      <c r="BG67" s="59">
        <f t="shared" si="59"/>
        <v>11340.706499999998</v>
      </c>
      <c r="BH67" s="59">
        <f t="shared" si="61"/>
        <v>9408.7516666666688</v>
      </c>
      <c r="BI67" s="59">
        <f t="shared" si="63"/>
        <v>8230.6255000000001</v>
      </c>
      <c r="BJ67" s="59">
        <f t="shared" si="65"/>
        <v>9304.6443333333336</v>
      </c>
      <c r="BK67" s="59">
        <f t="shared" si="67"/>
        <v>11758.031500000001</v>
      </c>
      <c r="BL67" s="59">
        <f t="shared" si="69"/>
        <v>12855.660166666668</v>
      </c>
      <c r="BM67" s="59">
        <f t="shared" si="71"/>
        <v>11888.146333333332</v>
      </c>
      <c r="BN67" s="59">
        <f t="shared" si="73"/>
        <v>9159.2163333333338</v>
      </c>
      <c r="BO67" s="59">
        <f t="shared" si="75"/>
        <v>8215.5700000000015</v>
      </c>
      <c r="BP67" s="59">
        <f t="shared" si="78"/>
        <v>8977.5706666666665</v>
      </c>
      <c r="BQ67" s="59">
        <f t="shared" si="80"/>
        <v>10339.599166666665</v>
      </c>
      <c r="BR67" s="59">
        <f t="shared" si="82"/>
        <v>11780.388000000001</v>
      </c>
      <c r="BS67" s="59">
        <f t="shared" si="84"/>
        <v>7569.868833333333</v>
      </c>
      <c r="BT67" s="59">
        <f t="shared" ref="BT67:BT125" si="86">($L$66/$V$4)</f>
        <v>6379.8636666666662</v>
      </c>
      <c r="BU67" s="59">
        <f>($L$67/$V$4)</f>
        <v>5496.7376666666669</v>
      </c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J67" s="59">
        <f t="shared" si="10"/>
        <v>444777.22849999997</v>
      </c>
    </row>
    <row r="68" spans="1:88" s="97" customFormat="1" x14ac:dyDescent="0.3">
      <c r="A68" s="95" t="s">
        <v>18</v>
      </c>
      <c r="B68" s="96">
        <v>2026</v>
      </c>
      <c r="C68" s="59">
        <v>173874</v>
      </c>
      <c r="D68" s="59">
        <v>0</v>
      </c>
      <c r="E68" s="59">
        <v>0</v>
      </c>
      <c r="F68" s="59">
        <v>0</v>
      </c>
      <c r="G68" s="59">
        <v>184909.26000000004</v>
      </c>
      <c r="H68" s="59">
        <v>0</v>
      </c>
      <c r="I68" s="59"/>
      <c r="J68" s="59"/>
      <c r="L68" s="59">
        <f t="shared" si="4"/>
        <v>358783.26</v>
      </c>
      <c r="M68" s="288">
        <f t="shared" si="11"/>
        <v>27045416.970000003</v>
      </c>
      <c r="N68" s="59">
        <f t="shared" si="5"/>
        <v>450756.94949999999</v>
      </c>
      <c r="O68" s="288">
        <f t="shared" si="12"/>
        <v>9217670.4303333331</v>
      </c>
      <c r="P68" s="288">
        <f t="shared" si="6"/>
        <v>17827746.539666668</v>
      </c>
      <c r="Q68" s="288">
        <f t="shared" si="7"/>
        <v>30114.285249599805</v>
      </c>
      <c r="R68" s="288">
        <f t="shared" si="17"/>
        <v>101618.15527610002</v>
      </c>
      <c r="T68" s="59">
        <f t="shared" si="44"/>
        <v>0</v>
      </c>
      <c r="U68" s="59">
        <f t="shared" si="46"/>
        <v>0</v>
      </c>
      <c r="V68" s="59">
        <f t="shared" si="48"/>
        <v>0</v>
      </c>
      <c r="W68" s="59">
        <f t="shared" si="50"/>
        <v>0</v>
      </c>
      <c r="X68" s="59">
        <f t="shared" si="52"/>
        <v>0</v>
      </c>
      <c r="Y68" s="59">
        <f t="shared" si="54"/>
        <v>0</v>
      </c>
      <c r="Z68" s="59">
        <f t="shared" si="56"/>
        <v>0</v>
      </c>
      <c r="AA68" s="59">
        <f t="shared" si="58"/>
        <v>1013.5</v>
      </c>
      <c r="AB68" s="59">
        <f t="shared" si="60"/>
        <v>0</v>
      </c>
      <c r="AC68" s="59">
        <f t="shared" si="62"/>
        <v>0</v>
      </c>
      <c r="AD68" s="59">
        <f t="shared" si="64"/>
        <v>1494.6911666666667</v>
      </c>
      <c r="AE68" s="59">
        <f t="shared" si="66"/>
        <v>0</v>
      </c>
      <c r="AF68" s="59">
        <f t="shared" si="68"/>
        <v>0</v>
      </c>
      <c r="AG68" s="59">
        <f t="shared" si="70"/>
        <v>0</v>
      </c>
      <c r="AH68" s="59">
        <f t="shared" si="72"/>
        <v>0</v>
      </c>
      <c r="AI68" s="59">
        <f t="shared" si="74"/>
        <v>532.06083333333333</v>
      </c>
      <c r="AJ68" s="59">
        <f t="shared" si="76"/>
        <v>1049.8219999999999</v>
      </c>
      <c r="AK68" s="59">
        <f t="shared" si="77"/>
        <v>0</v>
      </c>
      <c r="AL68" s="59">
        <f t="shared" si="79"/>
        <v>1517.5123333333333</v>
      </c>
      <c r="AM68" s="59">
        <f t="shared" si="81"/>
        <v>1584.6031666666668</v>
      </c>
      <c r="AN68" s="59">
        <f t="shared" si="83"/>
        <v>1524.172</v>
      </c>
      <c r="AO68" s="59">
        <f t="shared" si="85"/>
        <v>13157.319833333337</v>
      </c>
      <c r="AP68" s="59">
        <f t="shared" ref="AP68:AP95" si="87">($L$36/$V$4)</f>
        <v>15900.11733333333</v>
      </c>
      <c r="AQ68" s="59">
        <f t="shared" si="35"/>
        <v>17594.083000000002</v>
      </c>
      <c r="AR68" s="59">
        <f t="shared" si="36"/>
        <v>17313.586166666668</v>
      </c>
      <c r="AS68" s="59">
        <f t="shared" si="37"/>
        <v>15398.003166666665</v>
      </c>
      <c r="AT68" s="59">
        <f t="shared" si="38"/>
        <v>13166.217666666666</v>
      </c>
      <c r="AU68" s="59">
        <f t="shared" si="39"/>
        <v>14324.298333333332</v>
      </c>
      <c r="AV68" s="59">
        <f t="shared" si="40"/>
        <v>20008.853166666664</v>
      </c>
      <c r="AW68" s="59">
        <f t="shared" si="41"/>
        <v>21119.97683333333</v>
      </c>
      <c r="AX68" s="59">
        <f t="shared" si="42"/>
        <v>19748.436333333335</v>
      </c>
      <c r="AY68" s="59">
        <f t="shared" si="43"/>
        <v>17467.016333333333</v>
      </c>
      <c r="AZ68" s="59">
        <f t="shared" si="45"/>
        <v>16275.396000000001</v>
      </c>
      <c r="BA68" s="59">
        <f t="shared" si="47"/>
        <v>17873.511666666665</v>
      </c>
      <c r="BB68" s="59">
        <f t="shared" si="49"/>
        <v>20366.082500000004</v>
      </c>
      <c r="BC68" s="59">
        <f t="shared" si="51"/>
        <v>21473.782666666666</v>
      </c>
      <c r="BD68" s="59">
        <f t="shared" si="53"/>
        <v>8626.8791666666675</v>
      </c>
      <c r="BE68" s="59">
        <f t="shared" si="55"/>
        <v>11249.940499999999</v>
      </c>
      <c r="BF68" s="59">
        <f t="shared" si="57"/>
        <v>12291.986000000003</v>
      </c>
      <c r="BG68" s="59">
        <f t="shared" si="59"/>
        <v>11340.706499999998</v>
      </c>
      <c r="BH68" s="59">
        <f t="shared" si="61"/>
        <v>9408.7516666666688</v>
      </c>
      <c r="BI68" s="59">
        <f t="shared" si="63"/>
        <v>8230.6255000000001</v>
      </c>
      <c r="BJ68" s="59">
        <f t="shared" si="65"/>
        <v>9304.6443333333336</v>
      </c>
      <c r="BK68" s="59">
        <f t="shared" si="67"/>
        <v>11758.031500000001</v>
      </c>
      <c r="BL68" s="59">
        <f t="shared" si="69"/>
        <v>12855.660166666668</v>
      </c>
      <c r="BM68" s="59">
        <f t="shared" si="71"/>
        <v>11888.146333333332</v>
      </c>
      <c r="BN68" s="59">
        <f t="shared" si="73"/>
        <v>9159.2163333333338</v>
      </c>
      <c r="BO68" s="59">
        <f t="shared" si="75"/>
        <v>8215.5700000000015</v>
      </c>
      <c r="BP68" s="59">
        <f t="shared" si="78"/>
        <v>8977.5706666666665</v>
      </c>
      <c r="BQ68" s="59">
        <f t="shared" si="80"/>
        <v>10339.599166666665</v>
      </c>
      <c r="BR68" s="59">
        <f t="shared" si="82"/>
        <v>11780.388000000001</v>
      </c>
      <c r="BS68" s="59">
        <f t="shared" si="84"/>
        <v>7569.868833333333</v>
      </c>
      <c r="BT68" s="59">
        <f t="shared" si="86"/>
        <v>6379.8636666666662</v>
      </c>
      <c r="BU68" s="59">
        <f t="shared" ref="BU68:BU126" si="88">($L$67/$V$4)</f>
        <v>5496.7376666666669</v>
      </c>
      <c r="BV68" s="59">
        <f>($L$68/$V$4)</f>
        <v>5979.7210000000005</v>
      </c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J68" s="59">
        <f t="shared" si="10"/>
        <v>450756.94949999999</v>
      </c>
    </row>
    <row r="69" spans="1:88" s="97" customFormat="1" x14ac:dyDescent="0.3">
      <c r="A69" s="95" t="s">
        <v>19</v>
      </c>
      <c r="B69" s="96">
        <v>2026</v>
      </c>
      <c r="C69" s="59">
        <v>72447.5</v>
      </c>
      <c r="D69" s="59">
        <v>0</v>
      </c>
      <c r="E69" s="59">
        <v>0</v>
      </c>
      <c r="F69" s="59">
        <v>0</v>
      </c>
      <c r="G69" s="59">
        <v>295854.81999999995</v>
      </c>
      <c r="H69" s="59">
        <v>0</v>
      </c>
      <c r="I69" s="59"/>
      <c r="J69" s="59"/>
      <c r="L69" s="59">
        <f t="shared" si="4"/>
        <v>368302.31999999995</v>
      </c>
      <c r="M69" s="288">
        <f t="shared" si="11"/>
        <v>27413719.290000003</v>
      </c>
      <c r="N69" s="59">
        <f t="shared" si="5"/>
        <v>456895.32149999996</v>
      </c>
      <c r="O69" s="288">
        <f t="shared" si="12"/>
        <v>9674565.7518333327</v>
      </c>
      <c r="P69" s="288">
        <f t="shared" si="6"/>
        <v>17739153.538166672</v>
      </c>
      <c r="Q69" s="288">
        <f t="shared" si="7"/>
        <v>29964.635661955457</v>
      </c>
      <c r="R69" s="288">
        <f t="shared" si="17"/>
        <v>101113.17516755004</v>
      </c>
      <c r="T69" s="59">
        <f t="shared" si="44"/>
        <v>0</v>
      </c>
      <c r="U69" s="59">
        <f t="shared" si="46"/>
        <v>0</v>
      </c>
      <c r="V69" s="59">
        <f t="shared" si="48"/>
        <v>0</v>
      </c>
      <c r="W69" s="59">
        <f t="shared" si="50"/>
        <v>0</v>
      </c>
      <c r="X69" s="59">
        <f t="shared" si="52"/>
        <v>0</v>
      </c>
      <c r="Y69" s="59">
        <f t="shared" si="54"/>
        <v>0</v>
      </c>
      <c r="Z69" s="59">
        <f t="shared" si="56"/>
        <v>0</v>
      </c>
      <c r="AA69" s="59">
        <f t="shared" si="58"/>
        <v>1013.5</v>
      </c>
      <c r="AB69" s="59">
        <f t="shared" si="60"/>
        <v>0</v>
      </c>
      <c r="AC69" s="59">
        <f t="shared" si="62"/>
        <v>0</v>
      </c>
      <c r="AD69" s="59">
        <f t="shared" si="64"/>
        <v>1494.6911666666667</v>
      </c>
      <c r="AE69" s="59">
        <f t="shared" si="66"/>
        <v>0</v>
      </c>
      <c r="AF69" s="59">
        <f t="shared" si="68"/>
        <v>0</v>
      </c>
      <c r="AG69" s="59">
        <f t="shared" si="70"/>
        <v>0</v>
      </c>
      <c r="AH69" s="59">
        <f t="shared" si="72"/>
        <v>0</v>
      </c>
      <c r="AI69" s="59">
        <f t="shared" si="74"/>
        <v>532.06083333333333</v>
      </c>
      <c r="AJ69" s="59">
        <f t="shared" si="76"/>
        <v>1049.8219999999999</v>
      </c>
      <c r="AK69" s="59">
        <f t="shared" si="77"/>
        <v>0</v>
      </c>
      <c r="AL69" s="59">
        <f t="shared" si="79"/>
        <v>1517.5123333333333</v>
      </c>
      <c r="AM69" s="59">
        <f t="shared" si="81"/>
        <v>1584.6031666666668</v>
      </c>
      <c r="AN69" s="59">
        <f t="shared" si="83"/>
        <v>1524.172</v>
      </c>
      <c r="AO69" s="59">
        <f t="shared" si="85"/>
        <v>13157.319833333337</v>
      </c>
      <c r="AP69" s="59">
        <f t="shared" si="87"/>
        <v>15900.11733333333</v>
      </c>
      <c r="AQ69" s="59">
        <f t="shared" ref="AQ69:AQ96" si="89">($L$37/$V$4)</f>
        <v>17594.083000000002</v>
      </c>
      <c r="AR69" s="59">
        <f t="shared" si="36"/>
        <v>17313.586166666668</v>
      </c>
      <c r="AS69" s="59">
        <f t="shared" si="37"/>
        <v>15398.003166666665</v>
      </c>
      <c r="AT69" s="59">
        <f t="shared" si="38"/>
        <v>13166.217666666666</v>
      </c>
      <c r="AU69" s="59">
        <f t="shared" si="39"/>
        <v>14324.298333333332</v>
      </c>
      <c r="AV69" s="59">
        <f t="shared" si="40"/>
        <v>20008.853166666664</v>
      </c>
      <c r="AW69" s="59">
        <f t="shared" si="41"/>
        <v>21119.97683333333</v>
      </c>
      <c r="AX69" s="59">
        <f t="shared" si="42"/>
        <v>19748.436333333335</v>
      </c>
      <c r="AY69" s="59">
        <f t="shared" si="43"/>
        <v>17467.016333333333</v>
      </c>
      <c r="AZ69" s="59">
        <f t="shared" si="45"/>
        <v>16275.396000000001</v>
      </c>
      <c r="BA69" s="59">
        <f t="shared" si="47"/>
        <v>17873.511666666665</v>
      </c>
      <c r="BB69" s="59">
        <f t="shared" si="49"/>
        <v>20366.082500000004</v>
      </c>
      <c r="BC69" s="59">
        <f t="shared" si="51"/>
        <v>21473.782666666666</v>
      </c>
      <c r="BD69" s="59">
        <f t="shared" si="53"/>
        <v>8626.8791666666675</v>
      </c>
      <c r="BE69" s="59">
        <f t="shared" si="55"/>
        <v>11249.940499999999</v>
      </c>
      <c r="BF69" s="59">
        <f t="shared" si="57"/>
        <v>12291.986000000003</v>
      </c>
      <c r="BG69" s="59">
        <f t="shared" si="59"/>
        <v>11340.706499999998</v>
      </c>
      <c r="BH69" s="59">
        <f t="shared" si="61"/>
        <v>9408.7516666666688</v>
      </c>
      <c r="BI69" s="59">
        <f t="shared" si="63"/>
        <v>8230.6255000000001</v>
      </c>
      <c r="BJ69" s="59">
        <f t="shared" si="65"/>
        <v>9304.6443333333336</v>
      </c>
      <c r="BK69" s="59">
        <f t="shared" si="67"/>
        <v>11758.031500000001</v>
      </c>
      <c r="BL69" s="59">
        <f t="shared" si="69"/>
        <v>12855.660166666668</v>
      </c>
      <c r="BM69" s="59">
        <f t="shared" si="71"/>
        <v>11888.146333333332</v>
      </c>
      <c r="BN69" s="59">
        <f t="shared" si="73"/>
        <v>9159.2163333333338</v>
      </c>
      <c r="BO69" s="59">
        <f t="shared" si="75"/>
        <v>8215.5700000000015</v>
      </c>
      <c r="BP69" s="59">
        <f t="shared" si="78"/>
        <v>8977.5706666666665</v>
      </c>
      <c r="BQ69" s="59">
        <f t="shared" si="80"/>
        <v>10339.599166666665</v>
      </c>
      <c r="BR69" s="59">
        <f t="shared" si="82"/>
        <v>11780.388000000001</v>
      </c>
      <c r="BS69" s="59">
        <f t="shared" si="84"/>
        <v>7569.868833333333</v>
      </c>
      <c r="BT69" s="59">
        <f t="shared" si="86"/>
        <v>6379.8636666666662</v>
      </c>
      <c r="BU69" s="59">
        <f t="shared" si="88"/>
        <v>5496.7376666666669</v>
      </c>
      <c r="BV69" s="59">
        <f t="shared" ref="BV69:BV127" si="90">($L$68/$V$4)</f>
        <v>5979.7210000000005</v>
      </c>
      <c r="BW69" s="59">
        <f>($L$69/$V$4)</f>
        <v>6138.3719999999994</v>
      </c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J69" s="59">
        <f t="shared" si="10"/>
        <v>456895.32149999996</v>
      </c>
    </row>
    <row r="70" spans="1:88" s="97" customFormat="1" x14ac:dyDescent="0.3">
      <c r="A70" s="95" t="s">
        <v>20</v>
      </c>
      <c r="B70" s="96">
        <v>2026</v>
      </c>
      <c r="C70" s="59">
        <v>43468.5</v>
      </c>
      <c r="D70" s="59">
        <v>0</v>
      </c>
      <c r="E70" s="59">
        <v>0</v>
      </c>
      <c r="F70" s="59">
        <v>0</v>
      </c>
      <c r="G70" s="59">
        <v>406800.37</v>
      </c>
      <c r="H70" s="59">
        <v>0</v>
      </c>
      <c r="I70" s="59"/>
      <c r="J70" s="59"/>
      <c r="L70" s="59">
        <f t="shared" si="4"/>
        <v>450268.87</v>
      </c>
      <c r="M70" s="288">
        <f t="shared" si="11"/>
        <v>27863988.160000004</v>
      </c>
      <c r="N70" s="59">
        <f t="shared" si="5"/>
        <v>464399.80266666663</v>
      </c>
      <c r="O70" s="288">
        <f t="shared" si="12"/>
        <v>10138965.554499999</v>
      </c>
      <c r="P70" s="288">
        <f t="shared" si="6"/>
        <v>17725022.605500005</v>
      </c>
      <c r="Q70" s="288">
        <f t="shared" si="7"/>
        <v>29940.765963324724</v>
      </c>
      <c r="R70" s="288">
        <f t="shared" si="17"/>
        <v>101032.62885135003</v>
      </c>
      <c r="T70" s="59">
        <f t="shared" si="44"/>
        <v>0</v>
      </c>
      <c r="U70" s="59">
        <f t="shared" si="46"/>
        <v>0</v>
      </c>
      <c r="V70" s="59">
        <f t="shared" si="48"/>
        <v>0</v>
      </c>
      <c r="W70" s="59">
        <f t="shared" si="50"/>
        <v>0</v>
      </c>
      <c r="X70" s="59">
        <f t="shared" si="52"/>
        <v>0</v>
      </c>
      <c r="Y70" s="59">
        <f t="shared" si="54"/>
        <v>0</v>
      </c>
      <c r="Z70" s="59">
        <f t="shared" si="56"/>
        <v>0</v>
      </c>
      <c r="AA70" s="59">
        <f t="shared" si="58"/>
        <v>1013.5</v>
      </c>
      <c r="AB70" s="59">
        <f t="shared" si="60"/>
        <v>0</v>
      </c>
      <c r="AC70" s="59">
        <f t="shared" si="62"/>
        <v>0</v>
      </c>
      <c r="AD70" s="59">
        <f t="shared" si="64"/>
        <v>1494.6911666666667</v>
      </c>
      <c r="AE70" s="59">
        <f t="shared" si="66"/>
        <v>0</v>
      </c>
      <c r="AF70" s="59">
        <f t="shared" si="68"/>
        <v>0</v>
      </c>
      <c r="AG70" s="59">
        <f t="shared" si="70"/>
        <v>0</v>
      </c>
      <c r="AH70" s="59">
        <f t="shared" si="72"/>
        <v>0</v>
      </c>
      <c r="AI70" s="59">
        <f t="shared" si="74"/>
        <v>532.06083333333333</v>
      </c>
      <c r="AJ70" s="59">
        <f t="shared" si="76"/>
        <v>1049.8219999999999</v>
      </c>
      <c r="AK70" s="59">
        <f t="shared" si="77"/>
        <v>0</v>
      </c>
      <c r="AL70" s="59">
        <f t="shared" si="79"/>
        <v>1517.5123333333333</v>
      </c>
      <c r="AM70" s="59">
        <f t="shared" si="81"/>
        <v>1584.6031666666668</v>
      </c>
      <c r="AN70" s="59">
        <f t="shared" si="83"/>
        <v>1524.172</v>
      </c>
      <c r="AO70" s="59">
        <f t="shared" si="85"/>
        <v>13157.319833333337</v>
      </c>
      <c r="AP70" s="59">
        <f t="shared" si="87"/>
        <v>15900.11733333333</v>
      </c>
      <c r="AQ70" s="59">
        <f t="shared" si="89"/>
        <v>17594.083000000002</v>
      </c>
      <c r="AR70" s="59">
        <f t="shared" ref="AR70:AR97" si="91">($L$38/$V$4)</f>
        <v>17313.586166666668</v>
      </c>
      <c r="AS70" s="59">
        <f t="shared" si="37"/>
        <v>15398.003166666665</v>
      </c>
      <c r="AT70" s="59">
        <f t="shared" si="38"/>
        <v>13166.217666666666</v>
      </c>
      <c r="AU70" s="59">
        <f t="shared" si="39"/>
        <v>14324.298333333332</v>
      </c>
      <c r="AV70" s="59">
        <f t="shared" si="40"/>
        <v>20008.853166666664</v>
      </c>
      <c r="AW70" s="59">
        <f t="shared" si="41"/>
        <v>21119.97683333333</v>
      </c>
      <c r="AX70" s="59">
        <f t="shared" si="42"/>
        <v>19748.436333333335</v>
      </c>
      <c r="AY70" s="59">
        <f t="shared" si="43"/>
        <v>17467.016333333333</v>
      </c>
      <c r="AZ70" s="59">
        <f t="shared" si="45"/>
        <v>16275.396000000001</v>
      </c>
      <c r="BA70" s="59">
        <f t="shared" si="47"/>
        <v>17873.511666666665</v>
      </c>
      <c r="BB70" s="59">
        <f t="shared" si="49"/>
        <v>20366.082500000004</v>
      </c>
      <c r="BC70" s="59">
        <f t="shared" si="51"/>
        <v>21473.782666666666</v>
      </c>
      <c r="BD70" s="59">
        <f t="shared" si="53"/>
        <v>8626.8791666666675</v>
      </c>
      <c r="BE70" s="59">
        <f t="shared" si="55"/>
        <v>11249.940499999999</v>
      </c>
      <c r="BF70" s="59">
        <f t="shared" si="57"/>
        <v>12291.986000000003</v>
      </c>
      <c r="BG70" s="59">
        <f t="shared" si="59"/>
        <v>11340.706499999998</v>
      </c>
      <c r="BH70" s="59">
        <f t="shared" si="61"/>
        <v>9408.7516666666688</v>
      </c>
      <c r="BI70" s="59">
        <f t="shared" si="63"/>
        <v>8230.6255000000001</v>
      </c>
      <c r="BJ70" s="59">
        <f t="shared" si="65"/>
        <v>9304.6443333333336</v>
      </c>
      <c r="BK70" s="59">
        <f t="shared" si="67"/>
        <v>11758.031500000001</v>
      </c>
      <c r="BL70" s="59">
        <f t="shared" si="69"/>
        <v>12855.660166666668</v>
      </c>
      <c r="BM70" s="59">
        <f t="shared" si="71"/>
        <v>11888.146333333332</v>
      </c>
      <c r="BN70" s="59">
        <f t="shared" si="73"/>
        <v>9159.2163333333338</v>
      </c>
      <c r="BO70" s="59">
        <f t="shared" si="75"/>
        <v>8215.5700000000015</v>
      </c>
      <c r="BP70" s="59">
        <f t="shared" si="78"/>
        <v>8977.5706666666665</v>
      </c>
      <c r="BQ70" s="59">
        <f t="shared" si="80"/>
        <v>10339.599166666665</v>
      </c>
      <c r="BR70" s="59">
        <f t="shared" si="82"/>
        <v>11780.388000000001</v>
      </c>
      <c r="BS70" s="59">
        <f t="shared" si="84"/>
        <v>7569.868833333333</v>
      </c>
      <c r="BT70" s="59">
        <f t="shared" si="86"/>
        <v>6379.8636666666662</v>
      </c>
      <c r="BU70" s="59">
        <f t="shared" si="88"/>
        <v>5496.7376666666669</v>
      </c>
      <c r="BV70" s="59">
        <f t="shared" si="90"/>
        <v>5979.7210000000005</v>
      </c>
      <c r="BW70" s="59">
        <f t="shared" ref="BW70:BW128" si="92">($L$69/$V$4)</f>
        <v>6138.3719999999994</v>
      </c>
      <c r="BX70" s="59">
        <f>($L$70/$V$4)</f>
        <v>7504.4811666666665</v>
      </c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J70" s="59">
        <f t="shared" si="10"/>
        <v>464399.80266666663</v>
      </c>
    </row>
    <row r="71" spans="1:88" s="97" customFormat="1" x14ac:dyDescent="0.3">
      <c r="A71" s="95" t="s">
        <v>21</v>
      </c>
      <c r="B71" s="96">
        <v>2026</v>
      </c>
      <c r="C71" s="59">
        <v>28979</v>
      </c>
      <c r="D71" s="59">
        <v>0</v>
      </c>
      <c r="E71" s="59">
        <v>0</v>
      </c>
      <c r="F71" s="59">
        <v>0</v>
      </c>
      <c r="G71" s="59">
        <v>221891.11000000004</v>
      </c>
      <c r="H71" s="59">
        <v>0</v>
      </c>
      <c r="I71" s="59"/>
      <c r="J71" s="59"/>
      <c r="L71" s="59">
        <f t="shared" si="4"/>
        <v>250870.11000000004</v>
      </c>
      <c r="M71" s="288">
        <f t="shared" si="11"/>
        <v>28114858.270000003</v>
      </c>
      <c r="N71" s="59">
        <f t="shared" si="5"/>
        <v>468580.97116666666</v>
      </c>
      <c r="O71" s="288">
        <f t="shared" si="12"/>
        <v>10607546.525666665</v>
      </c>
      <c r="P71" s="288">
        <f t="shared" si="6"/>
        <v>17507311.744333338</v>
      </c>
      <c r="Q71" s="288">
        <f t="shared" si="7"/>
        <v>29573.01298004546</v>
      </c>
      <c r="R71" s="288">
        <f t="shared" si="17"/>
        <v>99791.67694270004</v>
      </c>
      <c r="T71" s="59">
        <f t="shared" si="44"/>
        <v>0</v>
      </c>
      <c r="U71" s="59">
        <f t="shared" si="46"/>
        <v>0</v>
      </c>
      <c r="V71" s="59">
        <f t="shared" si="48"/>
        <v>0</v>
      </c>
      <c r="W71" s="59">
        <f t="shared" si="50"/>
        <v>0</v>
      </c>
      <c r="X71" s="59">
        <f t="shared" si="52"/>
        <v>0</v>
      </c>
      <c r="Y71" s="59">
        <f t="shared" si="54"/>
        <v>0</v>
      </c>
      <c r="Z71" s="59">
        <f t="shared" si="56"/>
        <v>0</v>
      </c>
      <c r="AA71" s="59">
        <f t="shared" si="58"/>
        <v>1013.5</v>
      </c>
      <c r="AB71" s="59">
        <f t="shared" si="60"/>
        <v>0</v>
      </c>
      <c r="AC71" s="59">
        <f t="shared" si="62"/>
        <v>0</v>
      </c>
      <c r="AD71" s="59">
        <f t="shared" si="64"/>
        <v>1494.6911666666667</v>
      </c>
      <c r="AE71" s="59">
        <f t="shared" si="66"/>
        <v>0</v>
      </c>
      <c r="AF71" s="59">
        <f t="shared" si="68"/>
        <v>0</v>
      </c>
      <c r="AG71" s="59">
        <f t="shared" si="70"/>
        <v>0</v>
      </c>
      <c r="AH71" s="59">
        <f t="shared" si="72"/>
        <v>0</v>
      </c>
      <c r="AI71" s="59">
        <f t="shared" si="74"/>
        <v>532.06083333333333</v>
      </c>
      <c r="AJ71" s="59">
        <f t="shared" si="76"/>
        <v>1049.8219999999999</v>
      </c>
      <c r="AK71" s="59">
        <f t="shared" si="77"/>
        <v>0</v>
      </c>
      <c r="AL71" s="59">
        <f t="shared" si="79"/>
        <v>1517.5123333333333</v>
      </c>
      <c r="AM71" s="59">
        <f t="shared" si="81"/>
        <v>1584.6031666666668</v>
      </c>
      <c r="AN71" s="59">
        <f t="shared" si="83"/>
        <v>1524.172</v>
      </c>
      <c r="AO71" s="59">
        <f t="shared" si="85"/>
        <v>13157.319833333337</v>
      </c>
      <c r="AP71" s="59">
        <f t="shared" si="87"/>
        <v>15900.11733333333</v>
      </c>
      <c r="AQ71" s="59">
        <f t="shared" si="89"/>
        <v>17594.083000000002</v>
      </c>
      <c r="AR71" s="59">
        <f t="shared" si="91"/>
        <v>17313.586166666668</v>
      </c>
      <c r="AS71" s="59">
        <f t="shared" ref="AS71:AS98" si="93">($L$39/$V$4)</f>
        <v>15398.003166666665</v>
      </c>
      <c r="AT71" s="59">
        <f t="shared" si="38"/>
        <v>13166.217666666666</v>
      </c>
      <c r="AU71" s="59">
        <f t="shared" si="39"/>
        <v>14324.298333333332</v>
      </c>
      <c r="AV71" s="59">
        <f t="shared" si="40"/>
        <v>20008.853166666664</v>
      </c>
      <c r="AW71" s="59">
        <f t="shared" si="41"/>
        <v>21119.97683333333</v>
      </c>
      <c r="AX71" s="59">
        <f t="shared" si="42"/>
        <v>19748.436333333335</v>
      </c>
      <c r="AY71" s="59">
        <f t="shared" si="43"/>
        <v>17467.016333333333</v>
      </c>
      <c r="AZ71" s="59">
        <f t="shared" si="45"/>
        <v>16275.396000000001</v>
      </c>
      <c r="BA71" s="59">
        <f t="shared" si="47"/>
        <v>17873.511666666665</v>
      </c>
      <c r="BB71" s="59">
        <f t="shared" si="49"/>
        <v>20366.082500000004</v>
      </c>
      <c r="BC71" s="59">
        <f t="shared" si="51"/>
        <v>21473.782666666666</v>
      </c>
      <c r="BD71" s="59">
        <f t="shared" si="53"/>
        <v>8626.8791666666675</v>
      </c>
      <c r="BE71" s="59">
        <f t="shared" si="55"/>
        <v>11249.940499999999</v>
      </c>
      <c r="BF71" s="59">
        <f t="shared" si="57"/>
        <v>12291.986000000003</v>
      </c>
      <c r="BG71" s="59">
        <f t="shared" si="59"/>
        <v>11340.706499999998</v>
      </c>
      <c r="BH71" s="59">
        <f t="shared" si="61"/>
        <v>9408.7516666666688</v>
      </c>
      <c r="BI71" s="59">
        <f t="shared" si="63"/>
        <v>8230.6255000000001</v>
      </c>
      <c r="BJ71" s="59">
        <f t="shared" si="65"/>
        <v>9304.6443333333336</v>
      </c>
      <c r="BK71" s="59">
        <f t="shared" si="67"/>
        <v>11758.031500000001</v>
      </c>
      <c r="BL71" s="59">
        <f t="shared" si="69"/>
        <v>12855.660166666668</v>
      </c>
      <c r="BM71" s="59">
        <f t="shared" si="71"/>
        <v>11888.146333333332</v>
      </c>
      <c r="BN71" s="59">
        <f t="shared" si="73"/>
        <v>9159.2163333333338</v>
      </c>
      <c r="BO71" s="59">
        <f t="shared" si="75"/>
        <v>8215.5700000000015</v>
      </c>
      <c r="BP71" s="59">
        <f t="shared" si="78"/>
        <v>8977.5706666666665</v>
      </c>
      <c r="BQ71" s="59">
        <f t="shared" si="80"/>
        <v>10339.599166666665</v>
      </c>
      <c r="BR71" s="59">
        <f t="shared" si="82"/>
        <v>11780.388000000001</v>
      </c>
      <c r="BS71" s="59">
        <f t="shared" si="84"/>
        <v>7569.868833333333</v>
      </c>
      <c r="BT71" s="59">
        <f t="shared" si="86"/>
        <v>6379.8636666666662</v>
      </c>
      <c r="BU71" s="59">
        <f t="shared" si="88"/>
        <v>5496.7376666666669</v>
      </c>
      <c r="BV71" s="59">
        <f t="shared" si="90"/>
        <v>5979.7210000000005</v>
      </c>
      <c r="BW71" s="59">
        <f t="shared" si="92"/>
        <v>6138.3719999999994</v>
      </c>
      <c r="BX71" s="59">
        <f t="shared" ref="BX71:BX129" si="94">($L$70/$V$4)</f>
        <v>7504.4811666666665</v>
      </c>
      <c r="BY71" s="59">
        <f>($L$71/$V$4)</f>
        <v>4181.1685000000007</v>
      </c>
      <c r="BZ71" s="59"/>
      <c r="CA71" s="59"/>
      <c r="CB71" s="59"/>
      <c r="CC71" s="59"/>
      <c r="CD71" s="59"/>
      <c r="CE71" s="59"/>
      <c r="CF71" s="59"/>
      <c r="CG71" s="59"/>
      <c r="CH71" s="59"/>
      <c r="CJ71" s="59">
        <f t="shared" si="10"/>
        <v>468580.97116666666</v>
      </c>
    </row>
    <row r="72" spans="1:88" s="97" customFormat="1" x14ac:dyDescent="0.3">
      <c r="A72" s="95" t="s">
        <v>22</v>
      </c>
      <c r="B72" s="96">
        <v>2026</v>
      </c>
      <c r="C72" s="59">
        <v>43468.5</v>
      </c>
      <c r="D72" s="59">
        <v>0</v>
      </c>
      <c r="E72" s="59">
        <v>0</v>
      </c>
      <c r="F72" s="59">
        <v>0</v>
      </c>
      <c r="G72" s="59">
        <v>184909.25999999995</v>
      </c>
      <c r="H72" s="59">
        <v>0</v>
      </c>
      <c r="I72" s="59"/>
      <c r="J72" s="59"/>
      <c r="L72" s="59">
        <f t="shared" si="4"/>
        <v>228377.75999999995</v>
      </c>
      <c r="M72" s="288">
        <f t="shared" si="11"/>
        <v>28343236.030000005</v>
      </c>
      <c r="N72" s="59">
        <f t="shared" si="5"/>
        <v>472387.26716666663</v>
      </c>
      <c r="O72" s="288">
        <f t="shared" si="12"/>
        <v>11079933.792833332</v>
      </c>
      <c r="P72" s="288">
        <f t="shared" si="6"/>
        <v>17263302.237166673</v>
      </c>
      <c r="Q72" s="288">
        <f t="shared" si="7"/>
        <v>29160.836831698191</v>
      </c>
      <c r="R72" s="288">
        <f t="shared" si="17"/>
        <v>98400.82275185005</v>
      </c>
      <c r="T72" s="59">
        <f t="shared" si="44"/>
        <v>0</v>
      </c>
      <c r="U72" s="59">
        <f t="shared" si="46"/>
        <v>0</v>
      </c>
      <c r="V72" s="59">
        <f t="shared" si="48"/>
        <v>0</v>
      </c>
      <c r="W72" s="59">
        <f t="shared" si="50"/>
        <v>0</v>
      </c>
      <c r="X72" s="59">
        <f t="shared" si="52"/>
        <v>0</v>
      </c>
      <c r="Y72" s="59">
        <f t="shared" si="54"/>
        <v>0</v>
      </c>
      <c r="Z72" s="59">
        <f t="shared" si="56"/>
        <v>0</v>
      </c>
      <c r="AA72" s="59">
        <f t="shared" si="58"/>
        <v>1013.5</v>
      </c>
      <c r="AB72" s="59">
        <f t="shared" si="60"/>
        <v>0</v>
      </c>
      <c r="AC72" s="59">
        <f t="shared" si="62"/>
        <v>0</v>
      </c>
      <c r="AD72" s="59">
        <f t="shared" si="64"/>
        <v>1494.6911666666667</v>
      </c>
      <c r="AE72" s="59">
        <f t="shared" si="66"/>
        <v>0</v>
      </c>
      <c r="AF72" s="59">
        <f t="shared" si="68"/>
        <v>0</v>
      </c>
      <c r="AG72" s="59">
        <f t="shared" si="70"/>
        <v>0</v>
      </c>
      <c r="AH72" s="59">
        <f t="shared" si="72"/>
        <v>0</v>
      </c>
      <c r="AI72" s="59">
        <f t="shared" si="74"/>
        <v>532.06083333333333</v>
      </c>
      <c r="AJ72" s="59">
        <f t="shared" si="76"/>
        <v>1049.8219999999999</v>
      </c>
      <c r="AK72" s="59">
        <f t="shared" si="77"/>
        <v>0</v>
      </c>
      <c r="AL72" s="59">
        <f t="shared" si="79"/>
        <v>1517.5123333333333</v>
      </c>
      <c r="AM72" s="59">
        <f t="shared" si="81"/>
        <v>1584.6031666666668</v>
      </c>
      <c r="AN72" s="59">
        <f t="shared" si="83"/>
        <v>1524.172</v>
      </c>
      <c r="AO72" s="59">
        <f t="shared" si="85"/>
        <v>13157.319833333337</v>
      </c>
      <c r="AP72" s="59">
        <f t="shared" si="87"/>
        <v>15900.11733333333</v>
      </c>
      <c r="AQ72" s="59">
        <f t="shared" si="89"/>
        <v>17594.083000000002</v>
      </c>
      <c r="AR72" s="59">
        <f t="shared" si="91"/>
        <v>17313.586166666668</v>
      </c>
      <c r="AS72" s="59">
        <f t="shared" si="93"/>
        <v>15398.003166666665</v>
      </c>
      <c r="AT72" s="59">
        <f t="shared" ref="AT72:AT99" si="95">($L$40/$V$4)</f>
        <v>13166.217666666666</v>
      </c>
      <c r="AU72" s="59">
        <f t="shared" si="39"/>
        <v>14324.298333333332</v>
      </c>
      <c r="AV72" s="59">
        <f t="shared" si="40"/>
        <v>20008.853166666664</v>
      </c>
      <c r="AW72" s="59">
        <f t="shared" si="41"/>
        <v>21119.97683333333</v>
      </c>
      <c r="AX72" s="59">
        <f t="shared" si="42"/>
        <v>19748.436333333335</v>
      </c>
      <c r="AY72" s="59">
        <f t="shared" si="43"/>
        <v>17467.016333333333</v>
      </c>
      <c r="AZ72" s="59">
        <f t="shared" si="45"/>
        <v>16275.396000000001</v>
      </c>
      <c r="BA72" s="59">
        <f t="shared" si="47"/>
        <v>17873.511666666665</v>
      </c>
      <c r="BB72" s="59">
        <f t="shared" si="49"/>
        <v>20366.082500000004</v>
      </c>
      <c r="BC72" s="59">
        <f t="shared" si="51"/>
        <v>21473.782666666666</v>
      </c>
      <c r="BD72" s="59">
        <f t="shared" si="53"/>
        <v>8626.8791666666675</v>
      </c>
      <c r="BE72" s="59">
        <f t="shared" si="55"/>
        <v>11249.940499999999</v>
      </c>
      <c r="BF72" s="59">
        <f t="shared" si="57"/>
        <v>12291.986000000003</v>
      </c>
      <c r="BG72" s="59">
        <f t="shared" si="59"/>
        <v>11340.706499999998</v>
      </c>
      <c r="BH72" s="59">
        <f t="shared" si="61"/>
        <v>9408.7516666666688</v>
      </c>
      <c r="BI72" s="59">
        <f t="shared" si="63"/>
        <v>8230.6255000000001</v>
      </c>
      <c r="BJ72" s="59">
        <f t="shared" si="65"/>
        <v>9304.6443333333336</v>
      </c>
      <c r="BK72" s="59">
        <f t="shared" si="67"/>
        <v>11758.031500000001</v>
      </c>
      <c r="BL72" s="59">
        <f t="shared" si="69"/>
        <v>12855.660166666668</v>
      </c>
      <c r="BM72" s="59">
        <f t="shared" si="71"/>
        <v>11888.146333333332</v>
      </c>
      <c r="BN72" s="59">
        <f t="shared" si="73"/>
        <v>9159.2163333333338</v>
      </c>
      <c r="BO72" s="59">
        <f t="shared" si="75"/>
        <v>8215.5700000000015</v>
      </c>
      <c r="BP72" s="59">
        <f t="shared" si="78"/>
        <v>8977.5706666666665</v>
      </c>
      <c r="BQ72" s="59">
        <f t="shared" si="80"/>
        <v>10339.599166666665</v>
      </c>
      <c r="BR72" s="59">
        <f t="shared" si="82"/>
        <v>11780.388000000001</v>
      </c>
      <c r="BS72" s="59">
        <f t="shared" si="84"/>
        <v>7569.868833333333</v>
      </c>
      <c r="BT72" s="59">
        <f t="shared" si="86"/>
        <v>6379.8636666666662</v>
      </c>
      <c r="BU72" s="59">
        <f t="shared" si="88"/>
        <v>5496.7376666666669</v>
      </c>
      <c r="BV72" s="59">
        <f t="shared" si="90"/>
        <v>5979.7210000000005</v>
      </c>
      <c r="BW72" s="59">
        <f t="shared" si="92"/>
        <v>6138.3719999999994</v>
      </c>
      <c r="BX72" s="59">
        <f t="shared" si="94"/>
        <v>7504.4811666666665</v>
      </c>
      <c r="BY72" s="59">
        <f t="shared" ref="BY72:BY130" si="96">($L$71/$V$4)</f>
        <v>4181.1685000000007</v>
      </c>
      <c r="BZ72" s="59">
        <f>($L$72/$V$4)</f>
        <v>3806.2959999999994</v>
      </c>
      <c r="CA72" s="59"/>
      <c r="CB72" s="59"/>
      <c r="CC72" s="59"/>
      <c r="CD72" s="59"/>
      <c r="CE72" s="59"/>
      <c r="CF72" s="59"/>
      <c r="CG72" s="59"/>
      <c r="CH72" s="59"/>
      <c r="CJ72" s="59">
        <f t="shared" si="10"/>
        <v>472387.26716666663</v>
      </c>
    </row>
    <row r="73" spans="1:88" s="97" customFormat="1" x14ac:dyDescent="0.3">
      <c r="A73" s="95" t="s">
        <v>23</v>
      </c>
      <c r="B73" s="96">
        <v>2026</v>
      </c>
      <c r="C73" s="59">
        <v>72447.5</v>
      </c>
      <c r="D73" s="59">
        <v>0</v>
      </c>
      <c r="E73" s="59">
        <v>0</v>
      </c>
      <c r="F73" s="59">
        <v>0</v>
      </c>
      <c r="G73" s="59">
        <v>110945.56000000003</v>
      </c>
      <c r="H73" s="59">
        <v>0</v>
      </c>
      <c r="I73" s="59"/>
      <c r="J73" s="59"/>
      <c r="L73" s="59">
        <f t="shared" si="4"/>
        <v>183393.06000000003</v>
      </c>
      <c r="M73" s="288">
        <f t="shared" si="11"/>
        <v>28526629.090000004</v>
      </c>
      <c r="N73" s="59">
        <f t="shared" si="5"/>
        <v>475443.81816666661</v>
      </c>
      <c r="O73" s="288">
        <f t="shared" si="12"/>
        <v>11555377.610999998</v>
      </c>
      <c r="P73" s="288">
        <f t="shared" si="6"/>
        <v>16971251.479000006</v>
      </c>
      <c r="Q73" s="288">
        <f t="shared" si="7"/>
        <v>28667.510329707355</v>
      </c>
      <c r="R73" s="288">
        <f t="shared" si="17"/>
        <v>96736.133430300033</v>
      </c>
      <c r="T73" s="59">
        <f t="shared" si="44"/>
        <v>0</v>
      </c>
      <c r="U73" s="59">
        <f t="shared" si="46"/>
        <v>0</v>
      </c>
      <c r="V73" s="59">
        <f t="shared" si="48"/>
        <v>0</v>
      </c>
      <c r="W73" s="59">
        <f t="shared" si="50"/>
        <v>0</v>
      </c>
      <c r="X73" s="59">
        <f t="shared" si="52"/>
        <v>0</v>
      </c>
      <c r="Y73" s="59">
        <f t="shared" si="54"/>
        <v>0</v>
      </c>
      <c r="Z73" s="59">
        <f t="shared" si="56"/>
        <v>0</v>
      </c>
      <c r="AA73" s="59">
        <f t="shared" si="58"/>
        <v>1013.5</v>
      </c>
      <c r="AB73" s="59">
        <f t="shared" si="60"/>
        <v>0</v>
      </c>
      <c r="AC73" s="59">
        <f t="shared" si="62"/>
        <v>0</v>
      </c>
      <c r="AD73" s="59">
        <f t="shared" si="64"/>
        <v>1494.6911666666667</v>
      </c>
      <c r="AE73" s="59">
        <f t="shared" si="66"/>
        <v>0</v>
      </c>
      <c r="AF73" s="59">
        <f t="shared" si="68"/>
        <v>0</v>
      </c>
      <c r="AG73" s="59">
        <f t="shared" si="70"/>
        <v>0</v>
      </c>
      <c r="AH73" s="59">
        <f t="shared" si="72"/>
        <v>0</v>
      </c>
      <c r="AI73" s="59">
        <f t="shared" si="74"/>
        <v>532.06083333333333</v>
      </c>
      <c r="AJ73" s="59">
        <f t="shared" si="76"/>
        <v>1049.8219999999999</v>
      </c>
      <c r="AK73" s="59">
        <f t="shared" si="77"/>
        <v>0</v>
      </c>
      <c r="AL73" s="59">
        <f t="shared" si="79"/>
        <v>1517.5123333333333</v>
      </c>
      <c r="AM73" s="59">
        <f t="shared" si="81"/>
        <v>1584.6031666666668</v>
      </c>
      <c r="AN73" s="59">
        <f t="shared" si="83"/>
        <v>1524.172</v>
      </c>
      <c r="AO73" s="59">
        <f t="shared" si="85"/>
        <v>13157.319833333337</v>
      </c>
      <c r="AP73" s="59">
        <f t="shared" si="87"/>
        <v>15900.11733333333</v>
      </c>
      <c r="AQ73" s="59">
        <f t="shared" si="89"/>
        <v>17594.083000000002</v>
      </c>
      <c r="AR73" s="59">
        <f t="shared" si="91"/>
        <v>17313.586166666668</v>
      </c>
      <c r="AS73" s="59">
        <f t="shared" si="93"/>
        <v>15398.003166666665</v>
      </c>
      <c r="AT73" s="59">
        <f t="shared" si="95"/>
        <v>13166.217666666666</v>
      </c>
      <c r="AU73" s="59">
        <f t="shared" ref="AU73:AU100" si="97">($L$41/$V$4)</f>
        <v>14324.298333333332</v>
      </c>
      <c r="AV73" s="59">
        <f t="shared" si="40"/>
        <v>20008.853166666664</v>
      </c>
      <c r="AW73" s="59">
        <f t="shared" si="41"/>
        <v>21119.97683333333</v>
      </c>
      <c r="AX73" s="59">
        <f t="shared" si="42"/>
        <v>19748.436333333335</v>
      </c>
      <c r="AY73" s="59">
        <f t="shared" si="43"/>
        <v>17467.016333333333</v>
      </c>
      <c r="AZ73" s="59">
        <f t="shared" si="45"/>
        <v>16275.396000000001</v>
      </c>
      <c r="BA73" s="59">
        <f t="shared" si="47"/>
        <v>17873.511666666665</v>
      </c>
      <c r="BB73" s="59">
        <f t="shared" si="49"/>
        <v>20366.082500000004</v>
      </c>
      <c r="BC73" s="59">
        <f t="shared" si="51"/>
        <v>21473.782666666666</v>
      </c>
      <c r="BD73" s="59">
        <f t="shared" si="53"/>
        <v>8626.8791666666675</v>
      </c>
      <c r="BE73" s="59">
        <f t="shared" si="55"/>
        <v>11249.940499999999</v>
      </c>
      <c r="BF73" s="59">
        <f t="shared" si="57"/>
        <v>12291.986000000003</v>
      </c>
      <c r="BG73" s="59">
        <f t="shared" si="59"/>
        <v>11340.706499999998</v>
      </c>
      <c r="BH73" s="59">
        <f t="shared" si="61"/>
        <v>9408.7516666666688</v>
      </c>
      <c r="BI73" s="59">
        <f t="shared" si="63"/>
        <v>8230.6255000000001</v>
      </c>
      <c r="BJ73" s="59">
        <f t="shared" si="65"/>
        <v>9304.6443333333336</v>
      </c>
      <c r="BK73" s="59">
        <f t="shared" si="67"/>
        <v>11758.031500000001</v>
      </c>
      <c r="BL73" s="59">
        <f t="shared" si="69"/>
        <v>12855.660166666668</v>
      </c>
      <c r="BM73" s="59">
        <f t="shared" si="71"/>
        <v>11888.146333333332</v>
      </c>
      <c r="BN73" s="59">
        <f t="shared" si="73"/>
        <v>9159.2163333333338</v>
      </c>
      <c r="BO73" s="59">
        <f t="shared" si="75"/>
        <v>8215.5700000000015</v>
      </c>
      <c r="BP73" s="59">
        <f t="shared" si="78"/>
        <v>8977.5706666666665</v>
      </c>
      <c r="BQ73" s="59">
        <f t="shared" si="80"/>
        <v>10339.599166666665</v>
      </c>
      <c r="BR73" s="59">
        <f t="shared" si="82"/>
        <v>11780.388000000001</v>
      </c>
      <c r="BS73" s="59">
        <f t="shared" si="84"/>
        <v>7569.868833333333</v>
      </c>
      <c r="BT73" s="59">
        <f t="shared" si="86"/>
        <v>6379.8636666666662</v>
      </c>
      <c r="BU73" s="59">
        <f t="shared" si="88"/>
        <v>5496.7376666666669</v>
      </c>
      <c r="BV73" s="59">
        <f t="shared" si="90"/>
        <v>5979.7210000000005</v>
      </c>
      <c r="BW73" s="59">
        <f t="shared" si="92"/>
        <v>6138.3719999999994</v>
      </c>
      <c r="BX73" s="59">
        <f t="shared" si="94"/>
        <v>7504.4811666666665</v>
      </c>
      <c r="BY73" s="59">
        <f t="shared" si="96"/>
        <v>4181.1685000000007</v>
      </c>
      <c r="BZ73" s="59">
        <f t="shared" ref="BZ73:BZ131" si="98">($L$72/$V$4)</f>
        <v>3806.2959999999994</v>
      </c>
      <c r="CA73" s="59">
        <f>($L$73/$V$4)</f>
        <v>3056.5510000000004</v>
      </c>
      <c r="CB73" s="59"/>
      <c r="CC73" s="59"/>
      <c r="CD73" s="59"/>
      <c r="CE73" s="59"/>
      <c r="CF73" s="59"/>
      <c r="CG73" s="59"/>
      <c r="CH73" s="59"/>
      <c r="CJ73" s="59">
        <f t="shared" si="10"/>
        <v>475443.81816666661</v>
      </c>
    </row>
    <row r="74" spans="1:88" s="97" customFormat="1" x14ac:dyDescent="0.3">
      <c r="A74" s="95" t="s">
        <v>24</v>
      </c>
      <c r="B74" s="96">
        <v>2026</v>
      </c>
      <c r="C74" s="59">
        <v>86937</v>
      </c>
      <c r="D74" s="59">
        <v>0</v>
      </c>
      <c r="E74" s="59">
        <v>0</v>
      </c>
      <c r="F74" s="59">
        <v>0</v>
      </c>
      <c r="G74" s="59">
        <v>73963.700000000012</v>
      </c>
      <c r="H74" s="59">
        <v>0</v>
      </c>
      <c r="I74" s="59"/>
      <c r="J74" s="59"/>
      <c r="L74" s="59">
        <f t="shared" si="4"/>
        <v>160900.70000000001</v>
      </c>
      <c r="M74" s="288">
        <f t="shared" si="11"/>
        <v>28687529.790000003</v>
      </c>
      <c r="N74" s="59">
        <f t="shared" si="5"/>
        <v>478125.49649999995</v>
      </c>
      <c r="O74" s="288">
        <f t="shared" si="12"/>
        <v>12033503.107499998</v>
      </c>
      <c r="P74" s="288">
        <f t="shared" si="6"/>
        <v>16654026.682500005</v>
      </c>
      <c r="Q74" s="288">
        <f t="shared" si="7"/>
        <v>28131.660328205937</v>
      </c>
      <c r="R74" s="288">
        <f t="shared" si="17"/>
        <v>94927.952090250037</v>
      </c>
      <c r="T74" s="59"/>
      <c r="U74" s="59">
        <f t="shared" si="46"/>
        <v>0</v>
      </c>
      <c r="V74" s="59">
        <f t="shared" si="48"/>
        <v>0</v>
      </c>
      <c r="W74" s="59">
        <f t="shared" si="50"/>
        <v>0</v>
      </c>
      <c r="X74" s="59">
        <f t="shared" si="52"/>
        <v>0</v>
      </c>
      <c r="Y74" s="59">
        <f t="shared" si="54"/>
        <v>0</v>
      </c>
      <c r="Z74" s="59">
        <f t="shared" si="56"/>
        <v>0</v>
      </c>
      <c r="AA74" s="59">
        <f t="shared" si="58"/>
        <v>1013.5</v>
      </c>
      <c r="AB74" s="59">
        <f t="shared" si="60"/>
        <v>0</v>
      </c>
      <c r="AC74" s="59">
        <f t="shared" si="62"/>
        <v>0</v>
      </c>
      <c r="AD74" s="59">
        <f t="shared" si="64"/>
        <v>1494.6911666666667</v>
      </c>
      <c r="AE74" s="59">
        <f t="shared" si="66"/>
        <v>0</v>
      </c>
      <c r="AF74" s="59">
        <f t="shared" si="68"/>
        <v>0</v>
      </c>
      <c r="AG74" s="59">
        <f t="shared" si="70"/>
        <v>0</v>
      </c>
      <c r="AH74" s="59">
        <f t="shared" si="72"/>
        <v>0</v>
      </c>
      <c r="AI74" s="59">
        <f t="shared" si="74"/>
        <v>532.06083333333333</v>
      </c>
      <c r="AJ74" s="59">
        <f t="shared" si="76"/>
        <v>1049.8219999999999</v>
      </c>
      <c r="AK74" s="59">
        <f t="shared" si="77"/>
        <v>0</v>
      </c>
      <c r="AL74" s="59">
        <f t="shared" si="79"/>
        <v>1517.5123333333333</v>
      </c>
      <c r="AM74" s="59">
        <f t="shared" si="81"/>
        <v>1584.6031666666668</v>
      </c>
      <c r="AN74" s="59">
        <f t="shared" si="83"/>
        <v>1524.172</v>
      </c>
      <c r="AO74" s="59">
        <f t="shared" si="85"/>
        <v>13157.319833333337</v>
      </c>
      <c r="AP74" s="59">
        <f t="shared" si="87"/>
        <v>15900.11733333333</v>
      </c>
      <c r="AQ74" s="59">
        <f t="shared" si="89"/>
        <v>17594.083000000002</v>
      </c>
      <c r="AR74" s="59">
        <f t="shared" si="91"/>
        <v>17313.586166666668</v>
      </c>
      <c r="AS74" s="59">
        <f t="shared" si="93"/>
        <v>15398.003166666665</v>
      </c>
      <c r="AT74" s="59">
        <f t="shared" si="95"/>
        <v>13166.217666666666</v>
      </c>
      <c r="AU74" s="59">
        <f t="shared" si="97"/>
        <v>14324.298333333332</v>
      </c>
      <c r="AV74" s="59">
        <f t="shared" ref="AV74:AV101" si="99">($L$42/$V$4)</f>
        <v>20008.853166666664</v>
      </c>
      <c r="AW74" s="59">
        <f t="shared" si="41"/>
        <v>21119.97683333333</v>
      </c>
      <c r="AX74" s="59">
        <f t="shared" si="42"/>
        <v>19748.436333333335</v>
      </c>
      <c r="AY74" s="59">
        <f t="shared" si="43"/>
        <v>17467.016333333333</v>
      </c>
      <c r="AZ74" s="59">
        <f t="shared" si="45"/>
        <v>16275.396000000001</v>
      </c>
      <c r="BA74" s="59">
        <f t="shared" si="47"/>
        <v>17873.511666666665</v>
      </c>
      <c r="BB74" s="59">
        <f t="shared" si="49"/>
        <v>20366.082500000004</v>
      </c>
      <c r="BC74" s="59">
        <f t="shared" si="51"/>
        <v>21473.782666666666</v>
      </c>
      <c r="BD74" s="59">
        <f t="shared" si="53"/>
        <v>8626.8791666666675</v>
      </c>
      <c r="BE74" s="59">
        <f t="shared" si="55"/>
        <v>11249.940499999999</v>
      </c>
      <c r="BF74" s="59">
        <f t="shared" si="57"/>
        <v>12291.986000000003</v>
      </c>
      <c r="BG74" s="59">
        <f t="shared" si="59"/>
        <v>11340.706499999998</v>
      </c>
      <c r="BH74" s="59">
        <f t="shared" si="61"/>
        <v>9408.7516666666688</v>
      </c>
      <c r="BI74" s="59">
        <f t="shared" si="63"/>
        <v>8230.6255000000001</v>
      </c>
      <c r="BJ74" s="59">
        <f t="shared" si="65"/>
        <v>9304.6443333333336</v>
      </c>
      <c r="BK74" s="59">
        <f t="shared" si="67"/>
        <v>11758.031500000001</v>
      </c>
      <c r="BL74" s="59">
        <f t="shared" si="69"/>
        <v>12855.660166666668</v>
      </c>
      <c r="BM74" s="59">
        <f t="shared" si="71"/>
        <v>11888.146333333332</v>
      </c>
      <c r="BN74" s="59">
        <f t="shared" si="73"/>
        <v>9159.2163333333338</v>
      </c>
      <c r="BO74" s="59">
        <f t="shared" si="75"/>
        <v>8215.5700000000015</v>
      </c>
      <c r="BP74" s="59">
        <f t="shared" si="78"/>
        <v>8977.5706666666665</v>
      </c>
      <c r="BQ74" s="59">
        <f t="shared" si="80"/>
        <v>10339.599166666665</v>
      </c>
      <c r="BR74" s="59">
        <f t="shared" si="82"/>
        <v>11780.388000000001</v>
      </c>
      <c r="BS74" s="59">
        <f t="shared" si="84"/>
        <v>7569.868833333333</v>
      </c>
      <c r="BT74" s="59">
        <f t="shared" si="86"/>
        <v>6379.8636666666662</v>
      </c>
      <c r="BU74" s="59">
        <f t="shared" si="88"/>
        <v>5496.7376666666669</v>
      </c>
      <c r="BV74" s="59">
        <f t="shared" si="90"/>
        <v>5979.7210000000005</v>
      </c>
      <c r="BW74" s="59">
        <f t="shared" si="92"/>
        <v>6138.3719999999994</v>
      </c>
      <c r="BX74" s="59">
        <f t="shared" si="94"/>
        <v>7504.4811666666665</v>
      </c>
      <c r="BY74" s="59">
        <f t="shared" si="96"/>
        <v>4181.1685000000007</v>
      </c>
      <c r="BZ74" s="59">
        <f t="shared" si="98"/>
        <v>3806.2959999999994</v>
      </c>
      <c r="CA74" s="59">
        <f t="shared" ref="CA74:CA132" si="100">($L$73/$V$4)</f>
        <v>3056.5510000000004</v>
      </c>
      <c r="CB74" s="59">
        <f>($L$74/$V$4)</f>
        <v>2681.6783333333337</v>
      </c>
      <c r="CC74" s="59"/>
      <c r="CD74" s="59"/>
      <c r="CE74" s="59"/>
      <c r="CF74" s="59"/>
      <c r="CG74" s="59"/>
      <c r="CH74" s="59"/>
      <c r="CJ74" s="59">
        <f t="shared" si="10"/>
        <v>478125.49649999995</v>
      </c>
    </row>
    <row r="75" spans="1:88" s="97" customFormat="1" x14ac:dyDescent="0.3">
      <c r="A75" s="95" t="s">
        <v>25</v>
      </c>
      <c r="B75" s="96">
        <v>2026</v>
      </c>
      <c r="C75" s="59">
        <v>0</v>
      </c>
      <c r="D75" s="59">
        <v>0</v>
      </c>
      <c r="E75" s="59">
        <v>0</v>
      </c>
      <c r="F75" s="59">
        <v>0</v>
      </c>
      <c r="G75" s="59">
        <v>110945.56000000003</v>
      </c>
      <c r="H75" s="59">
        <v>0</v>
      </c>
      <c r="I75" s="59"/>
      <c r="J75" s="59"/>
      <c r="L75" s="59">
        <f t="shared" si="4"/>
        <v>110945.56000000003</v>
      </c>
      <c r="M75" s="288">
        <f t="shared" si="11"/>
        <v>28798475.350000001</v>
      </c>
      <c r="N75" s="59">
        <f t="shared" si="5"/>
        <v>479974.58916666661</v>
      </c>
      <c r="O75" s="288">
        <f t="shared" si="12"/>
        <v>12513477.696666665</v>
      </c>
      <c r="P75" s="288">
        <f t="shared" si="6"/>
        <v>16284997.653333336</v>
      </c>
      <c r="Q75" s="288">
        <f t="shared" si="7"/>
        <v>27508.303617082551</v>
      </c>
      <c r="R75" s="288">
        <f t="shared" si="17"/>
        <v>92824.486624000012</v>
      </c>
      <c r="T75" s="59"/>
      <c r="U75" s="59"/>
      <c r="V75" s="59">
        <f t="shared" si="48"/>
        <v>0</v>
      </c>
      <c r="W75" s="59">
        <f t="shared" si="50"/>
        <v>0</v>
      </c>
      <c r="X75" s="59">
        <f t="shared" si="52"/>
        <v>0</v>
      </c>
      <c r="Y75" s="59">
        <f t="shared" si="54"/>
        <v>0</v>
      </c>
      <c r="Z75" s="59">
        <f t="shared" si="56"/>
        <v>0</v>
      </c>
      <c r="AA75" s="59">
        <f t="shared" si="58"/>
        <v>1013.5</v>
      </c>
      <c r="AB75" s="59">
        <f t="shared" si="60"/>
        <v>0</v>
      </c>
      <c r="AC75" s="59">
        <f t="shared" si="62"/>
        <v>0</v>
      </c>
      <c r="AD75" s="59">
        <f t="shared" si="64"/>
        <v>1494.6911666666667</v>
      </c>
      <c r="AE75" s="59">
        <f t="shared" si="66"/>
        <v>0</v>
      </c>
      <c r="AF75" s="59">
        <f t="shared" si="68"/>
        <v>0</v>
      </c>
      <c r="AG75" s="59">
        <f t="shared" si="70"/>
        <v>0</v>
      </c>
      <c r="AH75" s="59">
        <f t="shared" si="72"/>
        <v>0</v>
      </c>
      <c r="AI75" s="59">
        <f t="shared" si="74"/>
        <v>532.06083333333333</v>
      </c>
      <c r="AJ75" s="59">
        <f t="shared" si="76"/>
        <v>1049.8219999999999</v>
      </c>
      <c r="AK75" s="59">
        <f t="shared" si="77"/>
        <v>0</v>
      </c>
      <c r="AL75" s="59">
        <f t="shared" si="79"/>
        <v>1517.5123333333333</v>
      </c>
      <c r="AM75" s="59">
        <f t="shared" si="81"/>
        <v>1584.6031666666668</v>
      </c>
      <c r="AN75" s="59">
        <f t="shared" si="83"/>
        <v>1524.172</v>
      </c>
      <c r="AO75" s="59">
        <f t="shared" si="85"/>
        <v>13157.319833333337</v>
      </c>
      <c r="AP75" s="59">
        <f t="shared" si="87"/>
        <v>15900.11733333333</v>
      </c>
      <c r="AQ75" s="59">
        <f t="shared" si="89"/>
        <v>17594.083000000002</v>
      </c>
      <c r="AR75" s="59">
        <f t="shared" si="91"/>
        <v>17313.586166666668</v>
      </c>
      <c r="AS75" s="59">
        <f t="shared" si="93"/>
        <v>15398.003166666665</v>
      </c>
      <c r="AT75" s="59">
        <f t="shared" si="95"/>
        <v>13166.217666666666</v>
      </c>
      <c r="AU75" s="59">
        <f t="shared" si="97"/>
        <v>14324.298333333332</v>
      </c>
      <c r="AV75" s="59">
        <f t="shared" si="99"/>
        <v>20008.853166666664</v>
      </c>
      <c r="AW75" s="59">
        <f t="shared" ref="AW75:AW102" si="101">($L$43/$V$4)</f>
        <v>21119.97683333333</v>
      </c>
      <c r="AX75" s="59">
        <f t="shared" si="42"/>
        <v>19748.436333333335</v>
      </c>
      <c r="AY75" s="59">
        <f t="shared" si="43"/>
        <v>17467.016333333333</v>
      </c>
      <c r="AZ75" s="59">
        <f t="shared" si="45"/>
        <v>16275.396000000001</v>
      </c>
      <c r="BA75" s="59">
        <f t="shared" si="47"/>
        <v>17873.511666666665</v>
      </c>
      <c r="BB75" s="59">
        <f t="shared" si="49"/>
        <v>20366.082500000004</v>
      </c>
      <c r="BC75" s="59">
        <f t="shared" si="51"/>
        <v>21473.782666666666</v>
      </c>
      <c r="BD75" s="59">
        <f t="shared" si="53"/>
        <v>8626.8791666666675</v>
      </c>
      <c r="BE75" s="59">
        <f t="shared" si="55"/>
        <v>11249.940499999999</v>
      </c>
      <c r="BF75" s="59">
        <f t="shared" si="57"/>
        <v>12291.986000000003</v>
      </c>
      <c r="BG75" s="59">
        <f t="shared" si="59"/>
        <v>11340.706499999998</v>
      </c>
      <c r="BH75" s="59">
        <f t="shared" si="61"/>
        <v>9408.7516666666688</v>
      </c>
      <c r="BI75" s="59">
        <f t="shared" si="63"/>
        <v>8230.6255000000001</v>
      </c>
      <c r="BJ75" s="59">
        <f t="shared" si="65"/>
        <v>9304.6443333333336</v>
      </c>
      <c r="BK75" s="59">
        <f t="shared" si="67"/>
        <v>11758.031500000001</v>
      </c>
      <c r="BL75" s="59">
        <f t="shared" si="69"/>
        <v>12855.660166666668</v>
      </c>
      <c r="BM75" s="59">
        <f t="shared" si="71"/>
        <v>11888.146333333332</v>
      </c>
      <c r="BN75" s="59">
        <f t="shared" si="73"/>
        <v>9159.2163333333338</v>
      </c>
      <c r="BO75" s="59">
        <f t="shared" si="75"/>
        <v>8215.5700000000015</v>
      </c>
      <c r="BP75" s="59">
        <f t="shared" si="78"/>
        <v>8977.5706666666665</v>
      </c>
      <c r="BQ75" s="59">
        <f t="shared" si="80"/>
        <v>10339.599166666665</v>
      </c>
      <c r="BR75" s="59">
        <f t="shared" si="82"/>
        <v>11780.388000000001</v>
      </c>
      <c r="BS75" s="59">
        <f t="shared" si="84"/>
        <v>7569.868833333333</v>
      </c>
      <c r="BT75" s="59">
        <f t="shared" si="86"/>
        <v>6379.8636666666662</v>
      </c>
      <c r="BU75" s="59">
        <f t="shared" si="88"/>
        <v>5496.7376666666669</v>
      </c>
      <c r="BV75" s="59">
        <f t="shared" si="90"/>
        <v>5979.7210000000005</v>
      </c>
      <c r="BW75" s="59">
        <f t="shared" si="92"/>
        <v>6138.3719999999994</v>
      </c>
      <c r="BX75" s="59">
        <f t="shared" si="94"/>
        <v>7504.4811666666665</v>
      </c>
      <c r="BY75" s="59">
        <f t="shared" si="96"/>
        <v>4181.1685000000007</v>
      </c>
      <c r="BZ75" s="59">
        <f t="shared" si="98"/>
        <v>3806.2959999999994</v>
      </c>
      <c r="CA75" s="59">
        <f t="shared" si="100"/>
        <v>3056.5510000000004</v>
      </c>
      <c r="CB75" s="59">
        <f t="shared" ref="CB75:CB133" si="102">($L$74/$V$4)</f>
        <v>2681.6783333333337</v>
      </c>
      <c r="CC75" s="59">
        <f>($L$75/$V$4)</f>
        <v>1849.0926666666671</v>
      </c>
      <c r="CD75" s="59"/>
      <c r="CE75" s="59"/>
      <c r="CF75" s="59"/>
      <c r="CG75" s="59"/>
      <c r="CH75" s="59"/>
      <c r="CJ75" s="59">
        <f t="shared" si="10"/>
        <v>479974.58916666661</v>
      </c>
    </row>
    <row r="76" spans="1:88" s="97" customFormat="1" x14ac:dyDescent="0.3">
      <c r="A76" s="95" t="s">
        <v>26</v>
      </c>
      <c r="B76" s="96">
        <v>2026</v>
      </c>
      <c r="C76" s="59">
        <v>0</v>
      </c>
      <c r="D76" s="59">
        <v>0</v>
      </c>
      <c r="E76" s="59">
        <v>0</v>
      </c>
      <c r="F76" s="59">
        <v>0</v>
      </c>
      <c r="G76" s="59">
        <v>184909.25999999995</v>
      </c>
      <c r="H76" s="59">
        <v>0</v>
      </c>
      <c r="I76" s="59"/>
      <c r="J76" s="59"/>
      <c r="L76" s="59">
        <f t="shared" si="4"/>
        <v>184909.25999999995</v>
      </c>
      <c r="M76" s="288">
        <f t="shared" si="11"/>
        <v>28983384.610000003</v>
      </c>
      <c r="N76" s="59">
        <f t="shared" si="5"/>
        <v>483056.41016666661</v>
      </c>
      <c r="O76" s="288">
        <f t="shared" si="12"/>
        <v>12996534.106833331</v>
      </c>
      <c r="P76" s="288">
        <f t="shared" si="6"/>
        <v>15986850.503166672</v>
      </c>
      <c r="Q76" s="288">
        <f t="shared" si="7"/>
        <v>27004.679207430043</v>
      </c>
      <c r="R76" s="288">
        <f t="shared" si="17"/>
        <v>91125.047868050038</v>
      </c>
      <c r="T76" s="59"/>
      <c r="U76" s="59"/>
      <c r="V76" s="59"/>
      <c r="W76" s="59">
        <f t="shared" si="50"/>
        <v>0</v>
      </c>
      <c r="X76" s="59">
        <f t="shared" si="52"/>
        <v>0</v>
      </c>
      <c r="Y76" s="59">
        <f t="shared" si="54"/>
        <v>0</v>
      </c>
      <c r="Z76" s="59">
        <f t="shared" si="56"/>
        <v>0</v>
      </c>
      <c r="AA76" s="59">
        <f t="shared" si="58"/>
        <v>1013.5</v>
      </c>
      <c r="AB76" s="59">
        <f t="shared" si="60"/>
        <v>0</v>
      </c>
      <c r="AC76" s="59">
        <f t="shared" si="62"/>
        <v>0</v>
      </c>
      <c r="AD76" s="59">
        <f t="shared" si="64"/>
        <v>1494.6911666666667</v>
      </c>
      <c r="AE76" s="59">
        <f t="shared" si="66"/>
        <v>0</v>
      </c>
      <c r="AF76" s="59">
        <f t="shared" si="68"/>
        <v>0</v>
      </c>
      <c r="AG76" s="59">
        <f t="shared" si="70"/>
        <v>0</v>
      </c>
      <c r="AH76" s="59">
        <f t="shared" si="72"/>
        <v>0</v>
      </c>
      <c r="AI76" s="59">
        <f t="shared" si="74"/>
        <v>532.06083333333333</v>
      </c>
      <c r="AJ76" s="59">
        <f t="shared" si="76"/>
        <v>1049.8219999999999</v>
      </c>
      <c r="AK76" s="59">
        <f t="shared" si="77"/>
        <v>0</v>
      </c>
      <c r="AL76" s="59">
        <f t="shared" si="79"/>
        <v>1517.5123333333333</v>
      </c>
      <c r="AM76" s="59">
        <f t="shared" si="81"/>
        <v>1584.6031666666668</v>
      </c>
      <c r="AN76" s="59">
        <f t="shared" si="83"/>
        <v>1524.172</v>
      </c>
      <c r="AO76" s="59">
        <f t="shared" si="85"/>
        <v>13157.319833333337</v>
      </c>
      <c r="AP76" s="59">
        <f t="shared" si="87"/>
        <v>15900.11733333333</v>
      </c>
      <c r="AQ76" s="59">
        <f t="shared" si="89"/>
        <v>17594.083000000002</v>
      </c>
      <c r="AR76" s="59">
        <f t="shared" si="91"/>
        <v>17313.586166666668</v>
      </c>
      <c r="AS76" s="59">
        <f t="shared" si="93"/>
        <v>15398.003166666665</v>
      </c>
      <c r="AT76" s="59">
        <f t="shared" si="95"/>
        <v>13166.217666666666</v>
      </c>
      <c r="AU76" s="59">
        <f t="shared" si="97"/>
        <v>14324.298333333332</v>
      </c>
      <c r="AV76" s="59">
        <f t="shared" si="99"/>
        <v>20008.853166666664</v>
      </c>
      <c r="AW76" s="59">
        <f t="shared" si="101"/>
        <v>21119.97683333333</v>
      </c>
      <c r="AX76" s="59">
        <f t="shared" ref="AX76:AX103" si="103">($L$44/$V$4)</f>
        <v>19748.436333333335</v>
      </c>
      <c r="AY76" s="59">
        <f t="shared" si="43"/>
        <v>17467.016333333333</v>
      </c>
      <c r="AZ76" s="59">
        <f t="shared" si="45"/>
        <v>16275.396000000001</v>
      </c>
      <c r="BA76" s="59">
        <f t="shared" si="47"/>
        <v>17873.511666666665</v>
      </c>
      <c r="BB76" s="59">
        <f t="shared" si="49"/>
        <v>20366.082500000004</v>
      </c>
      <c r="BC76" s="59">
        <f t="shared" si="51"/>
        <v>21473.782666666666</v>
      </c>
      <c r="BD76" s="59">
        <f t="shared" si="53"/>
        <v>8626.8791666666675</v>
      </c>
      <c r="BE76" s="59">
        <f t="shared" si="55"/>
        <v>11249.940499999999</v>
      </c>
      <c r="BF76" s="59">
        <f t="shared" si="57"/>
        <v>12291.986000000003</v>
      </c>
      <c r="BG76" s="59">
        <f t="shared" si="59"/>
        <v>11340.706499999998</v>
      </c>
      <c r="BH76" s="59">
        <f t="shared" si="61"/>
        <v>9408.7516666666688</v>
      </c>
      <c r="BI76" s="59">
        <f t="shared" si="63"/>
        <v>8230.6255000000001</v>
      </c>
      <c r="BJ76" s="59">
        <f t="shared" si="65"/>
        <v>9304.6443333333336</v>
      </c>
      <c r="BK76" s="59">
        <f t="shared" si="67"/>
        <v>11758.031500000001</v>
      </c>
      <c r="BL76" s="59">
        <f t="shared" si="69"/>
        <v>12855.660166666668</v>
      </c>
      <c r="BM76" s="59">
        <f t="shared" si="71"/>
        <v>11888.146333333332</v>
      </c>
      <c r="BN76" s="59">
        <f t="shared" si="73"/>
        <v>9159.2163333333338</v>
      </c>
      <c r="BO76" s="59">
        <f t="shared" si="75"/>
        <v>8215.5700000000015</v>
      </c>
      <c r="BP76" s="59">
        <f t="shared" si="78"/>
        <v>8977.5706666666665</v>
      </c>
      <c r="BQ76" s="59">
        <f t="shared" si="80"/>
        <v>10339.599166666665</v>
      </c>
      <c r="BR76" s="59">
        <f t="shared" si="82"/>
        <v>11780.388000000001</v>
      </c>
      <c r="BS76" s="59">
        <f t="shared" si="84"/>
        <v>7569.868833333333</v>
      </c>
      <c r="BT76" s="59">
        <f t="shared" si="86"/>
        <v>6379.8636666666662</v>
      </c>
      <c r="BU76" s="59">
        <f t="shared" si="88"/>
        <v>5496.7376666666669</v>
      </c>
      <c r="BV76" s="59">
        <f t="shared" si="90"/>
        <v>5979.7210000000005</v>
      </c>
      <c r="BW76" s="59">
        <f t="shared" si="92"/>
        <v>6138.3719999999994</v>
      </c>
      <c r="BX76" s="59">
        <f t="shared" si="94"/>
        <v>7504.4811666666665</v>
      </c>
      <c r="BY76" s="59">
        <f t="shared" si="96"/>
        <v>4181.1685000000007</v>
      </c>
      <c r="BZ76" s="59">
        <f t="shared" si="98"/>
        <v>3806.2959999999994</v>
      </c>
      <c r="CA76" s="59">
        <f t="shared" si="100"/>
        <v>3056.5510000000004</v>
      </c>
      <c r="CB76" s="59">
        <f t="shared" si="102"/>
        <v>2681.6783333333337</v>
      </c>
      <c r="CC76" s="59">
        <f t="shared" ref="CC76:CC134" si="104">($L$75/$V$4)</f>
        <v>1849.0926666666671</v>
      </c>
      <c r="CD76" s="59">
        <f>($L$76/$V$4)</f>
        <v>3081.820999999999</v>
      </c>
      <c r="CE76" s="59"/>
      <c r="CF76" s="59"/>
      <c r="CG76" s="59"/>
      <c r="CH76" s="59"/>
      <c r="CJ76" s="59">
        <f t="shared" si="10"/>
        <v>483056.41016666661</v>
      </c>
    </row>
    <row r="77" spans="1:88" s="97" customFormat="1" x14ac:dyDescent="0.3">
      <c r="A77" s="95" t="s">
        <v>27</v>
      </c>
      <c r="B77" s="96">
        <v>2026</v>
      </c>
      <c r="C77" s="59">
        <v>0</v>
      </c>
      <c r="D77" s="59">
        <v>0</v>
      </c>
      <c r="E77" s="59">
        <v>0</v>
      </c>
      <c r="F77" s="59">
        <v>0</v>
      </c>
      <c r="G77" s="59">
        <v>221891.11000000004</v>
      </c>
      <c r="H77" s="59">
        <v>0</v>
      </c>
      <c r="I77" s="59"/>
      <c r="J77" s="59"/>
      <c r="L77" s="59">
        <f t="shared" si="4"/>
        <v>221891.11000000004</v>
      </c>
      <c r="M77" s="288">
        <f t="shared" si="11"/>
        <v>29205275.720000003</v>
      </c>
      <c r="N77" s="59">
        <f t="shared" si="5"/>
        <v>486754.5953333333</v>
      </c>
      <c r="O77" s="288">
        <f t="shared" si="12"/>
        <v>13483288.702166665</v>
      </c>
      <c r="P77" s="288">
        <f t="shared" si="6"/>
        <v>15721987.017833337</v>
      </c>
      <c r="Q77" s="288">
        <f t="shared" si="7"/>
        <v>26557.276921797122</v>
      </c>
      <c r="R77" s="288">
        <f t="shared" si="17"/>
        <v>89615.326001650028</v>
      </c>
      <c r="T77" s="59"/>
      <c r="U77" s="59"/>
      <c r="V77" s="59"/>
      <c r="W77" s="59"/>
      <c r="X77" s="59">
        <f t="shared" si="52"/>
        <v>0</v>
      </c>
      <c r="Y77" s="59">
        <f t="shared" si="54"/>
        <v>0</v>
      </c>
      <c r="Z77" s="59">
        <f t="shared" si="56"/>
        <v>0</v>
      </c>
      <c r="AA77" s="59">
        <f t="shared" si="58"/>
        <v>1013.5</v>
      </c>
      <c r="AB77" s="59">
        <f t="shared" si="60"/>
        <v>0</v>
      </c>
      <c r="AC77" s="59">
        <f t="shared" si="62"/>
        <v>0</v>
      </c>
      <c r="AD77" s="59">
        <f t="shared" si="64"/>
        <v>1494.6911666666667</v>
      </c>
      <c r="AE77" s="59">
        <f t="shared" si="66"/>
        <v>0</v>
      </c>
      <c r="AF77" s="59">
        <f t="shared" si="68"/>
        <v>0</v>
      </c>
      <c r="AG77" s="59">
        <f t="shared" si="70"/>
        <v>0</v>
      </c>
      <c r="AH77" s="59">
        <f t="shared" si="72"/>
        <v>0</v>
      </c>
      <c r="AI77" s="59">
        <f t="shared" si="74"/>
        <v>532.06083333333333</v>
      </c>
      <c r="AJ77" s="59">
        <f t="shared" si="76"/>
        <v>1049.8219999999999</v>
      </c>
      <c r="AK77" s="59">
        <f t="shared" si="77"/>
        <v>0</v>
      </c>
      <c r="AL77" s="59">
        <f t="shared" si="79"/>
        <v>1517.5123333333333</v>
      </c>
      <c r="AM77" s="59">
        <f t="shared" si="81"/>
        <v>1584.6031666666668</v>
      </c>
      <c r="AN77" s="59">
        <f t="shared" si="83"/>
        <v>1524.172</v>
      </c>
      <c r="AO77" s="59">
        <f t="shared" si="85"/>
        <v>13157.319833333337</v>
      </c>
      <c r="AP77" s="59">
        <f t="shared" si="87"/>
        <v>15900.11733333333</v>
      </c>
      <c r="AQ77" s="59">
        <f t="shared" si="89"/>
        <v>17594.083000000002</v>
      </c>
      <c r="AR77" s="59">
        <f t="shared" si="91"/>
        <v>17313.586166666668</v>
      </c>
      <c r="AS77" s="59">
        <f t="shared" si="93"/>
        <v>15398.003166666665</v>
      </c>
      <c r="AT77" s="59">
        <f t="shared" si="95"/>
        <v>13166.217666666666</v>
      </c>
      <c r="AU77" s="59">
        <f t="shared" si="97"/>
        <v>14324.298333333332</v>
      </c>
      <c r="AV77" s="59">
        <f t="shared" si="99"/>
        <v>20008.853166666664</v>
      </c>
      <c r="AW77" s="59">
        <f t="shared" si="101"/>
        <v>21119.97683333333</v>
      </c>
      <c r="AX77" s="59">
        <f t="shared" si="103"/>
        <v>19748.436333333335</v>
      </c>
      <c r="AY77" s="59">
        <f t="shared" ref="AY77:AY104" si="105">($L$45/$V$4)</f>
        <v>17467.016333333333</v>
      </c>
      <c r="AZ77" s="59">
        <f t="shared" si="45"/>
        <v>16275.396000000001</v>
      </c>
      <c r="BA77" s="59">
        <f t="shared" si="47"/>
        <v>17873.511666666665</v>
      </c>
      <c r="BB77" s="59">
        <f t="shared" si="49"/>
        <v>20366.082500000004</v>
      </c>
      <c r="BC77" s="59">
        <f t="shared" si="51"/>
        <v>21473.782666666666</v>
      </c>
      <c r="BD77" s="59">
        <f t="shared" si="53"/>
        <v>8626.8791666666675</v>
      </c>
      <c r="BE77" s="59">
        <f t="shared" si="55"/>
        <v>11249.940499999999</v>
      </c>
      <c r="BF77" s="59">
        <f t="shared" si="57"/>
        <v>12291.986000000003</v>
      </c>
      <c r="BG77" s="59">
        <f t="shared" si="59"/>
        <v>11340.706499999998</v>
      </c>
      <c r="BH77" s="59">
        <f t="shared" si="61"/>
        <v>9408.7516666666688</v>
      </c>
      <c r="BI77" s="59">
        <f t="shared" si="63"/>
        <v>8230.6255000000001</v>
      </c>
      <c r="BJ77" s="59">
        <f t="shared" si="65"/>
        <v>9304.6443333333336</v>
      </c>
      <c r="BK77" s="59">
        <f t="shared" si="67"/>
        <v>11758.031500000001</v>
      </c>
      <c r="BL77" s="59">
        <f t="shared" si="69"/>
        <v>12855.660166666668</v>
      </c>
      <c r="BM77" s="59">
        <f t="shared" si="71"/>
        <v>11888.146333333332</v>
      </c>
      <c r="BN77" s="59">
        <f t="shared" si="73"/>
        <v>9159.2163333333338</v>
      </c>
      <c r="BO77" s="59">
        <f t="shared" si="75"/>
        <v>8215.5700000000015</v>
      </c>
      <c r="BP77" s="59">
        <f t="shared" si="78"/>
        <v>8977.5706666666665</v>
      </c>
      <c r="BQ77" s="59">
        <f t="shared" si="80"/>
        <v>10339.599166666665</v>
      </c>
      <c r="BR77" s="59">
        <f t="shared" si="82"/>
        <v>11780.388000000001</v>
      </c>
      <c r="BS77" s="59">
        <f t="shared" si="84"/>
        <v>7569.868833333333</v>
      </c>
      <c r="BT77" s="59">
        <f t="shared" si="86"/>
        <v>6379.8636666666662</v>
      </c>
      <c r="BU77" s="59">
        <f t="shared" si="88"/>
        <v>5496.7376666666669</v>
      </c>
      <c r="BV77" s="59">
        <f t="shared" si="90"/>
        <v>5979.7210000000005</v>
      </c>
      <c r="BW77" s="59">
        <f t="shared" si="92"/>
        <v>6138.3719999999994</v>
      </c>
      <c r="BX77" s="59">
        <f t="shared" si="94"/>
        <v>7504.4811666666665</v>
      </c>
      <c r="BY77" s="59">
        <f t="shared" si="96"/>
        <v>4181.1685000000007</v>
      </c>
      <c r="BZ77" s="59">
        <f t="shared" si="98"/>
        <v>3806.2959999999994</v>
      </c>
      <c r="CA77" s="59">
        <f t="shared" si="100"/>
        <v>3056.5510000000004</v>
      </c>
      <c r="CB77" s="59">
        <f t="shared" si="102"/>
        <v>2681.6783333333337</v>
      </c>
      <c r="CC77" s="59">
        <f t="shared" si="104"/>
        <v>1849.0926666666671</v>
      </c>
      <c r="CD77" s="59">
        <f t="shared" ref="CD77:CD135" si="106">($L$76/$V$4)</f>
        <v>3081.820999999999</v>
      </c>
      <c r="CE77" s="59">
        <f>($L$77/$V$4)</f>
        <v>3698.1851666666676</v>
      </c>
      <c r="CF77" s="59"/>
      <c r="CG77" s="59"/>
      <c r="CH77" s="59"/>
      <c r="CJ77" s="59">
        <f t="shared" si="10"/>
        <v>486754.5953333333</v>
      </c>
    </row>
    <row r="78" spans="1:88" s="97" customFormat="1" x14ac:dyDescent="0.3">
      <c r="A78" s="95" t="s">
        <v>28</v>
      </c>
      <c r="B78" s="96">
        <v>2026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/>
      <c r="J78" s="59"/>
      <c r="L78" s="59">
        <f t="shared" si="4"/>
        <v>0</v>
      </c>
      <c r="M78" s="288">
        <f t="shared" si="11"/>
        <v>29205275.720000003</v>
      </c>
      <c r="N78" s="59">
        <f t="shared" si="5"/>
        <v>486754.5953333333</v>
      </c>
      <c r="O78" s="288">
        <f t="shared" si="12"/>
        <v>13970043.297499999</v>
      </c>
      <c r="P78" s="288">
        <f t="shared" si="6"/>
        <v>15235232.422500003</v>
      </c>
      <c r="Q78" s="288">
        <f t="shared" si="7"/>
        <v>25735.060457264888</v>
      </c>
      <c r="R78" s="288">
        <f t="shared" si="17"/>
        <v>86840.824808250021</v>
      </c>
      <c r="T78" s="59"/>
      <c r="U78" s="59"/>
      <c r="V78" s="59"/>
      <c r="W78" s="59"/>
      <c r="X78" s="59"/>
      <c r="Y78" s="59">
        <f t="shared" si="54"/>
        <v>0</v>
      </c>
      <c r="Z78" s="59">
        <f t="shared" si="56"/>
        <v>0</v>
      </c>
      <c r="AA78" s="59">
        <f t="shared" si="58"/>
        <v>1013.5</v>
      </c>
      <c r="AB78" s="59">
        <f t="shared" si="60"/>
        <v>0</v>
      </c>
      <c r="AC78" s="59">
        <f t="shared" si="62"/>
        <v>0</v>
      </c>
      <c r="AD78" s="59">
        <f t="shared" si="64"/>
        <v>1494.6911666666667</v>
      </c>
      <c r="AE78" s="59">
        <f t="shared" si="66"/>
        <v>0</v>
      </c>
      <c r="AF78" s="59">
        <f t="shared" si="68"/>
        <v>0</v>
      </c>
      <c r="AG78" s="59">
        <f t="shared" si="70"/>
        <v>0</v>
      </c>
      <c r="AH78" s="59">
        <f t="shared" si="72"/>
        <v>0</v>
      </c>
      <c r="AI78" s="59">
        <f t="shared" si="74"/>
        <v>532.06083333333333</v>
      </c>
      <c r="AJ78" s="59">
        <f t="shared" si="76"/>
        <v>1049.8219999999999</v>
      </c>
      <c r="AK78" s="59">
        <f t="shared" si="77"/>
        <v>0</v>
      </c>
      <c r="AL78" s="59">
        <f t="shared" si="79"/>
        <v>1517.5123333333333</v>
      </c>
      <c r="AM78" s="59">
        <f t="shared" si="81"/>
        <v>1584.6031666666668</v>
      </c>
      <c r="AN78" s="59">
        <f t="shared" si="83"/>
        <v>1524.172</v>
      </c>
      <c r="AO78" s="59">
        <f t="shared" si="85"/>
        <v>13157.319833333337</v>
      </c>
      <c r="AP78" s="59">
        <f t="shared" si="87"/>
        <v>15900.11733333333</v>
      </c>
      <c r="AQ78" s="59">
        <f t="shared" si="89"/>
        <v>17594.083000000002</v>
      </c>
      <c r="AR78" s="59">
        <f t="shared" si="91"/>
        <v>17313.586166666668</v>
      </c>
      <c r="AS78" s="59">
        <f t="shared" si="93"/>
        <v>15398.003166666665</v>
      </c>
      <c r="AT78" s="59">
        <f t="shared" si="95"/>
        <v>13166.217666666666</v>
      </c>
      <c r="AU78" s="59">
        <f t="shared" si="97"/>
        <v>14324.298333333332</v>
      </c>
      <c r="AV78" s="59">
        <f t="shared" si="99"/>
        <v>20008.853166666664</v>
      </c>
      <c r="AW78" s="59">
        <f t="shared" si="101"/>
        <v>21119.97683333333</v>
      </c>
      <c r="AX78" s="59">
        <f t="shared" si="103"/>
        <v>19748.436333333335</v>
      </c>
      <c r="AY78" s="59">
        <f t="shared" si="105"/>
        <v>17467.016333333333</v>
      </c>
      <c r="AZ78" s="59">
        <f t="shared" ref="AZ78:AZ105" si="107">($L$46/$V$4)</f>
        <v>16275.396000000001</v>
      </c>
      <c r="BA78" s="59">
        <f t="shared" si="47"/>
        <v>17873.511666666665</v>
      </c>
      <c r="BB78" s="59">
        <f t="shared" si="49"/>
        <v>20366.082500000004</v>
      </c>
      <c r="BC78" s="59">
        <f t="shared" si="51"/>
        <v>21473.782666666666</v>
      </c>
      <c r="BD78" s="59">
        <f t="shared" si="53"/>
        <v>8626.8791666666675</v>
      </c>
      <c r="BE78" s="59">
        <f t="shared" si="55"/>
        <v>11249.940499999999</v>
      </c>
      <c r="BF78" s="59">
        <f t="shared" si="57"/>
        <v>12291.986000000003</v>
      </c>
      <c r="BG78" s="59">
        <f t="shared" si="59"/>
        <v>11340.706499999998</v>
      </c>
      <c r="BH78" s="59">
        <f t="shared" si="61"/>
        <v>9408.7516666666688</v>
      </c>
      <c r="BI78" s="59">
        <f t="shared" si="63"/>
        <v>8230.6255000000001</v>
      </c>
      <c r="BJ78" s="59">
        <f t="shared" si="65"/>
        <v>9304.6443333333336</v>
      </c>
      <c r="BK78" s="59">
        <f t="shared" si="67"/>
        <v>11758.031500000001</v>
      </c>
      <c r="BL78" s="59">
        <f t="shared" si="69"/>
        <v>12855.660166666668</v>
      </c>
      <c r="BM78" s="59">
        <f t="shared" si="71"/>
        <v>11888.146333333332</v>
      </c>
      <c r="BN78" s="59">
        <f t="shared" si="73"/>
        <v>9159.2163333333338</v>
      </c>
      <c r="BO78" s="59">
        <f t="shared" si="75"/>
        <v>8215.5700000000015</v>
      </c>
      <c r="BP78" s="59">
        <f t="shared" si="78"/>
        <v>8977.5706666666665</v>
      </c>
      <c r="BQ78" s="59">
        <f t="shared" si="80"/>
        <v>10339.599166666665</v>
      </c>
      <c r="BR78" s="59">
        <f t="shared" si="82"/>
        <v>11780.388000000001</v>
      </c>
      <c r="BS78" s="59">
        <f t="shared" si="84"/>
        <v>7569.868833333333</v>
      </c>
      <c r="BT78" s="59">
        <f t="shared" si="86"/>
        <v>6379.8636666666662</v>
      </c>
      <c r="BU78" s="59">
        <f t="shared" si="88"/>
        <v>5496.7376666666669</v>
      </c>
      <c r="BV78" s="59">
        <f t="shared" si="90"/>
        <v>5979.7210000000005</v>
      </c>
      <c r="BW78" s="59">
        <f t="shared" si="92"/>
        <v>6138.3719999999994</v>
      </c>
      <c r="BX78" s="59">
        <f t="shared" si="94"/>
        <v>7504.4811666666665</v>
      </c>
      <c r="BY78" s="59">
        <f t="shared" si="96"/>
        <v>4181.1685000000007</v>
      </c>
      <c r="BZ78" s="59">
        <f t="shared" si="98"/>
        <v>3806.2959999999994</v>
      </c>
      <c r="CA78" s="59">
        <f t="shared" si="100"/>
        <v>3056.5510000000004</v>
      </c>
      <c r="CB78" s="59">
        <f t="shared" si="102"/>
        <v>2681.6783333333337</v>
      </c>
      <c r="CC78" s="59">
        <f t="shared" si="104"/>
        <v>1849.0926666666671</v>
      </c>
      <c r="CD78" s="59">
        <f t="shared" si="106"/>
        <v>3081.820999999999</v>
      </c>
      <c r="CE78" s="59">
        <f t="shared" ref="CE78:CE136" si="108">($L$77/$V$4)</f>
        <v>3698.1851666666676</v>
      </c>
      <c r="CF78" s="59">
        <f>($L$78/$V$4)</f>
        <v>0</v>
      </c>
      <c r="CG78" s="59"/>
      <c r="CH78" s="59"/>
      <c r="CJ78" s="59">
        <f t="shared" si="10"/>
        <v>486754.5953333333</v>
      </c>
    </row>
    <row r="79" spans="1:88" s="97" customFormat="1" x14ac:dyDescent="0.3">
      <c r="A79" s="95" t="s">
        <v>29</v>
      </c>
      <c r="B79" s="96">
        <v>2026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/>
      <c r="J79" s="59"/>
      <c r="L79" s="59">
        <f t="shared" ref="L79:L142" si="109">SUM(C79:J79)</f>
        <v>0</v>
      </c>
      <c r="M79" s="288">
        <f t="shared" si="11"/>
        <v>29205275.720000003</v>
      </c>
      <c r="N79" s="59">
        <f t="shared" ref="N79:N109" si="110">CJ79</f>
        <v>486754.5953333333</v>
      </c>
      <c r="O79" s="288">
        <f t="shared" si="12"/>
        <v>14456797.892833333</v>
      </c>
      <c r="P79" s="288">
        <f t="shared" ref="P79:P109" si="111">M79-O79</f>
        <v>14748477.827166669</v>
      </c>
      <c r="Q79" s="288">
        <f t="shared" ref="Q79:Q109" si="112">P79*$U$10/12</f>
        <v>24912.843992732651</v>
      </c>
      <c r="R79" s="288">
        <f t="shared" si="17"/>
        <v>84066.323614850015</v>
      </c>
      <c r="T79" s="59"/>
      <c r="U79" s="59"/>
      <c r="V79" s="59"/>
      <c r="W79" s="59"/>
      <c r="X79" s="59"/>
      <c r="Y79" s="59"/>
      <c r="Z79" s="59">
        <f t="shared" si="56"/>
        <v>0</v>
      </c>
      <c r="AA79" s="59">
        <f t="shared" si="58"/>
        <v>1013.5</v>
      </c>
      <c r="AB79" s="59">
        <f t="shared" si="60"/>
        <v>0</v>
      </c>
      <c r="AC79" s="59">
        <f t="shared" si="62"/>
        <v>0</v>
      </c>
      <c r="AD79" s="59">
        <f t="shared" si="64"/>
        <v>1494.6911666666667</v>
      </c>
      <c r="AE79" s="59">
        <f t="shared" si="66"/>
        <v>0</v>
      </c>
      <c r="AF79" s="59">
        <f t="shared" si="68"/>
        <v>0</v>
      </c>
      <c r="AG79" s="59">
        <f t="shared" si="70"/>
        <v>0</v>
      </c>
      <c r="AH79" s="59">
        <f t="shared" si="72"/>
        <v>0</v>
      </c>
      <c r="AI79" s="59">
        <f t="shared" si="74"/>
        <v>532.06083333333333</v>
      </c>
      <c r="AJ79" s="59">
        <f t="shared" si="76"/>
        <v>1049.8219999999999</v>
      </c>
      <c r="AK79" s="59">
        <f t="shared" si="77"/>
        <v>0</v>
      </c>
      <c r="AL79" s="59">
        <f t="shared" si="79"/>
        <v>1517.5123333333333</v>
      </c>
      <c r="AM79" s="59">
        <f t="shared" si="81"/>
        <v>1584.6031666666668</v>
      </c>
      <c r="AN79" s="59">
        <f t="shared" si="83"/>
        <v>1524.172</v>
      </c>
      <c r="AO79" s="59">
        <f t="shared" si="85"/>
        <v>13157.319833333337</v>
      </c>
      <c r="AP79" s="59">
        <f t="shared" si="87"/>
        <v>15900.11733333333</v>
      </c>
      <c r="AQ79" s="59">
        <f t="shared" si="89"/>
        <v>17594.083000000002</v>
      </c>
      <c r="AR79" s="59">
        <f t="shared" si="91"/>
        <v>17313.586166666668</v>
      </c>
      <c r="AS79" s="59">
        <f t="shared" si="93"/>
        <v>15398.003166666665</v>
      </c>
      <c r="AT79" s="59">
        <f t="shared" si="95"/>
        <v>13166.217666666666</v>
      </c>
      <c r="AU79" s="59">
        <f t="shared" si="97"/>
        <v>14324.298333333332</v>
      </c>
      <c r="AV79" s="59">
        <f t="shared" si="99"/>
        <v>20008.853166666664</v>
      </c>
      <c r="AW79" s="59">
        <f t="shared" si="101"/>
        <v>21119.97683333333</v>
      </c>
      <c r="AX79" s="59">
        <f t="shared" si="103"/>
        <v>19748.436333333335</v>
      </c>
      <c r="AY79" s="59">
        <f t="shared" si="105"/>
        <v>17467.016333333333</v>
      </c>
      <c r="AZ79" s="59">
        <f t="shared" si="107"/>
        <v>16275.396000000001</v>
      </c>
      <c r="BA79" s="59">
        <f t="shared" ref="BA79:BA106" si="113">($L$47/$V$4)</f>
        <v>17873.511666666665</v>
      </c>
      <c r="BB79" s="59">
        <f t="shared" si="49"/>
        <v>20366.082500000004</v>
      </c>
      <c r="BC79" s="59">
        <f t="shared" si="51"/>
        <v>21473.782666666666</v>
      </c>
      <c r="BD79" s="59">
        <f t="shared" si="53"/>
        <v>8626.8791666666675</v>
      </c>
      <c r="BE79" s="59">
        <f t="shared" si="55"/>
        <v>11249.940499999999</v>
      </c>
      <c r="BF79" s="59">
        <f t="shared" si="57"/>
        <v>12291.986000000003</v>
      </c>
      <c r="BG79" s="59">
        <f t="shared" si="59"/>
        <v>11340.706499999998</v>
      </c>
      <c r="BH79" s="59">
        <f t="shared" si="61"/>
        <v>9408.7516666666688</v>
      </c>
      <c r="BI79" s="59">
        <f t="shared" si="63"/>
        <v>8230.6255000000001</v>
      </c>
      <c r="BJ79" s="59">
        <f t="shared" si="65"/>
        <v>9304.6443333333336</v>
      </c>
      <c r="BK79" s="59">
        <f t="shared" si="67"/>
        <v>11758.031500000001</v>
      </c>
      <c r="BL79" s="59">
        <f t="shared" si="69"/>
        <v>12855.660166666668</v>
      </c>
      <c r="BM79" s="59">
        <f t="shared" si="71"/>
        <v>11888.146333333332</v>
      </c>
      <c r="BN79" s="59">
        <f t="shared" si="73"/>
        <v>9159.2163333333338</v>
      </c>
      <c r="BO79" s="59">
        <f t="shared" si="75"/>
        <v>8215.5700000000015</v>
      </c>
      <c r="BP79" s="59">
        <f t="shared" si="78"/>
        <v>8977.5706666666665</v>
      </c>
      <c r="BQ79" s="59">
        <f t="shared" si="80"/>
        <v>10339.599166666665</v>
      </c>
      <c r="BR79" s="59">
        <f t="shared" si="82"/>
        <v>11780.388000000001</v>
      </c>
      <c r="BS79" s="59">
        <f t="shared" si="84"/>
        <v>7569.868833333333</v>
      </c>
      <c r="BT79" s="59">
        <f t="shared" si="86"/>
        <v>6379.8636666666662</v>
      </c>
      <c r="BU79" s="59">
        <f t="shared" si="88"/>
        <v>5496.7376666666669</v>
      </c>
      <c r="BV79" s="59">
        <f t="shared" si="90"/>
        <v>5979.7210000000005</v>
      </c>
      <c r="BW79" s="59">
        <f t="shared" si="92"/>
        <v>6138.3719999999994</v>
      </c>
      <c r="BX79" s="59">
        <f t="shared" si="94"/>
        <v>7504.4811666666665</v>
      </c>
      <c r="BY79" s="59">
        <f t="shared" si="96"/>
        <v>4181.1685000000007</v>
      </c>
      <c r="BZ79" s="59">
        <f t="shared" si="98"/>
        <v>3806.2959999999994</v>
      </c>
      <c r="CA79" s="59">
        <f t="shared" si="100"/>
        <v>3056.5510000000004</v>
      </c>
      <c r="CB79" s="59">
        <f t="shared" si="102"/>
        <v>2681.6783333333337</v>
      </c>
      <c r="CC79" s="59">
        <f t="shared" si="104"/>
        <v>1849.0926666666671</v>
      </c>
      <c r="CD79" s="59">
        <f t="shared" si="106"/>
        <v>3081.820999999999</v>
      </c>
      <c r="CE79" s="59">
        <f t="shared" si="108"/>
        <v>3698.1851666666676</v>
      </c>
      <c r="CF79" s="59">
        <f t="shared" ref="CF79:CF137" si="114">($L$78/$V$4)</f>
        <v>0</v>
      </c>
      <c r="CG79" s="59">
        <f>($L$79/$V$4)</f>
        <v>0</v>
      </c>
      <c r="CH79" s="59"/>
      <c r="CJ79" s="59">
        <f t="shared" ref="CJ79:CJ139" si="115">SUM(T79:CH79)</f>
        <v>486754.5953333333</v>
      </c>
    </row>
    <row r="80" spans="1:88" s="97" customFormat="1" x14ac:dyDescent="0.3">
      <c r="A80" s="95" t="s">
        <v>18</v>
      </c>
      <c r="B80" s="96">
        <v>2027</v>
      </c>
      <c r="C80" s="59"/>
      <c r="D80" s="59"/>
      <c r="E80" s="59"/>
      <c r="F80" s="59"/>
      <c r="G80" s="59"/>
      <c r="H80" s="59"/>
      <c r="I80" s="59"/>
      <c r="J80" s="59"/>
      <c r="L80" s="59">
        <f t="shared" si="109"/>
        <v>0</v>
      </c>
      <c r="M80" s="288">
        <f t="shared" ref="M80:M109" si="116">M79+L80</f>
        <v>29205275.720000003</v>
      </c>
      <c r="N80" s="59">
        <f t="shared" si="110"/>
        <v>486754.5953333333</v>
      </c>
      <c r="O80" s="288">
        <f t="shared" ref="O80:O109" si="117">O79+N80</f>
        <v>14943552.488166668</v>
      </c>
      <c r="P80" s="288">
        <f t="shared" si="111"/>
        <v>14261723.231833335</v>
      </c>
      <c r="Q80" s="288">
        <f t="shared" si="112"/>
        <v>24090.62752820041</v>
      </c>
      <c r="R80" s="288">
        <f t="shared" si="17"/>
        <v>81291.822421450008</v>
      </c>
      <c r="T80" s="59"/>
      <c r="U80" s="59"/>
      <c r="V80" s="59"/>
      <c r="W80" s="59"/>
      <c r="X80" s="59"/>
      <c r="Y80" s="59"/>
      <c r="Z80" s="59"/>
      <c r="AA80" s="59">
        <f t="shared" si="58"/>
        <v>1013.5</v>
      </c>
      <c r="AB80" s="59">
        <f t="shared" si="60"/>
        <v>0</v>
      </c>
      <c r="AC80" s="59">
        <f t="shared" si="62"/>
        <v>0</v>
      </c>
      <c r="AD80" s="59">
        <f t="shared" si="64"/>
        <v>1494.6911666666667</v>
      </c>
      <c r="AE80" s="59">
        <f t="shared" si="66"/>
        <v>0</v>
      </c>
      <c r="AF80" s="59">
        <f t="shared" si="68"/>
        <v>0</v>
      </c>
      <c r="AG80" s="59">
        <f t="shared" si="70"/>
        <v>0</v>
      </c>
      <c r="AH80" s="59">
        <f t="shared" si="72"/>
        <v>0</v>
      </c>
      <c r="AI80" s="59">
        <f t="shared" si="74"/>
        <v>532.06083333333333</v>
      </c>
      <c r="AJ80" s="59">
        <f t="shared" si="76"/>
        <v>1049.8219999999999</v>
      </c>
      <c r="AK80" s="59">
        <f t="shared" si="77"/>
        <v>0</v>
      </c>
      <c r="AL80" s="59">
        <f t="shared" si="79"/>
        <v>1517.5123333333333</v>
      </c>
      <c r="AM80" s="59">
        <f t="shared" si="81"/>
        <v>1584.6031666666668</v>
      </c>
      <c r="AN80" s="59">
        <f t="shared" si="83"/>
        <v>1524.172</v>
      </c>
      <c r="AO80" s="59">
        <f t="shared" si="85"/>
        <v>13157.319833333337</v>
      </c>
      <c r="AP80" s="59">
        <f t="shared" si="87"/>
        <v>15900.11733333333</v>
      </c>
      <c r="AQ80" s="59">
        <f t="shared" si="89"/>
        <v>17594.083000000002</v>
      </c>
      <c r="AR80" s="59">
        <f t="shared" si="91"/>
        <v>17313.586166666668</v>
      </c>
      <c r="AS80" s="59">
        <f t="shared" si="93"/>
        <v>15398.003166666665</v>
      </c>
      <c r="AT80" s="59">
        <f t="shared" si="95"/>
        <v>13166.217666666666</v>
      </c>
      <c r="AU80" s="59">
        <f t="shared" si="97"/>
        <v>14324.298333333332</v>
      </c>
      <c r="AV80" s="59">
        <f t="shared" si="99"/>
        <v>20008.853166666664</v>
      </c>
      <c r="AW80" s="59">
        <f t="shared" si="101"/>
        <v>21119.97683333333</v>
      </c>
      <c r="AX80" s="59">
        <f t="shared" si="103"/>
        <v>19748.436333333335</v>
      </c>
      <c r="AY80" s="59">
        <f t="shared" si="105"/>
        <v>17467.016333333333</v>
      </c>
      <c r="AZ80" s="59">
        <f t="shared" si="107"/>
        <v>16275.396000000001</v>
      </c>
      <c r="BA80" s="59">
        <f t="shared" si="113"/>
        <v>17873.511666666665</v>
      </c>
      <c r="BB80" s="59">
        <f t="shared" ref="BB80:BB107" si="118">($L$48/$V$4)</f>
        <v>20366.082500000004</v>
      </c>
      <c r="BC80" s="59">
        <f t="shared" si="51"/>
        <v>21473.782666666666</v>
      </c>
      <c r="BD80" s="59">
        <f t="shared" si="53"/>
        <v>8626.8791666666675</v>
      </c>
      <c r="BE80" s="59">
        <f t="shared" si="55"/>
        <v>11249.940499999999</v>
      </c>
      <c r="BF80" s="59">
        <f t="shared" si="57"/>
        <v>12291.986000000003</v>
      </c>
      <c r="BG80" s="59">
        <f t="shared" si="59"/>
        <v>11340.706499999998</v>
      </c>
      <c r="BH80" s="59">
        <f t="shared" si="61"/>
        <v>9408.7516666666688</v>
      </c>
      <c r="BI80" s="59">
        <f t="shared" si="63"/>
        <v>8230.6255000000001</v>
      </c>
      <c r="BJ80" s="59">
        <f t="shared" si="65"/>
        <v>9304.6443333333336</v>
      </c>
      <c r="BK80" s="59">
        <f t="shared" si="67"/>
        <v>11758.031500000001</v>
      </c>
      <c r="BL80" s="59">
        <f t="shared" si="69"/>
        <v>12855.660166666668</v>
      </c>
      <c r="BM80" s="59">
        <f t="shared" si="71"/>
        <v>11888.146333333332</v>
      </c>
      <c r="BN80" s="59">
        <f t="shared" si="73"/>
        <v>9159.2163333333338</v>
      </c>
      <c r="BO80" s="59">
        <f t="shared" si="75"/>
        <v>8215.5700000000015</v>
      </c>
      <c r="BP80" s="59">
        <f t="shared" si="78"/>
        <v>8977.5706666666665</v>
      </c>
      <c r="BQ80" s="59">
        <f t="shared" si="80"/>
        <v>10339.599166666665</v>
      </c>
      <c r="BR80" s="59">
        <f t="shared" si="82"/>
        <v>11780.388000000001</v>
      </c>
      <c r="BS80" s="59">
        <f t="shared" si="84"/>
        <v>7569.868833333333</v>
      </c>
      <c r="BT80" s="59">
        <f t="shared" si="86"/>
        <v>6379.8636666666662</v>
      </c>
      <c r="BU80" s="59">
        <f t="shared" si="88"/>
        <v>5496.7376666666669</v>
      </c>
      <c r="BV80" s="59">
        <f t="shared" si="90"/>
        <v>5979.7210000000005</v>
      </c>
      <c r="BW80" s="59">
        <f t="shared" si="92"/>
        <v>6138.3719999999994</v>
      </c>
      <c r="BX80" s="59">
        <f t="shared" si="94"/>
        <v>7504.4811666666665</v>
      </c>
      <c r="BY80" s="59">
        <f t="shared" si="96"/>
        <v>4181.1685000000007</v>
      </c>
      <c r="BZ80" s="59">
        <f t="shared" si="98"/>
        <v>3806.2959999999994</v>
      </c>
      <c r="CA80" s="59">
        <f t="shared" si="100"/>
        <v>3056.5510000000004</v>
      </c>
      <c r="CB80" s="59">
        <f t="shared" si="102"/>
        <v>2681.6783333333337</v>
      </c>
      <c r="CC80" s="59">
        <f t="shared" si="104"/>
        <v>1849.0926666666671</v>
      </c>
      <c r="CD80" s="59">
        <f t="shared" si="106"/>
        <v>3081.820999999999</v>
      </c>
      <c r="CE80" s="59">
        <f t="shared" si="108"/>
        <v>3698.1851666666676</v>
      </c>
      <c r="CF80" s="59">
        <f t="shared" si="114"/>
        <v>0</v>
      </c>
      <c r="CG80" s="59">
        <f t="shared" ref="CG80:CG138" si="119">($L$79/$V$4)</f>
        <v>0</v>
      </c>
      <c r="CH80" s="59">
        <f>($L$80/$V$4)</f>
        <v>0</v>
      </c>
      <c r="CJ80" s="59">
        <f t="shared" si="115"/>
        <v>486754.5953333333</v>
      </c>
    </row>
    <row r="81" spans="1:88" s="97" customFormat="1" x14ac:dyDescent="0.3">
      <c r="A81" s="95" t="s">
        <v>19</v>
      </c>
      <c r="B81" s="96">
        <v>2027</v>
      </c>
      <c r="C81" s="59"/>
      <c r="D81" s="59"/>
      <c r="E81" s="59"/>
      <c r="F81" s="59"/>
      <c r="G81" s="59"/>
      <c r="H81" s="59"/>
      <c r="I81" s="59"/>
      <c r="J81" s="59"/>
      <c r="L81" s="59">
        <f t="shared" si="109"/>
        <v>0</v>
      </c>
      <c r="M81" s="288">
        <f t="shared" si="116"/>
        <v>29205275.720000003</v>
      </c>
      <c r="N81" s="59">
        <f t="shared" si="110"/>
        <v>485741.0953333333</v>
      </c>
      <c r="O81" s="288">
        <f t="shared" si="117"/>
        <v>15429293.583500002</v>
      </c>
      <c r="P81" s="288">
        <f t="shared" si="111"/>
        <v>13775982.136500001</v>
      </c>
      <c r="Q81" s="288">
        <f t="shared" si="112"/>
        <v>23270.123048300255</v>
      </c>
      <c r="R81" s="288">
        <f t="shared" si="17"/>
        <v>78523.098178050001</v>
      </c>
      <c r="T81" s="59"/>
      <c r="U81" s="59"/>
      <c r="V81" s="59"/>
      <c r="W81" s="59"/>
      <c r="X81" s="59"/>
      <c r="Y81" s="59"/>
      <c r="Z81" s="59"/>
      <c r="AA81" s="59"/>
      <c r="AB81" s="59">
        <f t="shared" si="60"/>
        <v>0</v>
      </c>
      <c r="AC81" s="59">
        <f t="shared" si="62"/>
        <v>0</v>
      </c>
      <c r="AD81" s="59">
        <f t="shared" si="64"/>
        <v>1494.6911666666667</v>
      </c>
      <c r="AE81" s="59">
        <f t="shared" si="66"/>
        <v>0</v>
      </c>
      <c r="AF81" s="59">
        <f t="shared" si="68"/>
        <v>0</v>
      </c>
      <c r="AG81" s="59">
        <f t="shared" si="70"/>
        <v>0</v>
      </c>
      <c r="AH81" s="59">
        <f t="shared" si="72"/>
        <v>0</v>
      </c>
      <c r="AI81" s="59">
        <f t="shared" si="74"/>
        <v>532.06083333333333</v>
      </c>
      <c r="AJ81" s="59">
        <f t="shared" si="76"/>
        <v>1049.8219999999999</v>
      </c>
      <c r="AK81" s="59">
        <f t="shared" si="77"/>
        <v>0</v>
      </c>
      <c r="AL81" s="59">
        <f t="shared" si="79"/>
        <v>1517.5123333333333</v>
      </c>
      <c r="AM81" s="59">
        <f t="shared" si="81"/>
        <v>1584.6031666666668</v>
      </c>
      <c r="AN81" s="59">
        <f t="shared" si="83"/>
        <v>1524.172</v>
      </c>
      <c r="AO81" s="59">
        <f t="shared" si="85"/>
        <v>13157.319833333337</v>
      </c>
      <c r="AP81" s="59">
        <f t="shared" si="87"/>
        <v>15900.11733333333</v>
      </c>
      <c r="AQ81" s="59">
        <f t="shared" si="89"/>
        <v>17594.083000000002</v>
      </c>
      <c r="AR81" s="59">
        <f t="shared" si="91"/>
        <v>17313.586166666668</v>
      </c>
      <c r="AS81" s="59">
        <f t="shared" si="93"/>
        <v>15398.003166666665</v>
      </c>
      <c r="AT81" s="59">
        <f t="shared" si="95"/>
        <v>13166.217666666666</v>
      </c>
      <c r="AU81" s="59">
        <f t="shared" si="97"/>
        <v>14324.298333333332</v>
      </c>
      <c r="AV81" s="59">
        <f t="shared" si="99"/>
        <v>20008.853166666664</v>
      </c>
      <c r="AW81" s="59">
        <f t="shared" si="101"/>
        <v>21119.97683333333</v>
      </c>
      <c r="AX81" s="59">
        <f t="shared" si="103"/>
        <v>19748.436333333335</v>
      </c>
      <c r="AY81" s="59">
        <f t="shared" si="105"/>
        <v>17467.016333333333</v>
      </c>
      <c r="AZ81" s="59">
        <f t="shared" si="107"/>
        <v>16275.396000000001</v>
      </c>
      <c r="BA81" s="59">
        <f t="shared" si="113"/>
        <v>17873.511666666665</v>
      </c>
      <c r="BB81" s="59">
        <f t="shared" si="118"/>
        <v>20366.082500000004</v>
      </c>
      <c r="BC81" s="59">
        <f t="shared" ref="BC81:BC108" si="120">($L$49/$V$4)</f>
        <v>21473.782666666666</v>
      </c>
      <c r="BD81" s="59">
        <f t="shared" si="53"/>
        <v>8626.8791666666675</v>
      </c>
      <c r="BE81" s="59">
        <f t="shared" si="55"/>
        <v>11249.940499999999</v>
      </c>
      <c r="BF81" s="59">
        <f t="shared" si="57"/>
        <v>12291.986000000003</v>
      </c>
      <c r="BG81" s="59">
        <f t="shared" si="59"/>
        <v>11340.706499999998</v>
      </c>
      <c r="BH81" s="59">
        <f t="shared" si="61"/>
        <v>9408.7516666666688</v>
      </c>
      <c r="BI81" s="59">
        <f t="shared" si="63"/>
        <v>8230.6255000000001</v>
      </c>
      <c r="BJ81" s="59">
        <f t="shared" si="65"/>
        <v>9304.6443333333336</v>
      </c>
      <c r="BK81" s="59">
        <f t="shared" si="67"/>
        <v>11758.031500000001</v>
      </c>
      <c r="BL81" s="59">
        <f t="shared" si="69"/>
        <v>12855.660166666668</v>
      </c>
      <c r="BM81" s="59">
        <f t="shared" si="71"/>
        <v>11888.146333333332</v>
      </c>
      <c r="BN81" s="59">
        <f t="shared" si="73"/>
        <v>9159.2163333333338</v>
      </c>
      <c r="BO81" s="59">
        <f t="shared" si="75"/>
        <v>8215.5700000000015</v>
      </c>
      <c r="BP81" s="59">
        <f t="shared" si="78"/>
        <v>8977.5706666666665</v>
      </c>
      <c r="BQ81" s="59">
        <f t="shared" si="80"/>
        <v>10339.599166666665</v>
      </c>
      <c r="BR81" s="59">
        <f t="shared" si="82"/>
        <v>11780.388000000001</v>
      </c>
      <c r="BS81" s="59">
        <f t="shared" si="84"/>
        <v>7569.868833333333</v>
      </c>
      <c r="BT81" s="59">
        <f t="shared" si="86"/>
        <v>6379.8636666666662</v>
      </c>
      <c r="BU81" s="59">
        <f t="shared" si="88"/>
        <v>5496.7376666666669</v>
      </c>
      <c r="BV81" s="59">
        <f t="shared" si="90"/>
        <v>5979.7210000000005</v>
      </c>
      <c r="BW81" s="59">
        <f t="shared" si="92"/>
        <v>6138.3719999999994</v>
      </c>
      <c r="BX81" s="59">
        <f t="shared" si="94"/>
        <v>7504.4811666666665</v>
      </c>
      <c r="BY81" s="59">
        <f t="shared" si="96"/>
        <v>4181.1685000000007</v>
      </c>
      <c r="BZ81" s="59">
        <f t="shared" si="98"/>
        <v>3806.2959999999994</v>
      </c>
      <c r="CA81" s="59">
        <f t="shared" si="100"/>
        <v>3056.5510000000004</v>
      </c>
      <c r="CB81" s="59">
        <f t="shared" si="102"/>
        <v>2681.6783333333337</v>
      </c>
      <c r="CC81" s="59">
        <f t="shared" si="104"/>
        <v>1849.0926666666671</v>
      </c>
      <c r="CD81" s="59">
        <f t="shared" si="106"/>
        <v>3081.820999999999</v>
      </c>
      <c r="CE81" s="59">
        <f t="shared" si="108"/>
        <v>3698.1851666666676</v>
      </c>
      <c r="CF81" s="59">
        <f t="shared" si="114"/>
        <v>0</v>
      </c>
      <c r="CG81" s="59">
        <f t="shared" si="119"/>
        <v>0</v>
      </c>
      <c r="CH81" s="59">
        <f t="shared" ref="CH81:CH139" si="121">($L$80/$V$4)</f>
        <v>0</v>
      </c>
      <c r="CJ81" s="59">
        <f t="shared" si="115"/>
        <v>485741.0953333333</v>
      </c>
    </row>
    <row r="82" spans="1:88" s="97" customFormat="1" x14ac:dyDescent="0.3">
      <c r="A82" s="95" t="s">
        <v>20</v>
      </c>
      <c r="B82" s="96">
        <v>2027</v>
      </c>
      <c r="C82" s="59"/>
      <c r="D82" s="59"/>
      <c r="E82" s="59"/>
      <c r="F82" s="59"/>
      <c r="G82" s="59"/>
      <c r="H82" s="59"/>
      <c r="I82" s="59"/>
      <c r="J82" s="59"/>
      <c r="L82" s="59">
        <f t="shared" si="109"/>
        <v>0</v>
      </c>
      <c r="M82" s="288">
        <f t="shared" si="116"/>
        <v>29205275.720000003</v>
      </c>
      <c r="N82" s="59">
        <f t="shared" si="110"/>
        <v>485741.0953333333</v>
      </c>
      <c r="O82" s="288">
        <f t="shared" si="117"/>
        <v>15915034.678833336</v>
      </c>
      <c r="P82" s="288">
        <f t="shared" si="111"/>
        <v>13290241.041166667</v>
      </c>
      <c r="Q82" s="288">
        <f t="shared" si="112"/>
        <v>22449.618568400092</v>
      </c>
      <c r="R82" s="288">
        <f t="shared" si="17"/>
        <v>75754.373934650008</v>
      </c>
      <c r="T82" s="59"/>
      <c r="U82" s="59"/>
      <c r="V82" s="59"/>
      <c r="W82" s="59"/>
      <c r="X82" s="59"/>
      <c r="Y82" s="59"/>
      <c r="Z82" s="59"/>
      <c r="AA82" s="59"/>
      <c r="AB82" s="59"/>
      <c r="AC82" s="59">
        <f t="shared" si="62"/>
        <v>0</v>
      </c>
      <c r="AD82" s="59">
        <f t="shared" si="64"/>
        <v>1494.6911666666667</v>
      </c>
      <c r="AE82" s="59">
        <f t="shared" si="66"/>
        <v>0</v>
      </c>
      <c r="AF82" s="59">
        <f t="shared" si="68"/>
        <v>0</v>
      </c>
      <c r="AG82" s="59">
        <f t="shared" si="70"/>
        <v>0</v>
      </c>
      <c r="AH82" s="59">
        <f t="shared" si="72"/>
        <v>0</v>
      </c>
      <c r="AI82" s="59">
        <f t="shared" si="74"/>
        <v>532.06083333333333</v>
      </c>
      <c r="AJ82" s="59">
        <f t="shared" si="76"/>
        <v>1049.8219999999999</v>
      </c>
      <c r="AK82" s="59">
        <f t="shared" si="77"/>
        <v>0</v>
      </c>
      <c r="AL82" s="59">
        <f t="shared" si="79"/>
        <v>1517.5123333333333</v>
      </c>
      <c r="AM82" s="59">
        <f t="shared" si="81"/>
        <v>1584.6031666666668</v>
      </c>
      <c r="AN82" s="59">
        <f t="shared" si="83"/>
        <v>1524.172</v>
      </c>
      <c r="AO82" s="59">
        <f t="shared" si="85"/>
        <v>13157.319833333337</v>
      </c>
      <c r="AP82" s="59">
        <f t="shared" si="87"/>
        <v>15900.11733333333</v>
      </c>
      <c r="AQ82" s="59">
        <f t="shared" si="89"/>
        <v>17594.083000000002</v>
      </c>
      <c r="AR82" s="59">
        <f t="shared" si="91"/>
        <v>17313.586166666668</v>
      </c>
      <c r="AS82" s="59">
        <f t="shared" si="93"/>
        <v>15398.003166666665</v>
      </c>
      <c r="AT82" s="59">
        <f t="shared" si="95"/>
        <v>13166.217666666666</v>
      </c>
      <c r="AU82" s="59">
        <f t="shared" si="97"/>
        <v>14324.298333333332</v>
      </c>
      <c r="AV82" s="59">
        <f t="shared" si="99"/>
        <v>20008.853166666664</v>
      </c>
      <c r="AW82" s="59">
        <f t="shared" si="101"/>
        <v>21119.97683333333</v>
      </c>
      <c r="AX82" s="59">
        <f t="shared" si="103"/>
        <v>19748.436333333335</v>
      </c>
      <c r="AY82" s="59">
        <f t="shared" si="105"/>
        <v>17467.016333333333</v>
      </c>
      <c r="AZ82" s="59">
        <f t="shared" si="107"/>
        <v>16275.396000000001</v>
      </c>
      <c r="BA82" s="59">
        <f t="shared" si="113"/>
        <v>17873.511666666665</v>
      </c>
      <c r="BB82" s="59">
        <f t="shared" si="118"/>
        <v>20366.082500000004</v>
      </c>
      <c r="BC82" s="59">
        <f t="shared" si="120"/>
        <v>21473.782666666666</v>
      </c>
      <c r="BD82" s="59">
        <f t="shared" ref="BD82:BD109" si="122">($L$50/$V$4)</f>
        <v>8626.8791666666675</v>
      </c>
      <c r="BE82" s="59">
        <f t="shared" si="55"/>
        <v>11249.940499999999</v>
      </c>
      <c r="BF82" s="59">
        <f t="shared" si="57"/>
        <v>12291.986000000003</v>
      </c>
      <c r="BG82" s="59">
        <f t="shared" si="59"/>
        <v>11340.706499999998</v>
      </c>
      <c r="BH82" s="59">
        <f t="shared" si="61"/>
        <v>9408.7516666666688</v>
      </c>
      <c r="BI82" s="59">
        <f t="shared" si="63"/>
        <v>8230.6255000000001</v>
      </c>
      <c r="BJ82" s="59">
        <f t="shared" si="65"/>
        <v>9304.6443333333336</v>
      </c>
      <c r="BK82" s="59">
        <f t="shared" si="67"/>
        <v>11758.031500000001</v>
      </c>
      <c r="BL82" s="59">
        <f t="shared" si="69"/>
        <v>12855.660166666668</v>
      </c>
      <c r="BM82" s="59">
        <f t="shared" si="71"/>
        <v>11888.146333333332</v>
      </c>
      <c r="BN82" s="59">
        <f t="shared" si="73"/>
        <v>9159.2163333333338</v>
      </c>
      <c r="BO82" s="59">
        <f t="shared" si="75"/>
        <v>8215.5700000000015</v>
      </c>
      <c r="BP82" s="59">
        <f t="shared" si="78"/>
        <v>8977.5706666666665</v>
      </c>
      <c r="BQ82" s="59">
        <f t="shared" si="80"/>
        <v>10339.599166666665</v>
      </c>
      <c r="BR82" s="59">
        <f t="shared" si="82"/>
        <v>11780.388000000001</v>
      </c>
      <c r="BS82" s="59">
        <f t="shared" si="84"/>
        <v>7569.868833333333</v>
      </c>
      <c r="BT82" s="59">
        <f t="shared" si="86"/>
        <v>6379.8636666666662</v>
      </c>
      <c r="BU82" s="59">
        <f t="shared" si="88"/>
        <v>5496.7376666666669</v>
      </c>
      <c r="BV82" s="59">
        <f t="shared" si="90"/>
        <v>5979.7210000000005</v>
      </c>
      <c r="BW82" s="59">
        <f t="shared" si="92"/>
        <v>6138.3719999999994</v>
      </c>
      <c r="BX82" s="59">
        <f t="shared" si="94"/>
        <v>7504.4811666666665</v>
      </c>
      <c r="BY82" s="59">
        <f t="shared" si="96"/>
        <v>4181.1685000000007</v>
      </c>
      <c r="BZ82" s="59">
        <f t="shared" si="98"/>
        <v>3806.2959999999994</v>
      </c>
      <c r="CA82" s="59">
        <f t="shared" si="100"/>
        <v>3056.5510000000004</v>
      </c>
      <c r="CB82" s="59">
        <f t="shared" si="102"/>
        <v>2681.6783333333337</v>
      </c>
      <c r="CC82" s="59">
        <f t="shared" si="104"/>
        <v>1849.0926666666671</v>
      </c>
      <c r="CD82" s="59">
        <f t="shared" si="106"/>
        <v>3081.820999999999</v>
      </c>
      <c r="CE82" s="59">
        <f t="shared" si="108"/>
        <v>3698.1851666666676</v>
      </c>
      <c r="CF82" s="59">
        <f t="shared" si="114"/>
        <v>0</v>
      </c>
      <c r="CG82" s="59">
        <f t="shared" si="119"/>
        <v>0</v>
      </c>
      <c r="CH82" s="59">
        <f t="shared" si="121"/>
        <v>0</v>
      </c>
      <c r="CJ82" s="59">
        <f t="shared" si="115"/>
        <v>485741.0953333333</v>
      </c>
    </row>
    <row r="83" spans="1:88" s="97" customFormat="1" x14ac:dyDescent="0.3">
      <c r="A83" s="95" t="s">
        <v>21</v>
      </c>
      <c r="B83" s="96">
        <v>2027</v>
      </c>
      <c r="C83" s="59"/>
      <c r="D83" s="59"/>
      <c r="E83" s="59"/>
      <c r="F83" s="59"/>
      <c r="G83" s="59"/>
      <c r="H83" s="59"/>
      <c r="I83" s="59"/>
      <c r="J83" s="59"/>
      <c r="L83" s="59">
        <f t="shared" si="109"/>
        <v>0</v>
      </c>
      <c r="M83" s="288">
        <f t="shared" si="116"/>
        <v>29205275.720000003</v>
      </c>
      <c r="N83" s="59">
        <f t="shared" si="110"/>
        <v>485741.0953333333</v>
      </c>
      <c r="O83" s="288">
        <f t="shared" si="117"/>
        <v>16400775.77416667</v>
      </c>
      <c r="P83" s="288">
        <f t="shared" si="111"/>
        <v>12804499.945833333</v>
      </c>
      <c r="Q83" s="288">
        <f t="shared" si="112"/>
        <v>21629.114088499933</v>
      </c>
      <c r="R83" s="288">
        <f t="shared" si="17"/>
        <v>72985.649691250001</v>
      </c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>
        <f t="shared" si="64"/>
        <v>1494.6911666666667</v>
      </c>
      <c r="AE83" s="59">
        <f t="shared" si="66"/>
        <v>0</v>
      </c>
      <c r="AF83" s="59">
        <f t="shared" si="68"/>
        <v>0</v>
      </c>
      <c r="AG83" s="59">
        <f t="shared" si="70"/>
        <v>0</v>
      </c>
      <c r="AH83" s="59">
        <f t="shared" si="72"/>
        <v>0</v>
      </c>
      <c r="AI83" s="59">
        <f t="shared" si="74"/>
        <v>532.06083333333333</v>
      </c>
      <c r="AJ83" s="59">
        <f t="shared" si="76"/>
        <v>1049.8219999999999</v>
      </c>
      <c r="AK83" s="59">
        <f t="shared" si="77"/>
        <v>0</v>
      </c>
      <c r="AL83" s="59">
        <f t="shared" si="79"/>
        <v>1517.5123333333333</v>
      </c>
      <c r="AM83" s="59">
        <f t="shared" si="81"/>
        <v>1584.6031666666668</v>
      </c>
      <c r="AN83" s="59">
        <f t="shared" si="83"/>
        <v>1524.172</v>
      </c>
      <c r="AO83" s="59">
        <f t="shared" si="85"/>
        <v>13157.319833333337</v>
      </c>
      <c r="AP83" s="59">
        <f t="shared" si="87"/>
        <v>15900.11733333333</v>
      </c>
      <c r="AQ83" s="59">
        <f t="shared" si="89"/>
        <v>17594.083000000002</v>
      </c>
      <c r="AR83" s="59">
        <f t="shared" si="91"/>
        <v>17313.586166666668</v>
      </c>
      <c r="AS83" s="59">
        <f t="shared" si="93"/>
        <v>15398.003166666665</v>
      </c>
      <c r="AT83" s="59">
        <f t="shared" si="95"/>
        <v>13166.217666666666</v>
      </c>
      <c r="AU83" s="59">
        <f t="shared" si="97"/>
        <v>14324.298333333332</v>
      </c>
      <c r="AV83" s="59">
        <f t="shared" si="99"/>
        <v>20008.853166666664</v>
      </c>
      <c r="AW83" s="59">
        <f t="shared" si="101"/>
        <v>21119.97683333333</v>
      </c>
      <c r="AX83" s="59">
        <f t="shared" si="103"/>
        <v>19748.436333333335</v>
      </c>
      <c r="AY83" s="59">
        <f t="shared" si="105"/>
        <v>17467.016333333333</v>
      </c>
      <c r="AZ83" s="59">
        <f t="shared" si="107"/>
        <v>16275.396000000001</v>
      </c>
      <c r="BA83" s="59">
        <f t="shared" si="113"/>
        <v>17873.511666666665</v>
      </c>
      <c r="BB83" s="59">
        <f t="shared" si="118"/>
        <v>20366.082500000004</v>
      </c>
      <c r="BC83" s="59">
        <f t="shared" si="120"/>
        <v>21473.782666666666</v>
      </c>
      <c r="BD83" s="59">
        <f t="shared" si="122"/>
        <v>8626.8791666666675</v>
      </c>
      <c r="BE83" s="59">
        <f t="shared" ref="BE83:BE110" si="123">($L$51/$V$4)</f>
        <v>11249.940499999999</v>
      </c>
      <c r="BF83" s="59">
        <f t="shared" si="57"/>
        <v>12291.986000000003</v>
      </c>
      <c r="BG83" s="59">
        <f t="shared" si="59"/>
        <v>11340.706499999998</v>
      </c>
      <c r="BH83" s="59">
        <f t="shared" si="61"/>
        <v>9408.7516666666688</v>
      </c>
      <c r="BI83" s="59">
        <f t="shared" si="63"/>
        <v>8230.6255000000001</v>
      </c>
      <c r="BJ83" s="59">
        <f t="shared" si="65"/>
        <v>9304.6443333333336</v>
      </c>
      <c r="BK83" s="59">
        <f t="shared" si="67"/>
        <v>11758.031500000001</v>
      </c>
      <c r="BL83" s="59">
        <f t="shared" si="69"/>
        <v>12855.660166666668</v>
      </c>
      <c r="BM83" s="59">
        <f t="shared" si="71"/>
        <v>11888.146333333332</v>
      </c>
      <c r="BN83" s="59">
        <f t="shared" si="73"/>
        <v>9159.2163333333338</v>
      </c>
      <c r="BO83" s="59">
        <f t="shared" si="75"/>
        <v>8215.5700000000015</v>
      </c>
      <c r="BP83" s="59">
        <f t="shared" si="78"/>
        <v>8977.5706666666665</v>
      </c>
      <c r="BQ83" s="59">
        <f t="shared" si="80"/>
        <v>10339.599166666665</v>
      </c>
      <c r="BR83" s="59">
        <f t="shared" si="82"/>
        <v>11780.388000000001</v>
      </c>
      <c r="BS83" s="59">
        <f t="shared" si="84"/>
        <v>7569.868833333333</v>
      </c>
      <c r="BT83" s="59">
        <f t="shared" si="86"/>
        <v>6379.8636666666662</v>
      </c>
      <c r="BU83" s="59">
        <f t="shared" si="88"/>
        <v>5496.7376666666669</v>
      </c>
      <c r="BV83" s="59">
        <f t="shared" si="90"/>
        <v>5979.7210000000005</v>
      </c>
      <c r="BW83" s="59">
        <f t="shared" si="92"/>
        <v>6138.3719999999994</v>
      </c>
      <c r="BX83" s="59">
        <f t="shared" si="94"/>
        <v>7504.4811666666665</v>
      </c>
      <c r="BY83" s="59">
        <f t="shared" si="96"/>
        <v>4181.1685000000007</v>
      </c>
      <c r="BZ83" s="59">
        <f t="shared" si="98"/>
        <v>3806.2959999999994</v>
      </c>
      <c r="CA83" s="59">
        <f t="shared" si="100"/>
        <v>3056.5510000000004</v>
      </c>
      <c r="CB83" s="59">
        <f t="shared" si="102"/>
        <v>2681.6783333333337</v>
      </c>
      <c r="CC83" s="59">
        <f t="shared" si="104"/>
        <v>1849.0926666666671</v>
      </c>
      <c r="CD83" s="59">
        <f t="shared" si="106"/>
        <v>3081.820999999999</v>
      </c>
      <c r="CE83" s="59">
        <f t="shared" si="108"/>
        <v>3698.1851666666676</v>
      </c>
      <c r="CF83" s="59">
        <f t="shared" si="114"/>
        <v>0</v>
      </c>
      <c r="CG83" s="59">
        <f t="shared" si="119"/>
        <v>0</v>
      </c>
      <c r="CH83" s="59">
        <f t="shared" si="121"/>
        <v>0</v>
      </c>
      <c r="CJ83" s="59">
        <f t="shared" si="115"/>
        <v>485741.0953333333</v>
      </c>
    </row>
    <row r="84" spans="1:88" s="97" customFormat="1" x14ac:dyDescent="0.3">
      <c r="A84" s="95" t="s">
        <v>22</v>
      </c>
      <c r="B84" s="96">
        <v>2027</v>
      </c>
      <c r="C84" s="59"/>
      <c r="D84" s="59"/>
      <c r="E84" s="59"/>
      <c r="F84" s="59"/>
      <c r="G84" s="59"/>
      <c r="H84" s="59"/>
      <c r="I84" s="59"/>
      <c r="J84" s="59"/>
      <c r="L84" s="59">
        <f t="shared" si="109"/>
        <v>0</v>
      </c>
      <c r="M84" s="288">
        <f t="shared" si="116"/>
        <v>29205275.720000003</v>
      </c>
      <c r="N84" s="59">
        <f t="shared" si="110"/>
        <v>484246.40416666667</v>
      </c>
      <c r="O84" s="288">
        <f t="shared" si="117"/>
        <v>16885022.178333335</v>
      </c>
      <c r="P84" s="288">
        <f t="shared" si="111"/>
        <v>12320253.541666668</v>
      </c>
      <c r="Q84" s="288">
        <f t="shared" si="112"/>
        <v>20811.134412060095</v>
      </c>
      <c r="R84" s="288">
        <f t="shared" ref="R84:R147" si="124">P84*$O$11/12</f>
        <v>70225.445187500009</v>
      </c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>
        <f t="shared" si="66"/>
        <v>0</v>
      </c>
      <c r="AF84" s="59">
        <f t="shared" si="68"/>
        <v>0</v>
      </c>
      <c r="AG84" s="59">
        <f t="shared" si="70"/>
        <v>0</v>
      </c>
      <c r="AH84" s="59">
        <f t="shared" si="72"/>
        <v>0</v>
      </c>
      <c r="AI84" s="59">
        <f t="shared" si="74"/>
        <v>532.06083333333333</v>
      </c>
      <c r="AJ84" s="59">
        <f t="shared" si="76"/>
        <v>1049.8219999999999</v>
      </c>
      <c r="AK84" s="59">
        <f t="shared" si="77"/>
        <v>0</v>
      </c>
      <c r="AL84" s="59">
        <f t="shared" si="79"/>
        <v>1517.5123333333333</v>
      </c>
      <c r="AM84" s="59">
        <f t="shared" si="81"/>
        <v>1584.6031666666668</v>
      </c>
      <c r="AN84" s="59">
        <f t="shared" si="83"/>
        <v>1524.172</v>
      </c>
      <c r="AO84" s="59">
        <f t="shared" si="85"/>
        <v>13157.319833333337</v>
      </c>
      <c r="AP84" s="59">
        <f t="shared" si="87"/>
        <v>15900.11733333333</v>
      </c>
      <c r="AQ84" s="59">
        <f t="shared" si="89"/>
        <v>17594.083000000002</v>
      </c>
      <c r="AR84" s="59">
        <f t="shared" si="91"/>
        <v>17313.586166666668</v>
      </c>
      <c r="AS84" s="59">
        <f t="shared" si="93"/>
        <v>15398.003166666665</v>
      </c>
      <c r="AT84" s="59">
        <f t="shared" si="95"/>
        <v>13166.217666666666</v>
      </c>
      <c r="AU84" s="59">
        <f t="shared" si="97"/>
        <v>14324.298333333332</v>
      </c>
      <c r="AV84" s="59">
        <f t="shared" si="99"/>
        <v>20008.853166666664</v>
      </c>
      <c r="AW84" s="59">
        <f t="shared" si="101"/>
        <v>21119.97683333333</v>
      </c>
      <c r="AX84" s="59">
        <f t="shared" si="103"/>
        <v>19748.436333333335</v>
      </c>
      <c r="AY84" s="59">
        <f t="shared" si="105"/>
        <v>17467.016333333333</v>
      </c>
      <c r="AZ84" s="59">
        <f t="shared" si="107"/>
        <v>16275.396000000001</v>
      </c>
      <c r="BA84" s="59">
        <f t="shared" si="113"/>
        <v>17873.511666666665</v>
      </c>
      <c r="BB84" s="59">
        <f t="shared" si="118"/>
        <v>20366.082500000004</v>
      </c>
      <c r="BC84" s="59">
        <f t="shared" si="120"/>
        <v>21473.782666666666</v>
      </c>
      <c r="BD84" s="59">
        <f t="shared" si="122"/>
        <v>8626.8791666666675</v>
      </c>
      <c r="BE84" s="59">
        <f t="shared" si="123"/>
        <v>11249.940499999999</v>
      </c>
      <c r="BF84" s="59">
        <f t="shared" ref="BF84:BF111" si="125">($L$52/$V$4)</f>
        <v>12291.986000000003</v>
      </c>
      <c r="BG84" s="59">
        <f t="shared" si="59"/>
        <v>11340.706499999998</v>
      </c>
      <c r="BH84" s="59">
        <f t="shared" si="61"/>
        <v>9408.7516666666688</v>
      </c>
      <c r="BI84" s="59">
        <f t="shared" si="63"/>
        <v>8230.6255000000001</v>
      </c>
      <c r="BJ84" s="59">
        <f t="shared" si="65"/>
        <v>9304.6443333333336</v>
      </c>
      <c r="BK84" s="59">
        <f t="shared" si="67"/>
        <v>11758.031500000001</v>
      </c>
      <c r="BL84" s="59">
        <f t="shared" si="69"/>
        <v>12855.660166666668</v>
      </c>
      <c r="BM84" s="59">
        <f t="shared" si="71"/>
        <v>11888.146333333332</v>
      </c>
      <c r="BN84" s="59">
        <f t="shared" si="73"/>
        <v>9159.2163333333338</v>
      </c>
      <c r="BO84" s="59">
        <f t="shared" si="75"/>
        <v>8215.5700000000015</v>
      </c>
      <c r="BP84" s="59">
        <f t="shared" si="78"/>
        <v>8977.5706666666665</v>
      </c>
      <c r="BQ84" s="59">
        <f t="shared" si="80"/>
        <v>10339.599166666665</v>
      </c>
      <c r="BR84" s="59">
        <f t="shared" si="82"/>
        <v>11780.388000000001</v>
      </c>
      <c r="BS84" s="59">
        <f t="shared" si="84"/>
        <v>7569.868833333333</v>
      </c>
      <c r="BT84" s="59">
        <f t="shared" si="86"/>
        <v>6379.8636666666662</v>
      </c>
      <c r="BU84" s="59">
        <f t="shared" si="88"/>
        <v>5496.7376666666669</v>
      </c>
      <c r="BV84" s="59">
        <f t="shared" si="90"/>
        <v>5979.7210000000005</v>
      </c>
      <c r="BW84" s="59">
        <f t="shared" si="92"/>
        <v>6138.3719999999994</v>
      </c>
      <c r="BX84" s="59">
        <f t="shared" si="94"/>
        <v>7504.4811666666665</v>
      </c>
      <c r="BY84" s="59">
        <f t="shared" si="96"/>
        <v>4181.1685000000007</v>
      </c>
      <c r="BZ84" s="59">
        <f t="shared" si="98"/>
        <v>3806.2959999999994</v>
      </c>
      <c r="CA84" s="59">
        <f t="shared" si="100"/>
        <v>3056.5510000000004</v>
      </c>
      <c r="CB84" s="59">
        <f t="shared" si="102"/>
        <v>2681.6783333333337</v>
      </c>
      <c r="CC84" s="59">
        <f t="shared" si="104"/>
        <v>1849.0926666666671</v>
      </c>
      <c r="CD84" s="59">
        <f t="shared" si="106"/>
        <v>3081.820999999999</v>
      </c>
      <c r="CE84" s="59">
        <f t="shared" si="108"/>
        <v>3698.1851666666676</v>
      </c>
      <c r="CF84" s="59">
        <f t="shared" si="114"/>
        <v>0</v>
      </c>
      <c r="CG84" s="59">
        <f t="shared" si="119"/>
        <v>0</v>
      </c>
      <c r="CH84" s="59">
        <f t="shared" si="121"/>
        <v>0</v>
      </c>
      <c r="CJ84" s="59">
        <f t="shared" si="115"/>
        <v>484246.40416666667</v>
      </c>
    </row>
    <row r="85" spans="1:88" s="97" customFormat="1" x14ac:dyDescent="0.3">
      <c r="A85" s="95" t="s">
        <v>23</v>
      </c>
      <c r="B85" s="96">
        <v>2027</v>
      </c>
      <c r="C85" s="59"/>
      <c r="D85" s="59"/>
      <c r="E85" s="59"/>
      <c r="F85" s="59"/>
      <c r="G85" s="59"/>
      <c r="H85" s="59"/>
      <c r="I85" s="59"/>
      <c r="J85" s="59"/>
      <c r="L85" s="59">
        <f t="shared" si="109"/>
        <v>0</v>
      </c>
      <c r="M85" s="288">
        <f t="shared" si="116"/>
        <v>29205275.720000003</v>
      </c>
      <c r="N85" s="59">
        <f t="shared" si="110"/>
        <v>484246.40416666667</v>
      </c>
      <c r="O85" s="288">
        <f t="shared" si="117"/>
        <v>17369268.5825</v>
      </c>
      <c r="P85" s="288">
        <f t="shared" si="111"/>
        <v>11836007.137500003</v>
      </c>
      <c r="Q85" s="288">
        <f t="shared" si="112"/>
        <v>19993.154735620261</v>
      </c>
      <c r="R85" s="288">
        <f t="shared" si="124"/>
        <v>67465.240683750017</v>
      </c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>
        <f t="shared" si="68"/>
        <v>0</v>
      </c>
      <c r="AG85" s="59">
        <f t="shared" si="70"/>
        <v>0</v>
      </c>
      <c r="AH85" s="59">
        <f t="shared" si="72"/>
        <v>0</v>
      </c>
      <c r="AI85" s="59">
        <f t="shared" si="74"/>
        <v>532.06083333333333</v>
      </c>
      <c r="AJ85" s="59">
        <f t="shared" si="76"/>
        <v>1049.8219999999999</v>
      </c>
      <c r="AK85" s="59">
        <f t="shared" si="77"/>
        <v>0</v>
      </c>
      <c r="AL85" s="59">
        <f t="shared" si="79"/>
        <v>1517.5123333333333</v>
      </c>
      <c r="AM85" s="59">
        <f t="shared" si="81"/>
        <v>1584.6031666666668</v>
      </c>
      <c r="AN85" s="59">
        <f t="shared" si="83"/>
        <v>1524.172</v>
      </c>
      <c r="AO85" s="59">
        <f t="shared" si="85"/>
        <v>13157.319833333337</v>
      </c>
      <c r="AP85" s="59">
        <f t="shared" si="87"/>
        <v>15900.11733333333</v>
      </c>
      <c r="AQ85" s="59">
        <f t="shared" si="89"/>
        <v>17594.083000000002</v>
      </c>
      <c r="AR85" s="59">
        <f t="shared" si="91"/>
        <v>17313.586166666668</v>
      </c>
      <c r="AS85" s="59">
        <f t="shared" si="93"/>
        <v>15398.003166666665</v>
      </c>
      <c r="AT85" s="59">
        <f t="shared" si="95"/>
        <v>13166.217666666666</v>
      </c>
      <c r="AU85" s="59">
        <f t="shared" si="97"/>
        <v>14324.298333333332</v>
      </c>
      <c r="AV85" s="59">
        <f t="shared" si="99"/>
        <v>20008.853166666664</v>
      </c>
      <c r="AW85" s="59">
        <f t="shared" si="101"/>
        <v>21119.97683333333</v>
      </c>
      <c r="AX85" s="59">
        <f t="shared" si="103"/>
        <v>19748.436333333335</v>
      </c>
      <c r="AY85" s="59">
        <f t="shared" si="105"/>
        <v>17467.016333333333</v>
      </c>
      <c r="AZ85" s="59">
        <f t="shared" si="107"/>
        <v>16275.396000000001</v>
      </c>
      <c r="BA85" s="59">
        <f t="shared" si="113"/>
        <v>17873.511666666665</v>
      </c>
      <c r="BB85" s="59">
        <f t="shared" si="118"/>
        <v>20366.082500000004</v>
      </c>
      <c r="BC85" s="59">
        <f t="shared" si="120"/>
        <v>21473.782666666666</v>
      </c>
      <c r="BD85" s="59">
        <f t="shared" si="122"/>
        <v>8626.8791666666675</v>
      </c>
      <c r="BE85" s="59">
        <f t="shared" si="123"/>
        <v>11249.940499999999</v>
      </c>
      <c r="BF85" s="59">
        <f t="shared" si="125"/>
        <v>12291.986000000003</v>
      </c>
      <c r="BG85" s="59">
        <f t="shared" ref="BG85:BG112" si="126">($L$53/$V$4)</f>
        <v>11340.706499999998</v>
      </c>
      <c r="BH85" s="59">
        <f t="shared" si="61"/>
        <v>9408.7516666666688</v>
      </c>
      <c r="BI85" s="59">
        <f t="shared" si="63"/>
        <v>8230.6255000000001</v>
      </c>
      <c r="BJ85" s="59">
        <f t="shared" si="65"/>
        <v>9304.6443333333336</v>
      </c>
      <c r="BK85" s="59">
        <f t="shared" si="67"/>
        <v>11758.031500000001</v>
      </c>
      <c r="BL85" s="59">
        <f t="shared" si="69"/>
        <v>12855.660166666668</v>
      </c>
      <c r="BM85" s="59">
        <f t="shared" si="71"/>
        <v>11888.146333333332</v>
      </c>
      <c r="BN85" s="59">
        <f t="shared" si="73"/>
        <v>9159.2163333333338</v>
      </c>
      <c r="BO85" s="59">
        <f t="shared" si="75"/>
        <v>8215.5700000000015</v>
      </c>
      <c r="BP85" s="59">
        <f t="shared" si="78"/>
        <v>8977.5706666666665</v>
      </c>
      <c r="BQ85" s="59">
        <f t="shared" si="80"/>
        <v>10339.599166666665</v>
      </c>
      <c r="BR85" s="59">
        <f t="shared" si="82"/>
        <v>11780.388000000001</v>
      </c>
      <c r="BS85" s="59">
        <f t="shared" si="84"/>
        <v>7569.868833333333</v>
      </c>
      <c r="BT85" s="59">
        <f t="shared" si="86"/>
        <v>6379.8636666666662</v>
      </c>
      <c r="BU85" s="59">
        <f t="shared" si="88"/>
        <v>5496.7376666666669</v>
      </c>
      <c r="BV85" s="59">
        <f t="shared" si="90"/>
        <v>5979.7210000000005</v>
      </c>
      <c r="BW85" s="59">
        <f t="shared" si="92"/>
        <v>6138.3719999999994</v>
      </c>
      <c r="BX85" s="59">
        <f t="shared" si="94"/>
        <v>7504.4811666666665</v>
      </c>
      <c r="BY85" s="59">
        <f t="shared" si="96"/>
        <v>4181.1685000000007</v>
      </c>
      <c r="BZ85" s="59">
        <f t="shared" si="98"/>
        <v>3806.2959999999994</v>
      </c>
      <c r="CA85" s="59">
        <f t="shared" si="100"/>
        <v>3056.5510000000004</v>
      </c>
      <c r="CB85" s="59">
        <f t="shared" si="102"/>
        <v>2681.6783333333337</v>
      </c>
      <c r="CC85" s="59">
        <f t="shared" si="104"/>
        <v>1849.0926666666671</v>
      </c>
      <c r="CD85" s="59">
        <f t="shared" si="106"/>
        <v>3081.820999999999</v>
      </c>
      <c r="CE85" s="59">
        <f t="shared" si="108"/>
        <v>3698.1851666666676</v>
      </c>
      <c r="CF85" s="59">
        <f t="shared" si="114"/>
        <v>0</v>
      </c>
      <c r="CG85" s="59">
        <f t="shared" si="119"/>
        <v>0</v>
      </c>
      <c r="CH85" s="59">
        <f t="shared" si="121"/>
        <v>0</v>
      </c>
      <c r="CJ85" s="59">
        <f t="shared" si="115"/>
        <v>484246.40416666667</v>
      </c>
    </row>
    <row r="86" spans="1:88" s="97" customFormat="1" x14ac:dyDescent="0.3">
      <c r="A86" s="95" t="s">
        <v>24</v>
      </c>
      <c r="B86" s="96">
        <v>2027</v>
      </c>
      <c r="C86" s="59"/>
      <c r="D86" s="59"/>
      <c r="E86" s="59"/>
      <c r="F86" s="59"/>
      <c r="G86" s="59"/>
      <c r="H86" s="59"/>
      <c r="I86" s="59"/>
      <c r="J86" s="59"/>
      <c r="L86" s="59">
        <f t="shared" si="109"/>
        <v>0</v>
      </c>
      <c r="M86" s="288">
        <f t="shared" si="116"/>
        <v>29205275.720000003</v>
      </c>
      <c r="N86" s="59">
        <f t="shared" si="110"/>
        <v>484246.40416666667</v>
      </c>
      <c r="O86" s="288">
        <f t="shared" si="117"/>
        <v>17853514.986666664</v>
      </c>
      <c r="P86" s="288">
        <f t="shared" si="111"/>
        <v>11351760.733333338</v>
      </c>
      <c r="Q86" s="288">
        <f t="shared" si="112"/>
        <v>19175.175059180427</v>
      </c>
      <c r="R86" s="288">
        <f t="shared" si="124"/>
        <v>64705.036180000025</v>
      </c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>
        <f t="shared" si="70"/>
        <v>0</v>
      </c>
      <c r="AH86" s="59">
        <f t="shared" si="72"/>
        <v>0</v>
      </c>
      <c r="AI86" s="59">
        <f t="shared" si="74"/>
        <v>532.06083333333333</v>
      </c>
      <c r="AJ86" s="59">
        <f t="shared" si="76"/>
        <v>1049.8219999999999</v>
      </c>
      <c r="AK86" s="59">
        <f t="shared" si="77"/>
        <v>0</v>
      </c>
      <c r="AL86" s="59">
        <f t="shared" si="79"/>
        <v>1517.5123333333333</v>
      </c>
      <c r="AM86" s="59">
        <f t="shared" si="81"/>
        <v>1584.6031666666668</v>
      </c>
      <c r="AN86" s="59">
        <f t="shared" si="83"/>
        <v>1524.172</v>
      </c>
      <c r="AO86" s="59">
        <f t="shared" si="85"/>
        <v>13157.319833333337</v>
      </c>
      <c r="AP86" s="59">
        <f t="shared" si="87"/>
        <v>15900.11733333333</v>
      </c>
      <c r="AQ86" s="59">
        <f t="shared" si="89"/>
        <v>17594.083000000002</v>
      </c>
      <c r="AR86" s="59">
        <f t="shared" si="91"/>
        <v>17313.586166666668</v>
      </c>
      <c r="AS86" s="59">
        <f t="shared" si="93"/>
        <v>15398.003166666665</v>
      </c>
      <c r="AT86" s="59">
        <f t="shared" si="95"/>
        <v>13166.217666666666</v>
      </c>
      <c r="AU86" s="59">
        <f t="shared" si="97"/>
        <v>14324.298333333332</v>
      </c>
      <c r="AV86" s="59">
        <f t="shared" si="99"/>
        <v>20008.853166666664</v>
      </c>
      <c r="AW86" s="59">
        <f t="shared" si="101"/>
        <v>21119.97683333333</v>
      </c>
      <c r="AX86" s="59">
        <f t="shared" si="103"/>
        <v>19748.436333333335</v>
      </c>
      <c r="AY86" s="59">
        <f t="shared" si="105"/>
        <v>17467.016333333333</v>
      </c>
      <c r="AZ86" s="59">
        <f t="shared" si="107"/>
        <v>16275.396000000001</v>
      </c>
      <c r="BA86" s="59">
        <f t="shared" si="113"/>
        <v>17873.511666666665</v>
      </c>
      <c r="BB86" s="59">
        <f t="shared" si="118"/>
        <v>20366.082500000004</v>
      </c>
      <c r="BC86" s="59">
        <f t="shared" si="120"/>
        <v>21473.782666666666</v>
      </c>
      <c r="BD86" s="59">
        <f t="shared" si="122"/>
        <v>8626.8791666666675</v>
      </c>
      <c r="BE86" s="59">
        <f t="shared" si="123"/>
        <v>11249.940499999999</v>
      </c>
      <c r="BF86" s="59">
        <f t="shared" si="125"/>
        <v>12291.986000000003</v>
      </c>
      <c r="BG86" s="59">
        <f t="shared" si="126"/>
        <v>11340.706499999998</v>
      </c>
      <c r="BH86" s="59">
        <f t="shared" ref="BH86:BH113" si="127">($L$54/$V$4)</f>
        <v>9408.7516666666688</v>
      </c>
      <c r="BI86" s="59">
        <f t="shared" si="63"/>
        <v>8230.6255000000001</v>
      </c>
      <c r="BJ86" s="59">
        <f t="shared" si="65"/>
        <v>9304.6443333333336</v>
      </c>
      <c r="BK86" s="59">
        <f t="shared" si="67"/>
        <v>11758.031500000001</v>
      </c>
      <c r="BL86" s="59">
        <f t="shared" si="69"/>
        <v>12855.660166666668</v>
      </c>
      <c r="BM86" s="59">
        <f t="shared" si="71"/>
        <v>11888.146333333332</v>
      </c>
      <c r="BN86" s="59">
        <f t="shared" si="73"/>
        <v>9159.2163333333338</v>
      </c>
      <c r="BO86" s="59">
        <f t="shared" si="75"/>
        <v>8215.5700000000015</v>
      </c>
      <c r="BP86" s="59">
        <f t="shared" si="78"/>
        <v>8977.5706666666665</v>
      </c>
      <c r="BQ86" s="59">
        <f t="shared" si="80"/>
        <v>10339.599166666665</v>
      </c>
      <c r="BR86" s="59">
        <f t="shared" si="82"/>
        <v>11780.388000000001</v>
      </c>
      <c r="BS86" s="59">
        <f t="shared" si="84"/>
        <v>7569.868833333333</v>
      </c>
      <c r="BT86" s="59">
        <f t="shared" si="86"/>
        <v>6379.8636666666662</v>
      </c>
      <c r="BU86" s="59">
        <f t="shared" si="88"/>
        <v>5496.7376666666669</v>
      </c>
      <c r="BV86" s="59">
        <f t="shared" si="90"/>
        <v>5979.7210000000005</v>
      </c>
      <c r="BW86" s="59">
        <f t="shared" si="92"/>
        <v>6138.3719999999994</v>
      </c>
      <c r="BX86" s="59">
        <f t="shared" si="94"/>
        <v>7504.4811666666665</v>
      </c>
      <c r="BY86" s="59">
        <f t="shared" si="96"/>
        <v>4181.1685000000007</v>
      </c>
      <c r="BZ86" s="59">
        <f t="shared" si="98"/>
        <v>3806.2959999999994</v>
      </c>
      <c r="CA86" s="59">
        <f t="shared" si="100"/>
        <v>3056.5510000000004</v>
      </c>
      <c r="CB86" s="59">
        <f t="shared" si="102"/>
        <v>2681.6783333333337</v>
      </c>
      <c r="CC86" s="59">
        <f t="shared" si="104"/>
        <v>1849.0926666666671</v>
      </c>
      <c r="CD86" s="59">
        <f t="shared" si="106"/>
        <v>3081.820999999999</v>
      </c>
      <c r="CE86" s="59">
        <f t="shared" si="108"/>
        <v>3698.1851666666676</v>
      </c>
      <c r="CF86" s="59">
        <f t="shared" si="114"/>
        <v>0</v>
      </c>
      <c r="CG86" s="59">
        <f t="shared" si="119"/>
        <v>0</v>
      </c>
      <c r="CH86" s="59">
        <f t="shared" si="121"/>
        <v>0</v>
      </c>
      <c r="CJ86" s="59">
        <f t="shared" si="115"/>
        <v>484246.40416666667</v>
      </c>
    </row>
    <row r="87" spans="1:88" s="97" customFormat="1" x14ac:dyDescent="0.3">
      <c r="A87" s="95" t="s">
        <v>25</v>
      </c>
      <c r="B87" s="96">
        <v>2027</v>
      </c>
      <c r="C87" s="59"/>
      <c r="D87" s="59"/>
      <c r="E87" s="59"/>
      <c r="F87" s="59"/>
      <c r="G87" s="59"/>
      <c r="H87" s="59"/>
      <c r="I87" s="59"/>
      <c r="J87" s="59"/>
      <c r="L87" s="59">
        <f t="shared" si="109"/>
        <v>0</v>
      </c>
      <c r="M87" s="288">
        <f t="shared" si="116"/>
        <v>29205275.720000003</v>
      </c>
      <c r="N87" s="59">
        <f t="shared" si="110"/>
        <v>484246.40416666667</v>
      </c>
      <c r="O87" s="288">
        <f t="shared" si="117"/>
        <v>18337761.390833329</v>
      </c>
      <c r="P87" s="288">
        <f t="shared" si="111"/>
        <v>10867514.329166673</v>
      </c>
      <c r="Q87" s="288">
        <f t="shared" si="112"/>
        <v>18357.195382740589</v>
      </c>
      <c r="R87" s="288">
        <f t="shared" si="124"/>
        <v>61944.83167625004</v>
      </c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>
        <f t="shared" si="72"/>
        <v>0</v>
      </c>
      <c r="AI87" s="59">
        <f t="shared" si="74"/>
        <v>532.06083333333333</v>
      </c>
      <c r="AJ87" s="59">
        <f t="shared" si="76"/>
        <v>1049.8219999999999</v>
      </c>
      <c r="AK87" s="59">
        <f t="shared" si="77"/>
        <v>0</v>
      </c>
      <c r="AL87" s="59">
        <f t="shared" si="79"/>
        <v>1517.5123333333333</v>
      </c>
      <c r="AM87" s="59">
        <f t="shared" si="81"/>
        <v>1584.6031666666668</v>
      </c>
      <c r="AN87" s="59">
        <f t="shared" si="83"/>
        <v>1524.172</v>
      </c>
      <c r="AO87" s="59">
        <f t="shared" si="85"/>
        <v>13157.319833333337</v>
      </c>
      <c r="AP87" s="59">
        <f t="shared" si="87"/>
        <v>15900.11733333333</v>
      </c>
      <c r="AQ87" s="59">
        <f t="shared" si="89"/>
        <v>17594.083000000002</v>
      </c>
      <c r="AR87" s="59">
        <f t="shared" si="91"/>
        <v>17313.586166666668</v>
      </c>
      <c r="AS87" s="59">
        <f t="shared" si="93"/>
        <v>15398.003166666665</v>
      </c>
      <c r="AT87" s="59">
        <f t="shared" si="95"/>
        <v>13166.217666666666</v>
      </c>
      <c r="AU87" s="59">
        <f t="shared" si="97"/>
        <v>14324.298333333332</v>
      </c>
      <c r="AV87" s="59">
        <f t="shared" si="99"/>
        <v>20008.853166666664</v>
      </c>
      <c r="AW87" s="59">
        <f t="shared" si="101"/>
        <v>21119.97683333333</v>
      </c>
      <c r="AX87" s="59">
        <f t="shared" si="103"/>
        <v>19748.436333333335</v>
      </c>
      <c r="AY87" s="59">
        <f t="shared" si="105"/>
        <v>17467.016333333333</v>
      </c>
      <c r="AZ87" s="59">
        <f t="shared" si="107"/>
        <v>16275.396000000001</v>
      </c>
      <c r="BA87" s="59">
        <f t="shared" si="113"/>
        <v>17873.511666666665</v>
      </c>
      <c r="BB87" s="59">
        <f t="shared" si="118"/>
        <v>20366.082500000004</v>
      </c>
      <c r="BC87" s="59">
        <f t="shared" si="120"/>
        <v>21473.782666666666</v>
      </c>
      <c r="BD87" s="59">
        <f t="shared" si="122"/>
        <v>8626.8791666666675</v>
      </c>
      <c r="BE87" s="59">
        <f t="shared" si="123"/>
        <v>11249.940499999999</v>
      </c>
      <c r="BF87" s="59">
        <f t="shared" si="125"/>
        <v>12291.986000000003</v>
      </c>
      <c r="BG87" s="59">
        <f t="shared" si="126"/>
        <v>11340.706499999998</v>
      </c>
      <c r="BH87" s="59">
        <f t="shared" si="127"/>
        <v>9408.7516666666688</v>
      </c>
      <c r="BI87" s="59">
        <f t="shared" ref="BI87:BI114" si="128">($L$55/$V$4)</f>
        <v>8230.6255000000001</v>
      </c>
      <c r="BJ87" s="59">
        <f t="shared" si="65"/>
        <v>9304.6443333333336</v>
      </c>
      <c r="BK87" s="59">
        <f t="shared" si="67"/>
        <v>11758.031500000001</v>
      </c>
      <c r="BL87" s="59">
        <f t="shared" si="69"/>
        <v>12855.660166666668</v>
      </c>
      <c r="BM87" s="59">
        <f t="shared" si="71"/>
        <v>11888.146333333332</v>
      </c>
      <c r="BN87" s="59">
        <f t="shared" si="73"/>
        <v>9159.2163333333338</v>
      </c>
      <c r="BO87" s="59">
        <f t="shared" si="75"/>
        <v>8215.5700000000015</v>
      </c>
      <c r="BP87" s="59">
        <f t="shared" si="78"/>
        <v>8977.5706666666665</v>
      </c>
      <c r="BQ87" s="59">
        <f t="shared" si="80"/>
        <v>10339.599166666665</v>
      </c>
      <c r="BR87" s="59">
        <f t="shared" si="82"/>
        <v>11780.388000000001</v>
      </c>
      <c r="BS87" s="59">
        <f t="shared" si="84"/>
        <v>7569.868833333333</v>
      </c>
      <c r="BT87" s="59">
        <f t="shared" si="86"/>
        <v>6379.8636666666662</v>
      </c>
      <c r="BU87" s="59">
        <f t="shared" si="88"/>
        <v>5496.7376666666669</v>
      </c>
      <c r="BV87" s="59">
        <f t="shared" si="90"/>
        <v>5979.7210000000005</v>
      </c>
      <c r="BW87" s="59">
        <f t="shared" si="92"/>
        <v>6138.3719999999994</v>
      </c>
      <c r="BX87" s="59">
        <f t="shared" si="94"/>
        <v>7504.4811666666665</v>
      </c>
      <c r="BY87" s="59">
        <f t="shared" si="96"/>
        <v>4181.1685000000007</v>
      </c>
      <c r="BZ87" s="59">
        <f t="shared" si="98"/>
        <v>3806.2959999999994</v>
      </c>
      <c r="CA87" s="59">
        <f t="shared" si="100"/>
        <v>3056.5510000000004</v>
      </c>
      <c r="CB87" s="59">
        <f t="shared" si="102"/>
        <v>2681.6783333333337</v>
      </c>
      <c r="CC87" s="59">
        <f t="shared" si="104"/>
        <v>1849.0926666666671</v>
      </c>
      <c r="CD87" s="59">
        <f t="shared" si="106"/>
        <v>3081.820999999999</v>
      </c>
      <c r="CE87" s="59">
        <f t="shared" si="108"/>
        <v>3698.1851666666676</v>
      </c>
      <c r="CF87" s="59">
        <f t="shared" si="114"/>
        <v>0</v>
      </c>
      <c r="CG87" s="59">
        <f t="shared" si="119"/>
        <v>0</v>
      </c>
      <c r="CH87" s="59">
        <f t="shared" si="121"/>
        <v>0</v>
      </c>
      <c r="CJ87" s="59">
        <f t="shared" si="115"/>
        <v>484246.40416666667</v>
      </c>
    </row>
    <row r="88" spans="1:88" s="97" customFormat="1" x14ac:dyDescent="0.3">
      <c r="A88" s="95" t="s">
        <v>26</v>
      </c>
      <c r="B88" s="96">
        <v>2027</v>
      </c>
      <c r="C88" s="59"/>
      <c r="D88" s="59"/>
      <c r="E88" s="59"/>
      <c r="F88" s="59"/>
      <c r="G88" s="59"/>
      <c r="H88" s="59"/>
      <c r="I88" s="59"/>
      <c r="J88" s="59"/>
      <c r="L88" s="59">
        <f t="shared" si="109"/>
        <v>0</v>
      </c>
      <c r="M88" s="288">
        <f t="shared" si="116"/>
        <v>29205275.720000003</v>
      </c>
      <c r="N88" s="59">
        <f t="shared" si="110"/>
        <v>484246.40416666667</v>
      </c>
      <c r="O88" s="288">
        <f t="shared" si="117"/>
        <v>18822007.794999994</v>
      </c>
      <c r="P88" s="288">
        <f t="shared" si="111"/>
        <v>10383267.925000008</v>
      </c>
      <c r="Q88" s="288">
        <f t="shared" si="112"/>
        <v>17539.215706300754</v>
      </c>
      <c r="R88" s="288">
        <f t="shared" si="124"/>
        <v>59184.627172500048</v>
      </c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>
        <f t="shared" si="74"/>
        <v>532.06083333333333</v>
      </c>
      <c r="AJ88" s="59">
        <f t="shared" si="76"/>
        <v>1049.8219999999999</v>
      </c>
      <c r="AK88" s="59">
        <f t="shared" si="77"/>
        <v>0</v>
      </c>
      <c r="AL88" s="59">
        <f t="shared" si="79"/>
        <v>1517.5123333333333</v>
      </c>
      <c r="AM88" s="59">
        <f t="shared" si="81"/>
        <v>1584.6031666666668</v>
      </c>
      <c r="AN88" s="59">
        <f t="shared" si="83"/>
        <v>1524.172</v>
      </c>
      <c r="AO88" s="59">
        <f t="shared" si="85"/>
        <v>13157.319833333337</v>
      </c>
      <c r="AP88" s="59">
        <f t="shared" si="87"/>
        <v>15900.11733333333</v>
      </c>
      <c r="AQ88" s="59">
        <f t="shared" si="89"/>
        <v>17594.083000000002</v>
      </c>
      <c r="AR88" s="59">
        <f t="shared" si="91"/>
        <v>17313.586166666668</v>
      </c>
      <c r="AS88" s="59">
        <f t="shared" si="93"/>
        <v>15398.003166666665</v>
      </c>
      <c r="AT88" s="59">
        <f t="shared" si="95"/>
        <v>13166.217666666666</v>
      </c>
      <c r="AU88" s="59">
        <f t="shared" si="97"/>
        <v>14324.298333333332</v>
      </c>
      <c r="AV88" s="59">
        <f t="shared" si="99"/>
        <v>20008.853166666664</v>
      </c>
      <c r="AW88" s="59">
        <f t="shared" si="101"/>
        <v>21119.97683333333</v>
      </c>
      <c r="AX88" s="59">
        <f t="shared" si="103"/>
        <v>19748.436333333335</v>
      </c>
      <c r="AY88" s="59">
        <f t="shared" si="105"/>
        <v>17467.016333333333</v>
      </c>
      <c r="AZ88" s="59">
        <f t="shared" si="107"/>
        <v>16275.396000000001</v>
      </c>
      <c r="BA88" s="59">
        <f t="shared" si="113"/>
        <v>17873.511666666665</v>
      </c>
      <c r="BB88" s="59">
        <f t="shared" si="118"/>
        <v>20366.082500000004</v>
      </c>
      <c r="BC88" s="59">
        <f t="shared" si="120"/>
        <v>21473.782666666666</v>
      </c>
      <c r="BD88" s="59">
        <f t="shared" si="122"/>
        <v>8626.8791666666675</v>
      </c>
      <c r="BE88" s="59">
        <f t="shared" si="123"/>
        <v>11249.940499999999</v>
      </c>
      <c r="BF88" s="59">
        <f t="shared" si="125"/>
        <v>12291.986000000003</v>
      </c>
      <c r="BG88" s="59">
        <f t="shared" si="126"/>
        <v>11340.706499999998</v>
      </c>
      <c r="BH88" s="59">
        <f t="shared" si="127"/>
        <v>9408.7516666666688</v>
      </c>
      <c r="BI88" s="59">
        <f t="shared" si="128"/>
        <v>8230.6255000000001</v>
      </c>
      <c r="BJ88" s="59">
        <f t="shared" ref="BJ88:BJ115" si="129">($L$56/$V$4)</f>
        <v>9304.6443333333336</v>
      </c>
      <c r="BK88" s="59">
        <f t="shared" si="67"/>
        <v>11758.031500000001</v>
      </c>
      <c r="BL88" s="59">
        <f t="shared" si="69"/>
        <v>12855.660166666668</v>
      </c>
      <c r="BM88" s="59">
        <f t="shared" si="71"/>
        <v>11888.146333333332</v>
      </c>
      <c r="BN88" s="59">
        <f t="shared" si="73"/>
        <v>9159.2163333333338</v>
      </c>
      <c r="BO88" s="59">
        <f t="shared" si="75"/>
        <v>8215.5700000000015</v>
      </c>
      <c r="BP88" s="59">
        <f t="shared" si="78"/>
        <v>8977.5706666666665</v>
      </c>
      <c r="BQ88" s="59">
        <f t="shared" si="80"/>
        <v>10339.599166666665</v>
      </c>
      <c r="BR88" s="59">
        <f t="shared" si="82"/>
        <v>11780.388000000001</v>
      </c>
      <c r="BS88" s="59">
        <f t="shared" si="84"/>
        <v>7569.868833333333</v>
      </c>
      <c r="BT88" s="59">
        <f t="shared" si="86"/>
        <v>6379.8636666666662</v>
      </c>
      <c r="BU88" s="59">
        <f t="shared" si="88"/>
        <v>5496.7376666666669</v>
      </c>
      <c r="BV88" s="59">
        <f t="shared" si="90"/>
        <v>5979.7210000000005</v>
      </c>
      <c r="BW88" s="59">
        <f t="shared" si="92"/>
        <v>6138.3719999999994</v>
      </c>
      <c r="BX88" s="59">
        <f t="shared" si="94"/>
        <v>7504.4811666666665</v>
      </c>
      <c r="BY88" s="59">
        <f t="shared" si="96"/>
        <v>4181.1685000000007</v>
      </c>
      <c r="BZ88" s="59">
        <f t="shared" si="98"/>
        <v>3806.2959999999994</v>
      </c>
      <c r="CA88" s="59">
        <f t="shared" si="100"/>
        <v>3056.5510000000004</v>
      </c>
      <c r="CB88" s="59">
        <f t="shared" si="102"/>
        <v>2681.6783333333337</v>
      </c>
      <c r="CC88" s="59">
        <f t="shared" si="104"/>
        <v>1849.0926666666671</v>
      </c>
      <c r="CD88" s="59">
        <f t="shared" si="106"/>
        <v>3081.820999999999</v>
      </c>
      <c r="CE88" s="59">
        <f t="shared" si="108"/>
        <v>3698.1851666666676</v>
      </c>
      <c r="CF88" s="59">
        <f t="shared" si="114"/>
        <v>0</v>
      </c>
      <c r="CG88" s="59">
        <f t="shared" si="119"/>
        <v>0</v>
      </c>
      <c r="CH88" s="59">
        <f t="shared" si="121"/>
        <v>0</v>
      </c>
      <c r="CJ88" s="59">
        <f t="shared" si="115"/>
        <v>484246.40416666667</v>
      </c>
    </row>
    <row r="89" spans="1:88" s="97" customFormat="1" x14ac:dyDescent="0.3">
      <c r="A89" s="95" t="s">
        <v>27</v>
      </c>
      <c r="B89" s="96">
        <v>2027</v>
      </c>
      <c r="C89" s="59"/>
      <c r="D89" s="59"/>
      <c r="E89" s="59"/>
      <c r="F89" s="59"/>
      <c r="G89" s="59"/>
      <c r="H89" s="59"/>
      <c r="I89" s="59"/>
      <c r="J89" s="59"/>
      <c r="L89" s="59">
        <f t="shared" si="109"/>
        <v>0</v>
      </c>
      <c r="M89" s="288">
        <f t="shared" si="116"/>
        <v>29205275.720000003</v>
      </c>
      <c r="N89" s="59">
        <f t="shared" si="110"/>
        <v>483714.34333333332</v>
      </c>
      <c r="O89" s="288">
        <f t="shared" si="117"/>
        <v>19305722.138333328</v>
      </c>
      <c r="P89" s="288">
        <f t="shared" si="111"/>
        <v>9899553.5816666745</v>
      </c>
      <c r="Q89" s="288">
        <f t="shared" si="112"/>
        <v>16722.134776747935</v>
      </c>
      <c r="R89" s="288">
        <f t="shared" si="124"/>
        <v>56427.455415500044</v>
      </c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>
        <f t="shared" si="76"/>
        <v>1049.8219999999999</v>
      </c>
      <c r="AK89" s="59">
        <f t="shared" si="77"/>
        <v>0</v>
      </c>
      <c r="AL89" s="59">
        <f t="shared" si="79"/>
        <v>1517.5123333333333</v>
      </c>
      <c r="AM89" s="59">
        <f t="shared" si="81"/>
        <v>1584.6031666666668</v>
      </c>
      <c r="AN89" s="59">
        <f t="shared" si="83"/>
        <v>1524.172</v>
      </c>
      <c r="AO89" s="59">
        <f t="shared" si="85"/>
        <v>13157.319833333337</v>
      </c>
      <c r="AP89" s="59">
        <f t="shared" si="87"/>
        <v>15900.11733333333</v>
      </c>
      <c r="AQ89" s="59">
        <f t="shared" si="89"/>
        <v>17594.083000000002</v>
      </c>
      <c r="AR89" s="59">
        <f t="shared" si="91"/>
        <v>17313.586166666668</v>
      </c>
      <c r="AS89" s="59">
        <f t="shared" si="93"/>
        <v>15398.003166666665</v>
      </c>
      <c r="AT89" s="59">
        <f t="shared" si="95"/>
        <v>13166.217666666666</v>
      </c>
      <c r="AU89" s="59">
        <f t="shared" si="97"/>
        <v>14324.298333333332</v>
      </c>
      <c r="AV89" s="59">
        <f t="shared" si="99"/>
        <v>20008.853166666664</v>
      </c>
      <c r="AW89" s="59">
        <f t="shared" si="101"/>
        <v>21119.97683333333</v>
      </c>
      <c r="AX89" s="59">
        <f t="shared" si="103"/>
        <v>19748.436333333335</v>
      </c>
      <c r="AY89" s="59">
        <f t="shared" si="105"/>
        <v>17467.016333333333</v>
      </c>
      <c r="AZ89" s="59">
        <f t="shared" si="107"/>
        <v>16275.396000000001</v>
      </c>
      <c r="BA89" s="59">
        <f t="shared" si="113"/>
        <v>17873.511666666665</v>
      </c>
      <c r="BB89" s="59">
        <f t="shared" si="118"/>
        <v>20366.082500000004</v>
      </c>
      <c r="BC89" s="59">
        <f t="shared" si="120"/>
        <v>21473.782666666666</v>
      </c>
      <c r="BD89" s="59">
        <f t="shared" si="122"/>
        <v>8626.8791666666675</v>
      </c>
      <c r="BE89" s="59">
        <f t="shared" si="123"/>
        <v>11249.940499999999</v>
      </c>
      <c r="BF89" s="59">
        <f t="shared" si="125"/>
        <v>12291.986000000003</v>
      </c>
      <c r="BG89" s="59">
        <f t="shared" si="126"/>
        <v>11340.706499999998</v>
      </c>
      <c r="BH89" s="59">
        <f t="shared" si="127"/>
        <v>9408.7516666666688</v>
      </c>
      <c r="BI89" s="59">
        <f t="shared" si="128"/>
        <v>8230.6255000000001</v>
      </c>
      <c r="BJ89" s="59">
        <f t="shared" si="129"/>
        <v>9304.6443333333336</v>
      </c>
      <c r="BK89" s="59">
        <f t="shared" ref="BK89:BK116" si="130">($L$57/$V$4)</f>
        <v>11758.031500000001</v>
      </c>
      <c r="BL89" s="59">
        <f t="shared" si="69"/>
        <v>12855.660166666668</v>
      </c>
      <c r="BM89" s="59">
        <f t="shared" si="71"/>
        <v>11888.146333333332</v>
      </c>
      <c r="BN89" s="59">
        <f t="shared" si="73"/>
        <v>9159.2163333333338</v>
      </c>
      <c r="BO89" s="59">
        <f t="shared" si="75"/>
        <v>8215.5700000000015</v>
      </c>
      <c r="BP89" s="59">
        <f t="shared" si="78"/>
        <v>8977.5706666666665</v>
      </c>
      <c r="BQ89" s="59">
        <f t="shared" si="80"/>
        <v>10339.599166666665</v>
      </c>
      <c r="BR89" s="59">
        <f t="shared" si="82"/>
        <v>11780.388000000001</v>
      </c>
      <c r="BS89" s="59">
        <f t="shared" si="84"/>
        <v>7569.868833333333</v>
      </c>
      <c r="BT89" s="59">
        <f t="shared" si="86"/>
        <v>6379.8636666666662</v>
      </c>
      <c r="BU89" s="59">
        <f t="shared" si="88"/>
        <v>5496.7376666666669</v>
      </c>
      <c r="BV89" s="59">
        <f t="shared" si="90"/>
        <v>5979.7210000000005</v>
      </c>
      <c r="BW89" s="59">
        <f t="shared" si="92"/>
        <v>6138.3719999999994</v>
      </c>
      <c r="BX89" s="59">
        <f t="shared" si="94"/>
        <v>7504.4811666666665</v>
      </c>
      <c r="BY89" s="59">
        <f t="shared" si="96"/>
        <v>4181.1685000000007</v>
      </c>
      <c r="BZ89" s="59">
        <f t="shared" si="98"/>
        <v>3806.2959999999994</v>
      </c>
      <c r="CA89" s="59">
        <f t="shared" si="100"/>
        <v>3056.5510000000004</v>
      </c>
      <c r="CB89" s="59">
        <f t="shared" si="102"/>
        <v>2681.6783333333337</v>
      </c>
      <c r="CC89" s="59">
        <f t="shared" si="104"/>
        <v>1849.0926666666671</v>
      </c>
      <c r="CD89" s="59">
        <f t="shared" si="106"/>
        <v>3081.820999999999</v>
      </c>
      <c r="CE89" s="59">
        <f t="shared" si="108"/>
        <v>3698.1851666666676</v>
      </c>
      <c r="CF89" s="59">
        <f t="shared" si="114"/>
        <v>0</v>
      </c>
      <c r="CG89" s="59">
        <f t="shared" si="119"/>
        <v>0</v>
      </c>
      <c r="CH89" s="59">
        <f t="shared" si="121"/>
        <v>0</v>
      </c>
      <c r="CJ89" s="59">
        <f t="shared" si="115"/>
        <v>483714.34333333332</v>
      </c>
    </row>
    <row r="90" spans="1:88" s="97" customFormat="1" x14ac:dyDescent="0.3">
      <c r="A90" s="95" t="s">
        <v>28</v>
      </c>
      <c r="B90" s="96">
        <v>2027</v>
      </c>
      <c r="C90" s="59"/>
      <c r="D90" s="59"/>
      <c r="E90" s="59"/>
      <c r="F90" s="59"/>
      <c r="G90" s="59"/>
      <c r="H90" s="59"/>
      <c r="I90" s="59"/>
      <c r="J90" s="59"/>
      <c r="L90" s="59">
        <f t="shared" si="109"/>
        <v>0</v>
      </c>
      <c r="M90" s="288">
        <f t="shared" si="116"/>
        <v>29205275.720000003</v>
      </c>
      <c r="N90" s="59">
        <f t="shared" si="110"/>
        <v>482664.52133333334</v>
      </c>
      <c r="O90" s="288">
        <f t="shared" si="117"/>
        <v>19788386.659666661</v>
      </c>
      <c r="P90" s="288">
        <f t="shared" si="111"/>
        <v>9416889.0603333414</v>
      </c>
      <c r="Q90" s="288">
        <f t="shared" si="112"/>
        <v>15906.827186248318</v>
      </c>
      <c r="R90" s="288">
        <f t="shared" si="124"/>
        <v>53676.267643900042</v>
      </c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>
        <f t="shared" si="77"/>
        <v>0</v>
      </c>
      <c r="AL90" s="59">
        <f t="shared" si="79"/>
        <v>1517.5123333333333</v>
      </c>
      <c r="AM90" s="59">
        <f t="shared" si="81"/>
        <v>1584.6031666666668</v>
      </c>
      <c r="AN90" s="59">
        <f t="shared" si="83"/>
        <v>1524.172</v>
      </c>
      <c r="AO90" s="59">
        <f t="shared" si="85"/>
        <v>13157.319833333337</v>
      </c>
      <c r="AP90" s="59">
        <f t="shared" si="87"/>
        <v>15900.11733333333</v>
      </c>
      <c r="AQ90" s="59">
        <f t="shared" si="89"/>
        <v>17594.083000000002</v>
      </c>
      <c r="AR90" s="59">
        <f t="shared" si="91"/>
        <v>17313.586166666668</v>
      </c>
      <c r="AS90" s="59">
        <f t="shared" si="93"/>
        <v>15398.003166666665</v>
      </c>
      <c r="AT90" s="59">
        <f t="shared" si="95"/>
        <v>13166.217666666666</v>
      </c>
      <c r="AU90" s="59">
        <f t="shared" si="97"/>
        <v>14324.298333333332</v>
      </c>
      <c r="AV90" s="59">
        <f t="shared" si="99"/>
        <v>20008.853166666664</v>
      </c>
      <c r="AW90" s="59">
        <f t="shared" si="101"/>
        <v>21119.97683333333</v>
      </c>
      <c r="AX90" s="59">
        <f t="shared" si="103"/>
        <v>19748.436333333335</v>
      </c>
      <c r="AY90" s="59">
        <f t="shared" si="105"/>
        <v>17467.016333333333</v>
      </c>
      <c r="AZ90" s="59">
        <f t="shared" si="107"/>
        <v>16275.396000000001</v>
      </c>
      <c r="BA90" s="59">
        <f t="shared" si="113"/>
        <v>17873.511666666665</v>
      </c>
      <c r="BB90" s="59">
        <f t="shared" si="118"/>
        <v>20366.082500000004</v>
      </c>
      <c r="BC90" s="59">
        <f t="shared" si="120"/>
        <v>21473.782666666666</v>
      </c>
      <c r="BD90" s="59">
        <f t="shared" si="122"/>
        <v>8626.8791666666675</v>
      </c>
      <c r="BE90" s="59">
        <f t="shared" si="123"/>
        <v>11249.940499999999</v>
      </c>
      <c r="BF90" s="59">
        <f t="shared" si="125"/>
        <v>12291.986000000003</v>
      </c>
      <c r="BG90" s="59">
        <f t="shared" si="126"/>
        <v>11340.706499999998</v>
      </c>
      <c r="BH90" s="59">
        <f t="shared" si="127"/>
        <v>9408.7516666666688</v>
      </c>
      <c r="BI90" s="59">
        <f t="shared" si="128"/>
        <v>8230.6255000000001</v>
      </c>
      <c r="BJ90" s="59">
        <f t="shared" si="129"/>
        <v>9304.6443333333336</v>
      </c>
      <c r="BK90" s="59">
        <f t="shared" si="130"/>
        <v>11758.031500000001</v>
      </c>
      <c r="BL90" s="59">
        <f t="shared" ref="BL90:BL117" si="131">($L$58/$V$4)</f>
        <v>12855.660166666668</v>
      </c>
      <c r="BM90" s="59">
        <f t="shared" si="71"/>
        <v>11888.146333333332</v>
      </c>
      <c r="BN90" s="59">
        <f t="shared" si="73"/>
        <v>9159.2163333333338</v>
      </c>
      <c r="BO90" s="59">
        <f t="shared" si="75"/>
        <v>8215.5700000000015</v>
      </c>
      <c r="BP90" s="59">
        <f t="shared" si="78"/>
        <v>8977.5706666666665</v>
      </c>
      <c r="BQ90" s="59">
        <f t="shared" si="80"/>
        <v>10339.599166666665</v>
      </c>
      <c r="BR90" s="59">
        <f t="shared" si="82"/>
        <v>11780.388000000001</v>
      </c>
      <c r="BS90" s="59">
        <f t="shared" si="84"/>
        <v>7569.868833333333</v>
      </c>
      <c r="BT90" s="59">
        <f t="shared" si="86"/>
        <v>6379.8636666666662</v>
      </c>
      <c r="BU90" s="59">
        <f t="shared" si="88"/>
        <v>5496.7376666666669</v>
      </c>
      <c r="BV90" s="59">
        <f t="shared" si="90"/>
        <v>5979.7210000000005</v>
      </c>
      <c r="BW90" s="59">
        <f t="shared" si="92"/>
        <v>6138.3719999999994</v>
      </c>
      <c r="BX90" s="59">
        <f t="shared" si="94"/>
        <v>7504.4811666666665</v>
      </c>
      <c r="BY90" s="59">
        <f t="shared" si="96"/>
        <v>4181.1685000000007</v>
      </c>
      <c r="BZ90" s="59">
        <f t="shared" si="98"/>
        <v>3806.2959999999994</v>
      </c>
      <c r="CA90" s="59">
        <f t="shared" si="100"/>
        <v>3056.5510000000004</v>
      </c>
      <c r="CB90" s="59">
        <f t="shared" si="102"/>
        <v>2681.6783333333337</v>
      </c>
      <c r="CC90" s="59">
        <f t="shared" si="104"/>
        <v>1849.0926666666671</v>
      </c>
      <c r="CD90" s="59">
        <f t="shared" si="106"/>
        <v>3081.820999999999</v>
      </c>
      <c r="CE90" s="59">
        <f t="shared" si="108"/>
        <v>3698.1851666666676</v>
      </c>
      <c r="CF90" s="59">
        <f t="shared" si="114"/>
        <v>0</v>
      </c>
      <c r="CG90" s="59">
        <f t="shared" si="119"/>
        <v>0</v>
      </c>
      <c r="CH90" s="59">
        <f t="shared" si="121"/>
        <v>0</v>
      </c>
      <c r="CJ90" s="59">
        <f t="shared" si="115"/>
        <v>482664.52133333334</v>
      </c>
    </row>
    <row r="91" spans="1:88" s="97" customFormat="1" x14ac:dyDescent="0.3">
      <c r="A91" s="95" t="s">
        <v>29</v>
      </c>
      <c r="B91" s="96">
        <v>2027</v>
      </c>
      <c r="C91" s="59"/>
      <c r="D91" s="59"/>
      <c r="E91" s="59"/>
      <c r="F91" s="59"/>
      <c r="G91" s="59"/>
      <c r="H91" s="59"/>
      <c r="I91" s="59"/>
      <c r="J91" s="59"/>
      <c r="L91" s="59">
        <f t="shared" si="109"/>
        <v>0</v>
      </c>
      <c r="M91" s="288">
        <f t="shared" si="116"/>
        <v>29205275.720000003</v>
      </c>
      <c r="N91" s="59">
        <f t="shared" si="110"/>
        <v>482664.52133333334</v>
      </c>
      <c r="O91" s="288">
        <f t="shared" si="117"/>
        <v>20271051.180999994</v>
      </c>
      <c r="P91" s="288">
        <f t="shared" si="111"/>
        <v>8934224.5390000083</v>
      </c>
      <c r="Q91" s="288">
        <f t="shared" si="112"/>
        <v>15091.519595748699</v>
      </c>
      <c r="R91" s="288">
        <f t="shared" si="124"/>
        <v>50925.079872300055</v>
      </c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>
        <f t="shared" si="79"/>
        <v>1517.5123333333333</v>
      </c>
      <c r="AM91" s="59">
        <f t="shared" si="81"/>
        <v>1584.6031666666668</v>
      </c>
      <c r="AN91" s="59">
        <f t="shared" si="83"/>
        <v>1524.172</v>
      </c>
      <c r="AO91" s="59">
        <f t="shared" si="85"/>
        <v>13157.319833333337</v>
      </c>
      <c r="AP91" s="59">
        <f t="shared" si="87"/>
        <v>15900.11733333333</v>
      </c>
      <c r="AQ91" s="59">
        <f t="shared" si="89"/>
        <v>17594.083000000002</v>
      </c>
      <c r="AR91" s="59">
        <f t="shared" si="91"/>
        <v>17313.586166666668</v>
      </c>
      <c r="AS91" s="59">
        <f t="shared" si="93"/>
        <v>15398.003166666665</v>
      </c>
      <c r="AT91" s="59">
        <f t="shared" si="95"/>
        <v>13166.217666666666</v>
      </c>
      <c r="AU91" s="59">
        <f t="shared" si="97"/>
        <v>14324.298333333332</v>
      </c>
      <c r="AV91" s="59">
        <f t="shared" si="99"/>
        <v>20008.853166666664</v>
      </c>
      <c r="AW91" s="59">
        <f t="shared" si="101"/>
        <v>21119.97683333333</v>
      </c>
      <c r="AX91" s="59">
        <f t="shared" si="103"/>
        <v>19748.436333333335</v>
      </c>
      <c r="AY91" s="59">
        <f t="shared" si="105"/>
        <v>17467.016333333333</v>
      </c>
      <c r="AZ91" s="59">
        <f t="shared" si="107"/>
        <v>16275.396000000001</v>
      </c>
      <c r="BA91" s="59">
        <f t="shared" si="113"/>
        <v>17873.511666666665</v>
      </c>
      <c r="BB91" s="59">
        <f t="shared" si="118"/>
        <v>20366.082500000004</v>
      </c>
      <c r="BC91" s="59">
        <f t="shared" si="120"/>
        <v>21473.782666666666</v>
      </c>
      <c r="BD91" s="59">
        <f t="shared" si="122"/>
        <v>8626.8791666666675</v>
      </c>
      <c r="BE91" s="59">
        <f t="shared" si="123"/>
        <v>11249.940499999999</v>
      </c>
      <c r="BF91" s="59">
        <f t="shared" si="125"/>
        <v>12291.986000000003</v>
      </c>
      <c r="BG91" s="59">
        <f t="shared" si="126"/>
        <v>11340.706499999998</v>
      </c>
      <c r="BH91" s="59">
        <f t="shared" si="127"/>
        <v>9408.7516666666688</v>
      </c>
      <c r="BI91" s="59">
        <f t="shared" si="128"/>
        <v>8230.6255000000001</v>
      </c>
      <c r="BJ91" s="59">
        <f t="shared" si="129"/>
        <v>9304.6443333333336</v>
      </c>
      <c r="BK91" s="59">
        <f t="shared" si="130"/>
        <v>11758.031500000001</v>
      </c>
      <c r="BL91" s="59">
        <f t="shared" si="131"/>
        <v>12855.660166666668</v>
      </c>
      <c r="BM91" s="59">
        <f t="shared" ref="BM91:BM118" si="132">($L$59/$V$4)</f>
        <v>11888.146333333332</v>
      </c>
      <c r="BN91" s="59">
        <f t="shared" si="73"/>
        <v>9159.2163333333338</v>
      </c>
      <c r="BO91" s="59">
        <f t="shared" si="75"/>
        <v>8215.5700000000015</v>
      </c>
      <c r="BP91" s="59">
        <f t="shared" si="78"/>
        <v>8977.5706666666665</v>
      </c>
      <c r="BQ91" s="59">
        <f t="shared" si="80"/>
        <v>10339.599166666665</v>
      </c>
      <c r="BR91" s="59">
        <f t="shared" si="82"/>
        <v>11780.388000000001</v>
      </c>
      <c r="BS91" s="59">
        <f t="shared" si="84"/>
        <v>7569.868833333333</v>
      </c>
      <c r="BT91" s="59">
        <f t="shared" si="86"/>
        <v>6379.8636666666662</v>
      </c>
      <c r="BU91" s="59">
        <f t="shared" si="88"/>
        <v>5496.7376666666669</v>
      </c>
      <c r="BV91" s="59">
        <f t="shared" si="90"/>
        <v>5979.7210000000005</v>
      </c>
      <c r="BW91" s="59">
        <f t="shared" si="92"/>
        <v>6138.3719999999994</v>
      </c>
      <c r="BX91" s="59">
        <f t="shared" si="94"/>
        <v>7504.4811666666665</v>
      </c>
      <c r="BY91" s="59">
        <f t="shared" si="96"/>
        <v>4181.1685000000007</v>
      </c>
      <c r="BZ91" s="59">
        <f t="shared" si="98"/>
        <v>3806.2959999999994</v>
      </c>
      <c r="CA91" s="59">
        <f t="shared" si="100"/>
        <v>3056.5510000000004</v>
      </c>
      <c r="CB91" s="59">
        <f t="shared" si="102"/>
        <v>2681.6783333333337</v>
      </c>
      <c r="CC91" s="59">
        <f t="shared" si="104"/>
        <v>1849.0926666666671</v>
      </c>
      <c r="CD91" s="59">
        <f t="shared" si="106"/>
        <v>3081.820999999999</v>
      </c>
      <c r="CE91" s="59">
        <f t="shared" si="108"/>
        <v>3698.1851666666676</v>
      </c>
      <c r="CF91" s="59">
        <f t="shared" si="114"/>
        <v>0</v>
      </c>
      <c r="CG91" s="59">
        <f t="shared" si="119"/>
        <v>0</v>
      </c>
      <c r="CH91" s="59">
        <f t="shared" si="121"/>
        <v>0</v>
      </c>
      <c r="CJ91" s="59">
        <f t="shared" si="115"/>
        <v>482664.52133333334</v>
      </c>
    </row>
    <row r="92" spans="1:88" s="97" customFormat="1" x14ac:dyDescent="0.3">
      <c r="A92" s="95" t="s">
        <v>18</v>
      </c>
      <c r="B92" s="96">
        <v>2028</v>
      </c>
      <c r="C92" s="59"/>
      <c r="D92" s="59"/>
      <c r="E92" s="59"/>
      <c r="F92" s="59"/>
      <c r="G92" s="59"/>
      <c r="H92" s="59"/>
      <c r="I92" s="59"/>
      <c r="J92" s="59"/>
      <c r="L92" s="59">
        <f t="shared" si="109"/>
        <v>0</v>
      </c>
      <c r="M92" s="288">
        <f t="shared" si="116"/>
        <v>29205275.720000003</v>
      </c>
      <c r="N92" s="59">
        <f t="shared" si="110"/>
        <v>481147.00899999996</v>
      </c>
      <c r="O92" s="288">
        <f t="shared" si="117"/>
        <v>20752198.189999994</v>
      </c>
      <c r="P92" s="288">
        <f t="shared" si="111"/>
        <v>8453077.5300000086</v>
      </c>
      <c r="Q92" s="288">
        <f t="shared" si="112"/>
        <v>14278.775357783519</v>
      </c>
      <c r="R92" s="288">
        <f t="shared" si="124"/>
        <v>48182.541921000055</v>
      </c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>
        <f t="shared" si="81"/>
        <v>1584.6031666666668</v>
      </c>
      <c r="AN92" s="59">
        <f t="shared" si="83"/>
        <v>1524.172</v>
      </c>
      <c r="AO92" s="59">
        <f t="shared" si="85"/>
        <v>13157.319833333337</v>
      </c>
      <c r="AP92" s="59">
        <f t="shared" si="87"/>
        <v>15900.11733333333</v>
      </c>
      <c r="AQ92" s="59">
        <f t="shared" si="89"/>
        <v>17594.083000000002</v>
      </c>
      <c r="AR92" s="59">
        <f t="shared" si="91"/>
        <v>17313.586166666668</v>
      </c>
      <c r="AS92" s="59">
        <f t="shared" si="93"/>
        <v>15398.003166666665</v>
      </c>
      <c r="AT92" s="59">
        <f t="shared" si="95"/>
        <v>13166.217666666666</v>
      </c>
      <c r="AU92" s="59">
        <f t="shared" si="97"/>
        <v>14324.298333333332</v>
      </c>
      <c r="AV92" s="59">
        <f t="shared" si="99"/>
        <v>20008.853166666664</v>
      </c>
      <c r="AW92" s="59">
        <f t="shared" si="101"/>
        <v>21119.97683333333</v>
      </c>
      <c r="AX92" s="59">
        <f t="shared" si="103"/>
        <v>19748.436333333335</v>
      </c>
      <c r="AY92" s="59">
        <f t="shared" si="105"/>
        <v>17467.016333333333</v>
      </c>
      <c r="AZ92" s="59">
        <f t="shared" si="107"/>
        <v>16275.396000000001</v>
      </c>
      <c r="BA92" s="59">
        <f t="shared" si="113"/>
        <v>17873.511666666665</v>
      </c>
      <c r="BB92" s="59">
        <f t="shared" si="118"/>
        <v>20366.082500000004</v>
      </c>
      <c r="BC92" s="59">
        <f t="shared" si="120"/>
        <v>21473.782666666666</v>
      </c>
      <c r="BD92" s="59">
        <f t="shared" si="122"/>
        <v>8626.8791666666675</v>
      </c>
      <c r="BE92" s="59">
        <f t="shared" si="123"/>
        <v>11249.940499999999</v>
      </c>
      <c r="BF92" s="59">
        <f t="shared" si="125"/>
        <v>12291.986000000003</v>
      </c>
      <c r="BG92" s="59">
        <f t="shared" si="126"/>
        <v>11340.706499999998</v>
      </c>
      <c r="BH92" s="59">
        <f t="shared" si="127"/>
        <v>9408.7516666666688</v>
      </c>
      <c r="BI92" s="59">
        <f t="shared" si="128"/>
        <v>8230.6255000000001</v>
      </c>
      <c r="BJ92" s="59">
        <f t="shared" si="129"/>
        <v>9304.6443333333336</v>
      </c>
      <c r="BK92" s="59">
        <f t="shared" si="130"/>
        <v>11758.031500000001</v>
      </c>
      <c r="BL92" s="59">
        <f t="shared" si="131"/>
        <v>12855.660166666668</v>
      </c>
      <c r="BM92" s="59">
        <f t="shared" si="132"/>
        <v>11888.146333333332</v>
      </c>
      <c r="BN92" s="59">
        <f t="shared" ref="BN92:BN119" si="133">($L$60/$V$4)</f>
        <v>9159.2163333333338</v>
      </c>
      <c r="BO92" s="59">
        <f t="shared" si="75"/>
        <v>8215.5700000000015</v>
      </c>
      <c r="BP92" s="59">
        <f t="shared" si="78"/>
        <v>8977.5706666666665</v>
      </c>
      <c r="BQ92" s="59">
        <f t="shared" si="80"/>
        <v>10339.599166666665</v>
      </c>
      <c r="BR92" s="59">
        <f t="shared" si="82"/>
        <v>11780.388000000001</v>
      </c>
      <c r="BS92" s="59">
        <f t="shared" si="84"/>
        <v>7569.868833333333</v>
      </c>
      <c r="BT92" s="59">
        <f t="shared" si="86"/>
        <v>6379.8636666666662</v>
      </c>
      <c r="BU92" s="59">
        <f t="shared" si="88"/>
        <v>5496.7376666666669</v>
      </c>
      <c r="BV92" s="59">
        <f t="shared" si="90"/>
        <v>5979.7210000000005</v>
      </c>
      <c r="BW92" s="59">
        <f t="shared" si="92"/>
        <v>6138.3719999999994</v>
      </c>
      <c r="BX92" s="59">
        <f t="shared" si="94"/>
        <v>7504.4811666666665</v>
      </c>
      <c r="BY92" s="59">
        <f t="shared" si="96"/>
        <v>4181.1685000000007</v>
      </c>
      <c r="BZ92" s="59">
        <f t="shared" si="98"/>
        <v>3806.2959999999994</v>
      </c>
      <c r="CA92" s="59">
        <f t="shared" si="100"/>
        <v>3056.5510000000004</v>
      </c>
      <c r="CB92" s="59">
        <f t="shared" si="102"/>
        <v>2681.6783333333337</v>
      </c>
      <c r="CC92" s="59">
        <f t="shared" si="104"/>
        <v>1849.0926666666671</v>
      </c>
      <c r="CD92" s="59">
        <f t="shared" si="106"/>
        <v>3081.820999999999</v>
      </c>
      <c r="CE92" s="59">
        <f t="shared" si="108"/>
        <v>3698.1851666666676</v>
      </c>
      <c r="CF92" s="59">
        <f t="shared" si="114"/>
        <v>0</v>
      </c>
      <c r="CG92" s="59">
        <f t="shared" si="119"/>
        <v>0</v>
      </c>
      <c r="CH92" s="59">
        <f t="shared" si="121"/>
        <v>0</v>
      </c>
      <c r="CJ92" s="59">
        <f t="shared" si="115"/>
        <v>481147.00899999996</v>
      </c>
    </row>
    <row r="93" spans="1:88" s="97" customFormat="1" x14ac:dyDescent="0.3">
      <c r="A93" s="95" t="s">
        <v>19</v>
      </c>
      <c r="B93" s="96">
        <v>2028</v>
      </c>
      <c r="C93" s="59"/>
      <c r="D93" s="59"/>
      <c r="E93" s="59"/>
      <c r="F93" s="59"/>
      <c r="G93" s="59"/>
      <c r="H93" s="59"/>
      <c r="I93" s="59"/>
      <c r="J93" s="59"/>
      <c r="L93" s="59">
        <f t="shared" si="109"/>
        <v>0</v>
      </c>
      <c r="M93" s="288">
        <f t="shared" si="116"/>
        <v>29205275.720000003</v>
      </c>
      <c r="N93" s="59">
        <f t="shared" si="110"/>
        <v>479562.40583333332</v>
      </c>
      <c r="O93" s="288">
        <f t="shared" si="117"/>
        <v>21231760.595833328</v>
      </c>
      <c r="P93" s="288">
        <f t="shared" si="111"/>
        <v>7973515.1241666749</v>
      </c>
      <c r="Q93" s="288">
        <f t="shared" si="112"/>
        <v>13468.707800893104</v>
      </c>
      <c r="R93" s="288">
        <f t="shared" si="124"/>
        <v>45449.036207750054</v>
      </c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>
        <f t="shared" si="83"/>
        <v>1524.172</v>
      </c>
      <c r="AO93" s="59">
        <f t="shared" si="85"/>
        <v>13157.319833333337</v>
      </c>
      <c r="AP93" s="59">
        <f t="shared" si="87"/>
        <v>15900.11733333333</v>
      </c>
      <c r="AQ93" s="59">
        <f t="shared" si="89"/>
        <v>17594.083000000002</v>
      </c>
      <c r="AR93" s="59">
        <f t="shared" si="91"/>
        <v>17313.586166666668</v>
      </c>
      <c r="AS93" s="59">
        <f t="shared" si="93"/>
        <v>15398.003166666665</v>
      </c>
      <c r="AT93" s="59">
        <f t="shared" si="95"/>
        <v>13166.217666666666</v>
      </c>
      <c r="AU93" s="59">
        <f t="shared" si="97"/>
        <v>14324.298333333332</v>
      </c>
      <c r="AV93" s="59">
        <f t="shared" si="99"/>
        <v>20008.853166666664</v>
      </c>
      <c r="AW93" s="59">
        <f t="shared" si="101"/>
        <v>21119.97683333333</v>
      </c>
      <c r="AX93" s="59">
        <f t="shared" si="103"/>
        <v>19748.436333333335</v>
      </c>
      <c r="AY93" s="59">
        <f t="shared" si="105"/>
        <v>17467.016333333333</v>
      </c>
      <c r="AZ93" s="59">
        <f t="shared" si="107"/>
        <v>16275.396000000001</v>
      </c>
      <c r="BA93" s="59">
        <f t="shared" si="113"/>
        <v>17873.511666666665</v>
      </c>
      <c r="BB93" s="59">
        <f t="shared" si="118"/>
        <v>20366.082500000004</v>
      </c>
      <c r="BC93" s="59">
        <f t="shared" si="120"/>
        <v>21473.782666666666</v>
      </c>
      <c r="BD93" s="59">
        <f t="shared" si="122"/>
        <v>8626.8791666666675</v>
      </c>
      <c r="BE93" s="59">
        <f t="shared" si="123"/>
        <v>11249.940499999999</v>
      </c>
      <c r="BF93" s="59">
        <f t="shared" si="125"/>
        <v>12291.986000000003</v>
      </c>
      <c r="BG93" s="59">
        <f t="shared" si="126"/>
        <v>11340.706499999998</v>
      </c>
      <c r="BH93" s="59">
        <f t="shared" si="127"/>
        <v>9408.7516666666688</v>
      </c>
      <c r="BI93" s="59">
        <f t="shared" si="128"/>
        <v>8230.6255000000001</v>
      </c>
      <c r="BJ93" s="59">
        <f t="shared" si="129"/>
        <v>9304.6443333333336</v>
      </c>
      <c r="BK93" s="59">
        <f t="shared" si="130"/>
        <v>11758.031500000001</v>
      </c>
      <c r="BL93" s="59">
        <f t="shared" si="131"/>
        <v>12855.660166666668</v>
      </c>
      <c r="BM93" s="59">
        <f t="shared" si="132"/>
        <v>11888.146333333332</v>
      </c>
      <c r="BN93" s="59">
        <f t="shared" si="133"/>
        <v>9159.2163333333338</v>
      </c>
      <c r="BO93" s="59">
        <f t="shared" ref="BO93:BO120" si="134">($L$61/$V$4)</f>
        <v>8215.5700000000015</v>
      </c>
      <c r="BP93" s="59">
        <f t="shared" si="78"/>
        <v>8977.5706666666665</v>
      </c>
      <c r="BQ93" s="59">
        <f t="shared" si="80"/>
        <v>10339.599166666665</v>
      </c>
      <c r="BR93" s="59">
        <f t="shared" si="82"/>
        <v>11780.388000000001</v>
      </c>
      <c r="BS93" s="59">
        <f t="shared" si="84"/>
        <v>7569.868833333333</v>
      </c>
      <c r="BT93" s="59">
        <f t="shared" si="86"/>
        <v>6379.8636666666662</v>
      </c>
      <c r="BU93" s="59">
        <f t="shared" si="88"/>
        <v>5496.7376666666669</v>
      </c>
      <c r="BV93" s="59">
        <f t="shared" si="90"/>
        <v>5979.7210000000005</v>
      </c>
      <c r="BW93" s="59">
        <f t="shared" si="92"/>
        <v>6138.3719999999994</v>
      </c>
      <c r="BX93" s="59">
        <f t="shared" si="94"/>
        <v>7504.4811666666665</v>
      </c>
      <c r="BY93" s="59">
        <f t="shared" si="96"/>
        <v>4181.1685000000007</v>
      </c>
      <c r="BZ93" s="59">
        <f t="shared" si="98"/>
        <v>3806.2959999999994</v>
      </c>
      <c r="CA93" s="59">
        <f t="shared" si="100"/>
        <v>3056.5510000000004</v>
      </c>
      <c r="CB93" s="59">
        <f t="shared" si="102"/>
        <v>2681.6783333333337</v>
      </c>
      <c r="CC93" s="59">
        <f t="shared" si="104"/>
        <v>1849.0926666666671</v>
      </c>
      <c r="CD93" s="59">
        <f t="shared" si="106"/>
        <v>3081.820999999999</v>
      </c>
      <c r="CE93" s="59">
        <f t="shared" si="108"/>
        <v>3698.1851666666676</v>
      </c>
      <c r="CF93" s="59">
        <f t="shared" si="114"/>
        <v>0</v>
      </c>
      <c r="CG93" s="59">
        <f t="shared" si="119"/>
        <v>0</v>
      </c>
      <c r="CH93" s="59">
        <f t="shared" si="121"/>
        <v>0</v>
      </c>
      <c r="CJ93" s="59">
        <f t="shared" si="115"/>
        <v>479562.40583333332</v>
      </c>
    </row>
    <row r="94" spans="1:88" s="97" customFormat="1" x14ac:dyDescent="0.3">
      <c r="A94" s="95" t="s">
        <v>20</v>
      </c>
      <c r="B94" s="96">
        <v>2028</v>
      </c>
      <c r="C94" s="59"/>
      <c r="D94" s="59"/>
      <c r="E94" s="59"/>
      <c r="F94" s="59"/>
      <c r="G94" s="59"/>
      <c r="H94" s="59"/>
      <c r="I94" s="59"/>
      <c r="J94" s="59"/>
      <c r="L94" s="59">
        <f t="shared" si="109"/>
        <v>0</v>
      </c>
      <c r="M94" s="288">
        <f t="shared" si="116"/>
        <v>29205275.720000003</v>
      </c>
      <c r="N94" s="59">
        <f t="shared" si="110"/>
        <v>478038.2338333333</v>
      </c>
      <c r="O94" s="288">
        <f t="shared" si="117"/>
        <v>21709798.829666659</v>
      </c>
      <c r="P94" s="288">
        <f t="shared" si="111"/>
        <v>7495476.8903333433</v>
      </c>
      <c r="Q94" s="288">
        <f t="shared" si="112"/>
        <v>12661.21484591748</v>
      </c>
      <c r="R94" s="288">
        <f t="shared" si="124"/>
        <v>42724.218274900057</v>
      </c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>
        <f t="shared" si="85"/>
        <v>13157.319833333337</v>
      </c>
      <c r="AP94" s="59">
        <f t="shared" si="87"/>
        <v>15900.11733333333</v>
      </c>
      <c r="AQ94" s="59">
        <f t="shared" si="89"/>
        <v>17594.083000000002</v>
      </c>
      <c r="AR94" s="59">
        <f t="shared" si="91"/>
        <v>17313.586166666668</v>
      </c>
      <c r="AS94" s="59">
        <f t="shared" si="93"/>
        <v>15398.003166666665</v>
      </c>
      <c r="AT94" s="59">
        <f t="shared" si="95"/>
        <v>13166.217666666666</v>
      </c>
      <c r="AU94" s="59">
        <f t="shared" si="97"/>
        <v>14324.298333333332</v>
      </c>
      <c r="AV94" s="59">
        <f t="shared" si="99"/>
        <v>20008.853166666664</v>
      </c>
      <c r="AW94" s="59">
        <f t="shared" si="101"/>
        <v>21119.97683333333</v>
      </c>
      <c r="AX94" s="59">
        <f t="shared" si="103"/>
        <v>19748.436333333335</v>
      </c>
      <c r="AY94" s="59">
        <f t="shared" si="105"/>
        <v>17467.016333333333</v>
      </c>
      <c r="AZ94" s="59">
        <f t="shared" si="107"/>
        <v>16275.396000000001</v>
      </c>
      <c r="BA94" s="59">
        <f t="shared" si="113"/>
        <v>17873.511666666665</v>
      </c>
      <c r="BB94" s="59">
        <f t="shared" si="118"/>
        <v>20366.082500000004</v>
      </c>
      <c r="BC94" s="59">
        <f t="shared" si="120"/>
        <v>21473.782666666666</v>
      </c>
      <c r="BD94" s="59">
        <f t="shared" si="122"/>
        <v>8626.8791666666675</v>
      </c>
      <c r="BE94" s="59">
        <f t="shared" si="123"/>
        <v>11249.940499999999</v>
      </c>
      <c r="BF94" s="59">
        <f t="shared" si="125"/>
        <v>12291.986000000003</v>
      </c>
      <c r="BG94" s="59">
        <f t="shared" si="126"/>
        <v>11340.706499999998</v>
      </c>
      <c r="BH94" s="59">
        <f t="shared" si="127"/>
        <v>9408.7516666666688</v>
      </c>
      <c r="BI94" s="59">
        <f t="shared" si="128"/>
        <v>8230.6255000000001</v>
      </c>
      <c r="BJ94" s="59">
        <f t="shared" si="129"/>
        <v>9304.6443333333336</v>
      </c>
      <c r="BK94" s="59">
        <f t="shared" si="130"/>
        <v>11758.031500000001</v>
      </c>
      <c r="BL94" s="59">
        <f t="shared" si="131"/>
        <v>12855.660166666668</v>
      </c>
      <c r="BM94" s="59">
        <f t="shared" si="132"/>
        <v>11888.146333333332</v>
      </c>
      <c r="BN94" s="59">
        <f t="shared" si="133"/>
        <v>9159.2163333333338</v>
      </c>
      <c r="BO94" s="59">
        <f t="shared" si="134"/>
        <v>8215.5700000000015</v>
      </c>
      <c r="BP94" s="59">
        <f t="shared" si="78"/>
        <v>8977.5706666666665</v>
      </c>
      <c r="BQ94" s="59">
        <f t="shared" si="80"/>
        <v>10339.599166666665</v>
      </c>
      <c r="BR94" s="59">
        <f t="shared" si="82"/>
        <v>11780.388000000001</v>
      </c>
      <c r="BS94" s="59">
        <f t="shared" si="84"/>
        <v>7569.868833333333</v>
      </c>
      <c r="BT94" s="59">
        <f t="shared" si="86"/>
        <v>6379.8636666666662</v>
      </c>
      <c r="BU94" s="59">
        <f t="shared" si="88"/>
        <v>5496.7376666666669</v>
      </c>
      <c r="BV94" s="59">
        <f t="shared" si="90"/>
        <v>5979.7210000000005</v>
      </c>
      <c r="BW94" s="59">
        <f t="shared" si="92"/>
        <v>6138.3719999999994</v>
      </c>
      <c r="BX94" s="59">
        <f t="shared" si="94"/>
        <v>7504.4811666666665</v>
      </c>
      <c r="BY94" s="59">
        <f t="shared" si="96"/>
        <v>4181.1685000000007</v>
      </c>
      <c r="BZ94" s="59">
        <f t="shared" si="98"/>
        <v>3806.2959999999994</v>
      </c>
      <c r="CA94" s="59">
        <f t="shared" si="100"/>
        <v>3056.5510000000004</v>
      </c>
      <c r="CB94" s="59">
        <f t="shared" si="102"/>
        <v>2681.6783333333337</v>
      </c>
      <c r="CC94" s="59">
        <f t="shared" si="104"/>
        <v>1849.0926666666671</v>
      </c>
      <c r="CD94" s="59">
        <f t="shared" si="106"/>
        <v>3081.820999999999</v>
      </c>
      <c r="CE94" s="59">
        <f t="shared" si="108"/>
        <v>3698.1851666666676</v>
      </c>
      <c r="CF94" s="59">
        <f t="shared" si="114"/>
        <v>0</v>
      </c>
      <c r="CG94" s="59">
        <f t="shared" si="119"/>
        <v>0</v>
      </c>
      <c r="CH94" s="59">
        <f t="shared" si="121"/>
        <v>0</v>
      </c>
      <c r="CJ94" s="59">
        <f t="shared" si="115"/>
        <v>478038.2338333333</v>
      </c>
    </row>
    <row r="95" spans="1:88" s="97" customFormat="1" x14ac:dyDescent="0.3">
      <c r="A95" s="95" t="s">
        <v>21</v>
      </c>
      <c r="B95" s="96">
        <v>2028</v>
      </c>
      <c r="C95" s="59"/>
      <c r="D95" s="59"/>
      <c r="E95" s="59"/>
      <c r="F95" s="59"/>
      <c r="G95" s="59"/>
      <c r="H95" s="59"/>
      <c r="I95" s="59"/>
      <c r="J95" s="59"/>
      <c r="L95" s="59">
        <f t="shared" si="109"/>
        <v>0</v>
      </c>
      <c r="M95" s="288">
        <f t="shared" si="116"/>
        <v>29205275.720000003</v>
      </c>
      <c r="N95" s="59">
        <f t="shared" si="110"/>
        <v>464880.91399999999</v>
      </c>
      <c r="O95" s="288">
        <f t="shared" si="117"/>
        <v>22174679.74366666</v>
      </c>
      <c r="P95" s="288">
        <f t="shared" si="111"/>
        <v>7030595.9763333425</v>
      </c>
      <c r="Q95" s="288">
        <f t="shared" si="112"/>
        <v>11875.94698157233</v>
      </c>
      <c r="R95" s="288">
        <f t="shared" si="124"/>
        <v>40074.397065100049</v>
      </c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>
        <f t="shared" si="87"/>
        <v>15900.11733333333</v>
      </c>
      <c r="AQ95" s="59">
        <f t="shared" si="89"/>
        <v>17594.083000000002</v>
      </c>
      <c r="AR95" s="59">
        <f t="shared" si="91"/>
        <v>17313.586166666668</v>
      </c>
      <c r="AS95" s="59">
        <f t="shared" si="93"/>
        <v>15398.003166666665</v>
      </c>
      <c r="AT95" s="59">
        <f t="shared" si="95"/>
        <v>13166.217666666666</v>
      </c>
      <c r="AU95" s="59">
        <f t="shared" si="97"/>
        <v>14324.298333333332</v>
      </c>
      <c r="AV95" s="59">
        <f t="shared" si="99"/>
        <v>20008.853166666664</v>
      </c>
      <c r="AW95" s="59">
        <f t="shared" si="101"/>
        <v>21119.97683333333</v>
      </c>
      <c r="AX95" s="59">
        <f t="shared" si="103"/>
        <v>19748.436333333335</v>
      </c>
      <c r="AY95" s="59">
        <f t="shared" si="105"/>
        <v>17467.016333333333</v>
      </c>
      <c r="AZ95" s="59">
        <f t="shared" si="107"/>
        <v>16275.396000000001</v>
      </c>
      <c r="BA95" s="59">
        <f t="shared" si="113"/>
        <v>17873.511666666665</v>
      </c>
      <c r="BB95" s="59">
        <f t="shared" si="118"/>
        <v>20366.082500000004</v>
      </c>
      <c r="BC95" s="59">
        <f t="shared" si="120"/>
        <v>21473.782666666666</v>
      </c>
      <c r="BD95" s="59">
        <f t="shared" si="122"/>
        <v>8626.8791666666675</v>
      </c>
      <c r="BE95" s="59">
        <f t="shared" si="123"/>
        <v>11249.940499999999</v>
      </c>
      <c r="BF95" s="59">
        <f t="shared" si="125"/>
        <v>12291.986000000003</v>
      </c>
      <c r="BG95" s="59">
        <f t="shared" si="126"/>
        <v>11340.706499999998</v>
      </c>
      <c r="BH95" s="59">
        <f t="shared" si="127"/>
        <v>9408.7516666666688</v>
      </c>
      <c r="BI95" s="59">
        <f t="shared" si="128"/>
        <v>8230.6255000000001</v>
      </c>
      <c r="BJ95" s="59">
        <f t="shared" si="129"/>
        <v>9304.6443333333336</v>
      </c>
      <c r="BK95" s="59">
        <f t="shared" si="130"/>
        <v>11758.031500000001</v>
      </c>
      <c r="BL95" s="59">
        <f t="shared" si="131"/>
        <v>12855.660166666668</v>
      </c>
      <c r="BM95" s="59">
        <f t="shared" si="132"/>
        <v>11888.146333333332</v>
      </c>
      <c r="BN95" s="59">
        <f t="shared" si="133"/>
        <v>9159.2163333333338</v>
      </c>
      <c r="BO95" s="59">
        <f t="shared" si="134"/>
        <v>8215.5700000000015</v>
      </c>
      <c r="BP95" s="59">
        <f t="shared" si="78"/>
        <v>8977.5706666666665</v>
      </c>
      <c r="BQ95" s="59">
        <f t="shared" si="80"/>
        <v>10339.599166666665</v>
      </c>
      <c r="BR95" s="59">
        <f t="shared" si="82"/>
        <v>11780.388000000001</v>
      </c>
      <c r="BS95" s="59">
        <f t="shared" si="84"/>
        <v>7569.868833333333</v>
      </c>
      <c r="BT95" s="59">
        <f t="shared" si="86"/>
        <v>6379.8636666666662</v>
      </c>
      <c r="BU95" s="59">
        <f t="shared" si="88"/>
        <v>5496.7376666666669</v>
      </c>
      <c r="BV95" s="59">
        <f t="shared" si="90"/>
        <v>5979.7210000000005</v>
      </c>
      <c r="BW95" s="59">
        <f t="shared" si="92"/>
        <v>6138.3719999999994</v>
      </c>
      <c r="BX95" s="59">
        <f t="shared" si="94"/>
        <v>7504.4811666666665</v>
      </c>
      <c r="BY95" s="59">
        <f t="shared" si="96"/>
        <v>4181.1685000000007</v>
      </c>
      <c r="BZ95" s="59">
        <f t="shared" si="98"/>
        <v>3806.2959999999994</v>
      </c>
      <c r="CA95" s="59">
        <f t="shared" si="100"/>
        <v>3056.5510000000004</v>
      </c>
      <c r="CB95" s="59">
        <f t="shared" si="102"/>
        <v>2681.6783333333337</v>
      </c>
      <c r="CC95" s="59">
        <f t="shared" si="104"/>
        <v>1849.0926666666671</v>
      </c>
      <c r="CD95" s="59">
        <f t="shared" si="106"/>
        <v>3081.820999999999</v>
      </c>
      <c r="CE95" s="59">
        <f t="shared" si="108"/>
        <v>3698.1851666666676</v>
      </c>
      <c r="CF95" s="59">
        <f t="shared" si="114"/>
        <v>0</v>
      </c>
      <c r="CG95" s="59">
        <f t="shared" si="119"/>
        <v>0</v>
      </c>
      <c r="CH95" s="59">
        <f t="shared" si="121"/>
        <v>0</v>
      </c>
      <c r="CJ95" s="59">
        <f t="shared" si="115"/>
        <v>464880.91399999999</v>
      </c>
    </row>
    <row r="96" spans="1:88" s="97" customFormat="1" x14ac:dyDescent="0.3">
      <c r="A96" s="95" t="s">
        <v>22</v>
      </c>
      <c r="B96" s="96">
        <v>2028</v>
      </c>
      <c r="C96" s="59"/>
      <c r="D96" s="59"/>
      <c r="E96" s="59"/>
      <c r="F96" s="59"/>
      <c r="G96" s="59"/>
      <c r="H96" s="59"/>
      <c r="I96" s="59"/>
      <c r="J96" s="59"/>
      <c r="L96" s="59">
        <f t="shared" si="109"/>
        <v>0</v>
      </c>
      <c r="M96" s="288">
        <f t="shared" si="116"/>
        <v>29205275.720000003</v>
      </c>
      <c r="N96" s="59">
        <f t="shared" si="110"/>
        <v>448980.79666666663</v>
      </c>
      <c r="O96" s="288">
        <f t="shared" si="117"/>
        <v>22623660.540333327</v>
      </c>
      <c r="P96" s="288">
        <f t="shared" si="111"/>
        <v>6581615.1796666756</v>
      </c>
      <c r="Q96" s="288">
        <f t="shared" si="112"/>
        <v>11117.537288438709</v>
      </c>
      <c r="R96" s="288">
        <f t="shared" si="124"/>
        <v>37515.206524100053</v>
      </c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>
        <f t="shared" si="89"/>
        <v>17594.083000000002</v>
      </c>
      <c r="AR96" s="59">
        <f t="shared" si="91"/>
        <v>17313.586166666668</v>
      </c>
      <c r="AS96" s="59">
        <f t="shared" si="93"/>
        <v>15398.003166666665</v>
      </c>
      <c r="AT96" s="59">
        <f t="shared" si="95"/>
        <v>13166.217666666666</v>
      </c>
      <c r="AU96" s="59">
        <f t="shared" si="97"/>
        <v>14324.298333333332</v>
      </c>
      <c r="AV96" s="59">
        <f t="shared" si="99"/>
        <v>20008.853166666664</v>
      </c>
      <c r="AW96" s="59">
        <f t="shared" si="101"/>
        <v>21119.97683333333</v>
      </c>
      <c r="AX96" s="59">
        <f t="shared" si="103"/>
        <v>19748.436333333335</v>
      </c>
      <c r="AY96" s="59">
        <f t="shared" si="105"/>
        <v>17467.016333333333</v>
      </c>
      <c r="AZ96" s="59">
        <f t="shared" si="107"/>
        <v>16275.396000000001</v>
      </c>
      <c r="BA96" s="59">
        <f t="shared" si="113"/>
        <v>17873.511666666665</v>
      </c>
      <c r="BB96" s="59">
        <f t="shared" si="118"/>
        <v>20366.082500000004</v>
      </c>
      <c r="BC96" s="59">
        <f t="shared" si="120"/>
        <v>21473.782666666666</v>
      </c>
      <c r="BD96" s="59">
        <f t="shared" si="122"/>
        <v>8626.8791666666675</v>
      </c>
      <c r="BE96" s="59">
        <f t="shared" si="123"/>
        <v>11249.940499999999</v>
      </c>
      <c r="BF96" s="59">
        <f t="shared" si="125"/>
        <v>12291.986000000003</v>
      </c>
      <c r="BG96" s="59">
        <f t="shared" si="126"/>
        <v>11340.706499999998</v>
      </c>
      <c r="BH96" s="59">
        <f t="shared" si="127"/>
        <v>9408.7516666666688</v>
      </c>
      <c r="BI96" s="59">
        <f t="shared" si="128"/>
        <v>8230.6255000000001</v>
      </c>
      <c r="BJ96" s="59">
        <f t="shared" si="129"/>
        <v>9304.6443333333336</v>
      </c>
      <c r="BK96" s="59">
        <f t="shared" si="130"/>
        <v>11758.031500000001</v>
      </c>
      <c r="BL96" s="59">
        <f t="shared" si="131"/>
        <v>12855.660166666668</v>
      </c>
      <c r="BM96" s="59">
        <f t="shared" si="132"/>
        <v>11888.146333333332</v>
      </c>
      <c r="BN96" s="59">
        <f t="shared" si="133"/>
        <v>9159.2163333333338</v>
      </c>
      <c r="BO96" s="59">
        <f t="shared" si="134"/>
        <v>8215.5700000000015</v>
      </c>
      <c r="BP96" s="59">
        <f t="shared" si="78"/>
        <v>8977.5706666666665</v>
      </c>
      <c r="BQ96" s="59">
        <f t="shared" si="80"/>
        <v>10339.599166666665</v>
      </c>
      <c r="BR96" s="59">
        <f t="shared" si="82"/>
        <v>11780.388000000001</v>
      </c>
      <c r="BS96" s="59">
        <f t="shared" si="84"/>
        <v>7569.868833333333</v>
      </c>
      <c r="BT96" s="59">
        <f t="shared" si="86"/>
        <v>6379.8636666666662</v>
      </c>
      <c r="BU96" s="59">
        <f t="shared" si="88"/>
        <v>5496.7376666666669</v>
      </c>
      <c r="BV96" s="59">
        <f t="shared" si="90"/>
        <v>5979.7210000000005</v>
      </c>
      <c r="BW96" s="59">
        <f t="shared" si="92"/>
        <v>6138.3719999999994</v>
      </c>
      <c r="BX96" s="59">
        <f t="shared" si="94"/>
        <v>7504.4811666666665</v>
      </c>
      <c r="BY96" s="59">
        <f t="shared" si="96"/>
        <v>4181.1685000000007</v>
      </c>
      <c r="BZ96" s="59">
        <f t="shared" si="98"/>
        <v>3806.2959999999994</v>
      </c>
      <c r="CA96" s="59">
        <f t="shared" si="100"/>
        <v>3056.5510000000004</v>
      </c>
      <c r="CB96" s="59">
        <f t="shared" si="102"/>
        <v>2681.6783333333337</v>
      </c>
      <c r="CC96" s="59">
        <f t="shared" si="104"/>
        <v>1849.0926666666671</v>
      </c>
      <c r="CD96" s="59">
        <f t="shared" si="106"/>
        <v>3081.820999999999</v>
      </c>
      <c r="CE96" s="59">
        <f t="shared" si="108"/>
        <v>3698.1851666666676</v>
      </c>
      <c r="CF96" s="59">
        <f t="shared" si="114"/>
        <v>0</v>
      </c>
      <c r="CG96" s="59">
        <f t="shared" si="119"/>
        <v>0</v>
      </c>
      <c r="CH96" s="59">
        <f t="shared" si="121"/>
        <v>0</v>
      </c>
      <c r="CJ96" s="59">
        <f t="shared" si="115"/>
        <v>448980.79666666663</v>
      </c>
    </row>
    <row r="97" spans="1:88" x14ac:dyDescent="0.3">
      <c r="A97" s="94" t="s">
        <v>23</v>
      </c>
      <c r="B97" s="79">
        <v>2028</v>
      </c>
      <c r="C97" s="49"/>
      <c r="D97" s="49"/>
      <c r="E97" s="49"/>
      <c r="F97" s="49"/>
      <c r="G97" s="49"/>
      <c r="H97" s="49"/>
      <c r="I97" s="49"/>
      <c r="J97" s="49"/>
      <c r="L97" s="49">
        <f t="shared" si="109"/>
        <v>0</v>
      </c>
      <c r="M97" s="82">
        <f t="shared" si="116"/>
        <v>29205275.720000003</v>
      </c>
      <c r="N97" s="49">
        <f t="shared" si="110"/>
        <v>431386.71366666671</v>
      </c>
      <c r="O97" s="82">
        <f t="shared" si="117"/>
        <v>23055047.253999993</v>
      </c>
      <c r="P97" s="82">
        <f t="shared" si="111"/>
        <v>6150228.4660000093</v>
      </c>
      <c r="Q97" s="82">
        <f t="shared" si="112"/>
        <v>10388.84718061489</v>
      </c>
      <c r="R97" s="82">
        <f t="shared" si="124"/>
        <v>35056.302256200055</v>
      </c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>
        <f t="shared" si="91"/>
        <v>17313.586166666668</v>
      </c>
      <c r="AS97" s="59">
        <f t="shared" si="93"/>
        <v>15398.003166666665</v>
      </c>
      <c r="AT97" s="59">
        <f t="shared" si="95"/>
        <v>13166.217666666666</v>
      </c>
      <c r="AU97" s="59">
        <f t="shared" si="97"/>
        <v>14324.298333333332</v>
      </c>
      <c r="AV97" s="59">
        <f t="shared" si="99"/>
        <v>20008.853166666664</v>
      </c>
      <c r="AW97" s="59">
        <f t="shared" si="101"/>
        <v>21119.97683333333</v>
      </c>
      <c r="AX97" s="59">
        <f t="shared" si="103"/>
        <v>19748.436333333335</v>
      </c>
      <c r="AY97" s="59">
        <f t="shared" si="105"/>
        <v>17467.016333333333</v>
      </c>
      <c r="AZ97" s="59">
        <f t="shared" si="107"/>
        <v>16275.396000000001</v>
      </c>
      <c r="BA97" s="59">
        <f t="shared" si="113"/>
        <v>17873.511666666665</v>
      </c>
      <c r="BB97" s="59">
        <f t="shared" si="118"/>
        <v>20366.082500000004</v>
      </c>
      <c r="BC97" s="59">
        <f t="shared" si="120"/>
        <v>21473.782666666666</v>
      </c>
      <c r="BD97" s="59">
        <f t="shared" si="122"/>
        <v>8626.8791666666675</v>
      </c>
      <c r="BE97" s="59">
        <f t="shared" si="123"/>
        <v>11249.940499999999</v>
      </c>
      <c r="BF97" s="59">
        <f t="shared" si="125"/>
        <v>12291.986000000003</v>
      </c>
      <c r="BG97" s="59">
        <f t="shared" si="126"/>
        <v>11340.706499999998</v>
      </c>
      <c r="BH97" s="59">
        <f t="shared" si="127"/>
        <v>9408.7516666666688</v>
      </c>
      <c r="BI97" s="59">
        <f t="shared" si="128"/>
        <v>8230.6255000000001</v>
      </c>
      <c r="BJ97" s="59">
        <f t="shared" si="129"/>
        <v>9304.6443333333336</v>
      </c>
      <c r="BK97" s="59">
        <f t="shared" si="130"/>
        <v>11758.031500000001</v>
      </c>
      <c r="BL97" s="59">
        <f t="shared" si="131"/>
        <v>12855.660166666668</v>
      </c>
      <c r="BM97" s="59">
        <f t="shared" si="132"/>
        <v>11888.146333333332</v>
      </c>
      <c r="BN97" s="59">
        <f t="shared" si="133"/>
        <v>9159.2163333333338</v>
      </c>
      <c r="BO97" s="59">
        <f t="shared" si="134"/>
        <v>8215.5700000000015</v>
      </c>
      <c r="BP97" s="59">
        <f t="shared" si="78"/>
        <v>8977.5706666666665</v>
      </c>
      <c r="BQ97" s="59">
        <f t="shared" si="80"/>
        <v>10339.599166666665</v>
      </c>
      <c r="BR97" s="59">
        <f t="shared" si="82"/>
        <v>11780.388000000001</v>
      </c>
      <c r="BS97" s="59">
        <f t="shared" si="84"/>
        <v>7569.868833333333</v>
      </c>
      <c r="BT97" s="59">
        <f t="shared" si="86"/>
        <v>6379.8636666666662</v>
      </c>
      <c r="BU97" s="59">
        <f t="shared" si="88"/>
        <v>5496.7376666666669</v>
      </c>
      <c r="BV97" s="59">
        <f t="shared" si="90"/>
        <v>5979.7210000000005</v>
      </c>
      <c r="BW97" s="59">
        <f t="shared" si="92"/>
        <v>6138.3719999999994</v>
      </c>
      <c r="BX97" s="59">
        <f t="shared" si="94"/>
        <v>7504.4811666666665</v>
      </c>
      <c r="BY97" s="59">
        <f t="shared" si="96"/>
        <v>4181.1685000000007</v>
      </c>
      <c r="BZ97" s="59">
        <f t="shared" si="98"/>
        <v>3806.2959999999994</v>
      </c>
      <c r="CA97" s="59">
        <f t="shared" si="100"/>
        <v>3056.5510000000004</v>
      </c>
      <c r="CB97" s="59">
        <f t="shared" si="102"/>
        <v>2681.6783333333337</v>
      </c>
      <c r="CC97" s="59">
        <f t="shared" si="104"/>
        <v>1849.0926666666671</v>
      </c>
      <c r="CD97" s="59">
        <f t="shared" si="106"/>
        <v>3081.820999999999</v>
      </c>
      <c r="CE97" s="59">
        <f t="shared" si="108"/>
        <v>3698.1851666666676</v>
      </c>
      <c r="CF97" s="59">
        <f t="shared" si="114"/>
        <v>0</v>
      </c>
      <c r="CG97" s="59">
        <f t="shared" si="119"/>
        <v>0</v>
      </c>
      <c r="CH97" s="59">
        <f t="shared" si="121"/>
        <v>0</v>
      </c>
      <c r="CJ97" s="49">
        <f t="shared" si="115"/>
        <v>431386.71366666671</v>
      </c>
    </row>
    <row r="98" spans="1:88" x14ac:dyDescent="0.3">
      <c r="A98" s="94" t="s">
        <v>24</v>
      </c>
      <c r="B98" s="79">
        <v>2028</v>
      </c>
      <c r="C98" s="49"/>
      <c r="D98" s="49"/>
      <c r="E98" s="49"/>
      <c r="F98" s="49"/>
      <c r="G98" s="49"/>
      <c r="H98" s="49"/>
      <c r="I98" s="49"/>
      <c r="J98" s="49"/>
      <c r="L98" s="49">
        <f t="shared" si="109"/>
        <v>0</v>
      </c>
      <c r="M98" s="82">
        <f t="shared" si="116"/>
        <v>29205275.720000003</v>
      </c>
      <c r="N98" s="49">
        <f t="shared" si="110"/>
        <v>414073.12750000006</v>
      </c>
      <c r="O98" s="82">
        <f t="shared" si="117"/>
        <v>23469120.381499995</v>
      </c>
      <c r="P98" s="82">
        <f t="shared" si="111"/>
        <v>5736155.338500008</v>
      </c>
      <c r="Q98" s="82">
        <f t="shared" si="112"/>
        <v>9689.4028482656322</v>
      </c>
      <c r="R98" s="82">
        <f t="shared" si="124"/>
        <v>32696.085429450046</v>
      </c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>
        <f t="shared" si="93"/>
        <v>15398.003166666665</v>
      </c>
      <c r="AT98" s="59">
        <f t="shared" si="95"/>
        <v>13166.217666666666</v>
      </c>
      <c r="AU98" s="59">
        <f t="shared" si="97"/>
        <v>14324.298333333332</v>
      </c>
      <c r="AV98" s="59">
        <f t="shared" si="99"/>
        <v>20008.853166666664</v>
      </c>
      <c r="AW98" s="59">
        <f t="shared" si="101"/>
        <v>21119.97683333333</v>
      </c>
      <c r="AX98" s="59">
        <f t="shared" si="103"/>
        <v>19748.436333333335</v>
      </c>
      <c r="AY98" s="59">
        <f t="shared" si="105"/>
        <v>17467.016333333333</v>
      </c>
      <c r="AZ98" s="59">
        <f t="shared" si="107"/>
        <v>16275.396000000001</v>
      </c>
      <c r="BA98" s="59">
        <f t="shared" si="113"/>
        <v>17873.511666666665</v>
      </c>
      <c r="BB98" s="59">
        <f t="shared" si="118"/>
        <v>20366.082500000004</v>
      </c>
      <c r="BC98" s="59">
        <f t="shared" si="120"/>
        <v>21473.782666666666</v>
      </c>
      <c r="BD98" s="59">
        <f t="shared" si="122"/>
        <v>8626.8791666666675</v>
      </c>
      <c r="BE98" s="59">
        <f t="shared" si="123"/>
        <v>11249.940499999999</v>
      </c>
      <c r="BF98" s="59">
        <f t="shared" si="125"/>
        <v>12291.986000000003</v>
      </c>
      <c r="BG98" s="59">
        <f t="shared" si="126"/>
        <v>11340.706499999998</v>
      </c>
      <c r="BH98" s="59">
        <f t="shared" si="127"/>
        <v>9408.7516666666688</v>
      </c>
      <c r="BI98" s="59">
        <f t="shared" si="128"/>
        <v>8230.6255000000001</v>
      </c>
      <c r="BJ98" s="59">
        <f t="shared" si="129"/>
        <v>9304.6443333333336</v>
      </c>
      <c r="BK98" s="59">
        <f t="shared" si="130"/>
        <v>11758.031500000001</v>
      </c>
      <c r="BL98" s="59">
        <f t="shared" si="131"/>
        <v>12855.660166666668</v>
      </c>
      <c r="BM98" s="59">
        <f t="shared" si="132"/>
        <v>11888.146333333332</v>
      </c>
      <c r="BN98" s="59">
        <f t="shared" si="133"/>
        <v>9159.2163333333338</v>
      </c>
      <c r="BO98" s="59">
        <f t="shared" si="134"/>
        <v>8215.5700000000015</v>
      </c>
      <c r="BP98" s="59">
        <f t="shared" si="78"/>
        <v>8977.5706666666665</v>
      </c>
      <c r="BQ98" s="59">
        <f t="shared" si="80"/>
        <v>10339.599166666665</v>
      </c>
      <c r="BR98" s="59">
        <f t="shared" si="82"/>
        <v>11780.388000000001</v>
      </c>
      <c r="BS98" s="59">
        <f t="shared" si="84"/>
        <v>7569.868833333333</v>
      </c>
      <c r="BT98" s="59">
        <f t="shared" si="86"/>
        <v>6379.8636666666662</v>
      </c>
      <c r="BU98" s="59">
        <f t="shared" si="88"/>
        <v>5496.7376666666669</v>
      </c>
      <c r="BV98" s="59">
        <f t="shared" si="90"/>
        <v>5979.7210000000005</v>
      </c>
      <c r="BW98" s="59">
        <f t="shared" si="92"/>
        <v>6138.3719999999994</v>
      </c>
      <c r="BX98" s="59">
        <f t="shared" si="94"/>
        <v>7504.4811666666665</v>
      </c>
      <c r="BY98" s="59">
        <f t="shared" si="96"/>
        <v>4181.1685000000007</v>
      </c>
      <c r="BZ98" s="59">
        <f t="shared" si="98"/>
        <v>3806.2959999999994</v>
      </c>
      <c r="CA98" s="59">
        <f t="shared" si="100"/>
        <v>3056.5510000000004</v>
      </c>
      <c r="CB98" s="59">
        <f t="shared" si="102"/>
        <v>2681.6783333333337</v>
      </c>
      <c r="CC98" s="59">
        <f t="shared" si="104"/>
        <v>1849.0926666666671</v>
      </c>
      <c r="CD98" s="59">
        <f t="shared" si="106"/>
        <v>3081.820999999999</v>
      </c>
      <c r="CE98" s="59">
        <f t="shared" si="108"/>
        <v>3698.1851666666676</v>
      </c>
      <c r="CF98" s="59">
        <f t="shared" si="114"/>
        <v>0</v>
      </c>
      <c r="CG98" s="59">
        <f t="shared" si="119"/>
        <v>0</v>
      </c>
      <c r="CH98" s="59">
        <f t="shared" si="121"/>
        <v>0</v>
      </c>
      <c r="CJ98" s="49">
        <f t="shared" si="115"/>
        <v>414073.12750000006</v>
      </c>
    </row>
    <row r="99" spans="1:88" x14ac:dyDescent="0.3">
      <c r="A99" s="94" t="s">
        <v>25</v>
      </c>
      <c r="B99" s="79">
        <v>2028</v>
      </c>
      <c r="C99" s="49"/>
      <c r="D99" s="49"/>
      <c r="E99" s="49"/>
      <c r="F99" s="49"/>
      <c r="G99" s="49"/>
      <c r="H99" s="49"/>
      <c r="I99" s="49"/>
      <c r="J99" s="49"/>
      <c r="L99" s="49">
        <f t="shared" si="109"/>
        <v>0</v>
      </c>
      <c r="M99" s="82">
        <f t="shared" si="116"/>
        <v>29205275.720000003</v>
      </c>
      <c r="N99" s="49">
        <f t="shared" si="110"/>
        <v>398675.12433333334</v>
      </c>
      <c r="O99" s="82">
        <f t="shared" si="117"/>
        <v>23867795.505833328</v>
      </c>
      <c r="P99" s="82">
        <f t="shared" si="111"/>
        <v>5337480.2141666748</v>
      </c>
      <c r="Q99" s="82">
        <f t="shared" si="112"/>
        <v>9015.9685255720269</v>
      </c>
      <c r="R99" s="82">
        <f t="shared" si="124"/>
        <v>30423.63722075005</v>
      </c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>
        <f t="shared" si="95"/>
        <v>13166.217666666666</v>
      </c>
      <c r="AU99" s="59">
        <f t="shared" si="97"/>
        <v>14324.298333333332</v>
      </c>
      <c r="AV99" s="59">
        <f t="shared" si="99"/>
        <v>20008.853166666664</v>
      </c>
      <c r="AW99" s="59">
        <f t="shared" si="101"/>
        <v>21119.97683333333</v>
      </c>
      <c r="AX99" s="59">
        <f t="shared" si="103"/>
        <v>19748.436333333335</v>
      </c>
      <c r="AY99" s="59">
        <f t="shared" si="105"/>
        <v>17467.016333333333</v>
      </c>
      <c r="AZ99" s="59">
        <f t="shared" si="107"/>
        <v>16275.396000000001</v>
      </c>
      <c r="BA99" s="59">
        <f t="shared" si="113"/>
        <v>17873.511666666665</v>
      </c>
      <c r="BB99" s="59">
        <f t="shared" si="118"/>
        <v>20366.082500000004</v>
      </c>
      <c r="BC99" s="59">
        <f t="shared" si="120"/>
        <v>21473.782666666666</v>
      </c>
      <c r="BD99" s="59">
        <f t="shared" si="122"/>
        <v>8626.8791666666675</v>
      </c>
      <c r="BE99" s="59">
        <f t="shared" si="123"/>
        <v>11249.940499999999</v>
      </c>
      <c r="BF99" s="59">
        <f t="shared" si="125"/>
        <v>12291.986000000003</v>
      </c>
      <c r="BG99" s="59">
        <f t="shared" si="126"/>
        <v>11340.706499999998</v>
      </c>
      <c r="BH99" s="59">
        <f t="shared" si="127"/>
        <v>9408.7516666666688</v>
      </c>
      <c r="BI99" s="59">
        <f t="shared" si="128"/>
        <v>8230.6255000000001</v>
      </c>
      <c r="BJ99" s="59">
        <f t="shared" si="129"/>
        <v>9304.6443333333336</v>
      </c>
      <c r="BK99" s="59">
        <f t="shared" si="130"/>
        <v>11758.031500000001</v>
      </c>
      <c r="BL99" s="59">
        <f t="shared" si="131"/>
        <v>12855.660166666668</v>
      </c>
      <c r="BM99" s="59">
        <f t="shared" si="132"/>
        <v>11888.146333333332</v>
      </c>
      <c r="BN99" s="59">
        <f t="shared" si="133"/>
        <v>9159.2163333333338</v>
      </c>
      <c r="BO99" s="59">
        <f t="shared" si="134"/>
        <v>8215.5700000000015</v>
      </c>
      <c r="BP99" s="59">
        <f t="shared" si="78"/>
        <v>8977.5706666666665</v>
      </c>
      <c r="BQ99" s="59">
        <f t="shared" si="80"/>
        <v>10339.599166666665</v>
      </c>
      <c r="BR99" s="59">
        <f t="shared" si="82"/>
        <v>11780.388000000001</v>
      </c>
      <c r="BS99" s="59">
        <f t="shared" si="84"/>
        <v>7569.868833333333</v>
      </c>
      <c r="BT99" s="59">
        <f t="shared" si="86"/>
        <v>6379.8636666666662</v>
      </c>
      <c r="BU99" s="59">
        <f t="shared" si="88"/>
        <v>5496.7376666666669</v>
      </c>
      <c r="BV99" s="59">
        <f t="shared" si="90"/>
        <v>5979.7210000000005</v>
      </c>
      <c r="BW99" s="59">
        <f t="shared" si="92"/>
        <v>6138.3719999999994</v>
      </c>
      <c r="BX99" s="59">
        <f t="shared" si="94"/>
        <v>7504.4811666666665</v>
      </c>
      <c r="BY99" s="59">
        <f t="shared" si="96"/>
        <v>4181.1685000000007</v>
      </c>
      <c r="BZ99" s="59">
        <f t="shared" si="98"/>
        <v>3806.2959999999994</v>
      </c>
      <c r="CA99" s="59">
        <f t="shared" si="100"/>
        <v>3056.5510000000004</v>
      </c>
      <c r="CB99" s="59">
        <f t="shared" si="102"/>
        <v>2681.6783333333337</v>
      </c>
      <c r="CC99" s="59">
        <f t="shared" si="104"/>
        <v>1849.0926666666671</v>
      </c>
      <c r="CD99" s="59">
        <f t="shared" si="106"/>
        <v>3081.820999999999</v>
      </c>
      <c r="CE99" s="59">
        <f t="shared" si="108"/>
        <v>3698.1851666666676</v>
      </c>
      <c r="CF99" s="59">
        <f t="shared" si="114"/>
        <v>0</v>
      </c>
      <c r="CG99" s="59">
        <f t="shared" si="119"/>
        <v>0</v>
      </c>
      <c r="CH99" s="59">
        <f t="shared" si="121"/>
        <v>0</v>
      </c>
      <c r="CJ99" s="49">
        <f t="shared" si="115"/>
        <v>398675.12433333334</v>
      </c>
    </row>
    <row r="100" spans="1:88" x14ac:dyDescent="0.3">
      <c r="A100" s="94" t="s">
        <v>26</v>
      </c>
      <c r="B100" s="79">
        <v>2028</v>
      </c>
      <c r="C100" s="49"/>
      <c r="D100" s="49"/>
      <c r="E100" s="49"/>
      <c r="F100" s="49"/>
      <c r="G100" s="49"/>
      <c r="H100" s="49"/>
      <c r="I100" s="49"/>
      <c r="J100" s="49"/>
      <c r="L100" s="49">
        <f t="shared" si="109"/>
        <v>0</v>
      </c>
      <c r="M100" s="82">
        <f t="shared" si="116"/>
        <v>29205275.720000003</v>
      </c>
      <c r="N100" s="49">
        <f t="shared" si="110"/>
        <v>385508.90666666668</v>
      </c>
      <c r="O100" s="82">
        <f t="shared" si="117"/>
        <v>24253304.412499994</v>
      </c>
      <c r="P100" s="82">
        <f t="shared" si="111"/>
        <v>4951971.3075000085</v>
      </c>
      <c r="Q100" s="82">
        <f t="shared" si="112"/>
        <v>8364.7743235571725</v>
      </c>
      <c r="R100" s="82">
        <f t="shared" si="124"/>
        <v>28226.23645275005</v>
      </c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>
        <f t="shared" si="97"/>
        <v>14324.298333333332</v>
      </c>
      <c r="AV100" s="59">
        <f t="shared" si="99"/>
        <v>20008.853166666664</v>
      </c>
      <c r="AW100" s="59">
        <f t="shared" si="101"/>
        <v>21119.97683333333</v>
      </c>
      <c r="AX100" s="59">
        <f t="shared" si="103"/>
        <v>19748.436333333335</v>
      </c>
      <c r="AY100" s="59">
        <f t="shared" si="105"/>
        <v>17467.016333333333</v>
      </c>
      <c r="AZ100" s="59">
        <f t="shared" si="107"/>
        <v>16275.396000000001</v>
      </c>
      <c r="BA100" s="59">
        <f t="shared" si="113"/>
        <v>17873.511666666665</v>
      </c>
      <c r="BB100" s="59">
        <f t="shared" si="118"/>
        <v>20366.082500000004</v>
      </c>
      <c r="BC100" s="59">
        <f t="shared" si="120"/>
        <v>21473.782666666666</v>
      </c>
      <c r="BD100" s="59">
        <f t="shared" si="122"/>
        <v>8626.8791666666675</v>
      </c>
      <c r="BE100" s="59">
        <f t="shared" si="123"/>
        <v>11249.940499999999</v>
      </c>
      <c r="BF100" s="59">
        <f t="shared" si="125"/>
        <v>12291.986000000003</v>
      </c>
      <c r="BG100" s="59">
        <f t="shared" si="126"/>
        <v>11340.706499999998</v>
      </c>
      <c r="BH100" s="59">
        <f t="shared" si="127"/>
        <v>9408.7516666666688</v>
      </c>
      <c r="BI100" s="59">
        <f t="shared" si="128"/>
        <v>8230.6255000000001</v>
      </c>
      <c r="BJ100" s="59">
        <f t="shared" si="129"/>
        <v>9304.6443333333336</v>
      </c>
      <c r="BK100" s="59">
        <f t="shared" si="130"/>
        <v>11758.031500000001</v>
      </c>
      <c r="BL100" s="59">
        <f t="shared" si="131"/>
        <v>12855.660166666668</v>
      </c>
      <c r="BM100" s="59">
        <f t="shared" si="132"/>
        <v>11888.146333333332</v>
      </c>
      <c r="BN100" s="59">
        <f t="shared" si="133"/>
        <v>9159.2163333333338</v>
      </c>
      <c r="BO100" s="59">
        <f t="shared" si="134"/>
        <v>8215.5700000000015</v>
      </c>
      <c r="BP100" s="59">
        <f t="shared" si="78"/>
        <v>8977.5706666666665</v>
      </c>
      <c r="BQ100" s="59">
        <f t="shared" si="80"/>
        <v>10339.599166666665</v>
      </c>
      <c r="BR100" s="59">
        <f t="shared" si="82"/>
        <v>11780.388000000001</v>
      </c>
      <c r="BS100" s="59">
        <f t="shared" si="84"/>
        <v>7569.868833333333</v>
      </c>
      <c r="BT100" s="59">
        <f t="shared" si="86"/>
        <v>6379.8636666666662</v>
      </c>
      <c r="BU100" s="59">
        <f t="shared" si="88"/>
        <v>5496.7376666666669</v>
      </c>
      <c r="BV100" s="59">
        <f t="shared" si="90"/>
        <v>5979.7210000000005</v>
      </c>
      <c r="BW100" s="59">
        <f t="shared" si="92"/>
        <v>6138.3719999999994</v>
      </c>
      <c r="BX100" s="59">
        <f t="shared" si="94"/>
        <v>7504.4811666666665</v>
      </c>
      <c r="BY100" s="59">
        <f t="shared" si="96"/>
        <v>4181.1685000000007</v>
      </c>
      <c r="BZ100" s="59">
        <f t="shared" si="98"/>
        <v>3806.2959999999994</v>
      </c>
      <c r="CA100" s="59">
        <f t="shared" si="100"/>
        <v>3056.5510000000004</v>
      </c>
      <c r="CB100" s="59">
        <f t="shared" si="102"/>
        <v>2681.6783333333337</v>
      </c>
      <c r="CC100" s="59">
        <f t="shared" si="104"/>
        <v>1849.0926666666671</v>
      </c>
      <c r="CD100" s="59">
        <f t="shared" si="106"/>
        <v>3081.820999999999</v>
      </c>
      <c r="CE100" s="59">
        <f t="shared" si="108"/>
        <v>3698.1851666666676</v>
      </c>
      <c r="CF100" s="59">
        <f t="shared" si="114"/>
        <v>0</v>
      </c>
      <c r="CG100" s="59">
        <f t="shared" si="119"/>
        <v>0</v>
      </c>
      <c r="CH100" s="59">
        <f t="shared" si="121"/>
        <v>0</v>
      </c>
      <c r="CJ100" s="49">
        <f t="shared" si="115"/>
        <v>385508.90666666668</v>
      </c>
    </row>
    <row r="101" spans="1:88" x14ac:dyDescent="0.3">
      <c r="A101" s="94" t="s">
        <v>27</v>
      </c>
      <c r="B101" s="79">
        <v>2028</v>
      </c>
      <c r="C101" s="49"/>
      <c r="D101" s="49"/>
      <c r="E101" s="49"/>
      <c r="F101" s="49"/>
      <c r="G101" s="49"/>
      <c r="H101" s="49"/>
      <c r="I101" s="49"/>
      <c r="J101" s="49"/>
      <c r="L101" s="49">
        <f t="shared" si="109"/>
        <v>0</v>
      </c>
      <c r="M101" s="82">
        <f t="shared" si="116"/>
        <v>29205275.720000003</v>
      </c>
      <c r="N101" s="49">
        <f t="shared" si="110"/>
        <v>371184.6083333334</v>
      </c>
      <c r="O101" s="82">
        <f t="shared" si="117"/>
        <v>24624489.020833328</v>
      </c>
      <c r="P101" s="82">
        <f t="shared" si="111"/>
        <v>4580786.6991666742</v>
      </c>
      <c r="Q101" s="82">
        <f t="shared" si="112"/>
        <v>7737.776449723814</v>
      </c>
      <c r="R101" s="82">
        <f t="shared" si="124"/>
        <v>26110.484185250043</v>
      </c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>
        <f t="shared" si="99"/>
        <v>20008.853166666664</v>
      </c>
      <c r="AW101" s="59">
        <f t="shared" si="101"/>
        <v>21119.97683333333</v>
      </c>
      <c r="AX101" s="59">
        <f t="shared" si="103"/>
        <v>19748.436333333335</v>
      </c>
      <c r="AY101" s="59">
        <f t="shared" si="105"/>
        <v>17467.016333333333</v>
      </c>
      <c r="AZ101" s="59">
        <f t="shared" si="107"/>
        <v>16275.396000000001</v>
      </c>
      <c r="BA101" s="59">
        <f t="shared" si="113"/>
        <v>17873.511666666665</v>
      </c>
      <c r="BB101" s="59">
        <f t="shared" si="118"/>
        <v>20366.082500000004</v>
      </c>
      <c r="BC101" s="59">
        <f t="shared" si="120"/>
        <v>21473.782666666666</v>
      </c>
      <c r="BD101" s="59">
        <f t="shared" si="122"/>
        <v>8626.8791666666675</v>
      </c>
      <c r="BE101" s="59">
        <f t="shared" si="123"/>
        <v>11249.940499999999</v>
      </c>
      <c r="BF101" s="59">
        <f t="shared" si="125"/>
        <v>12291.986000000003</v>
      </c>
      <c r="BG101" s="59">
        <f t="shared" si="126"/>
        <v>11340.706499999998</v>
      </c>
      <c r="BH101" s="59">
        <f t="shared" si="127"/>
        <v>9408.7516666666688</v>
      </c>
      <c r="BI101" s="59">
        <f t="shared" si="128"/>
        <v>8230.6255000000001</v>
      </c>
      <c r="BJ101" s="59">
        <f t="shared" si="129"/>
        <v>9304.6443333333336</v>
      </c>
      <c r="BK101" s="59">
        <f t="shared" si="130"/>
        <v>11758.031500000001</v>
      </c>
      <c r="BL101" s="59">
        <f t="shared" si="131"/>
        <v>12855.660166666668</v>
      </c>
      <c r="BM101" s="59">
        <f t="shared" si="132"/>
        <v>11888.146333333332</v>
      </c>
      <c r="BN101" s="59">
        <f t="shared" si="133"/>
        <v>9159.2163333333338</v>
      </c>
      <c r="BO101" s="59">
        <f t="shared" si="134"/>
        <v>8215.5700000000015</v>
      </c>
      <c r="BP101" s="59">
        <f t="shared" si="78"/>
        <v>8977.5706666666665</v>
      </c>
      <c r="BQ101" s="59">
        <f t="shared" si="80"/>
        <v>10339.599166666665</v>
      </c>
      <c r="BR101" s="59">
        <f t="shared" si="82"/>
        <v>11780.388000000001</v>
      </c>
      <c r="BS101" s="59">
        <f t="shared" si="84"/>
        <v>7569.868833333333</v>
      </c>
      <c r="BT101" s="59">
        <f t="shared" si="86"/>
        <v>6379.8636666666662</v>
      </c>
      <c r="BU101" s="59">
        <f t="shared" si="88"/>
        <v>5496.7376666666669</v>
      </c>
      <c r="BV101" s="59">
        <f t="shared" si="90"/>
        <v>5979.7210000000005</v>
      </c>
      <c r="BW101" s="59">
        <f t="shared" si="92"/>
        <v>6138.3719999999994</v>
      </c>
      <c r="BX101" s="59">
        <f t="shared" si="94"/>
        <v>7504.4811666666665</v>
      </c>
      <c r="BY101" s="59">
        <f t="shared" si="96"/>
        <v>4181.1685000000007</v>
      </c>
      <c r="BZ101" s="59">
        <f t="shared" si="98"/>
        <v>3806.2959999999994</v>
      </c>
      <c r="CA101" s="59">
        <f t="shared" si="100"/>
        <v>3056.5510000000004</v>
      </c>
      <c r="CB101" s="59">
        <f t="shared" si="102"/>
        <v>2681.6783333333337</v>
      </c>
      <c r="CC101" s="59">
        <f t="shared" si="104"/>
        <v>1849.0926666666671</v>
      </c>
      <c r="CD101" s="59">
        <f t="shared" si="106"/>
        <v>3081.820999999999</v>
      </c>
      <c r="CE101" s="59">
        <f t="shared" si="108"/>
        <v>3698.1851666666676</v>
      </c>
      <c r="CF101" s="59">
        <f t="shared" si="114"/>
        <v>0</v>
      </c>
      <c r="CG101" s="59">
        <f t="shared" si="119"/>
        <v>0</v>
      </c>
      <c r="CH101" s="59">
        <f t="shared" si="121"/>
        <v>0</v>
      </c>
      <c r="CJ101" s="49">
        <f t="shared" si="115"/>
        <v>371184.6083333334</v>
      </c>
    </row>
    <row r="102" spans="1:88" x14ac:dyDescent="0.3">
      <c r="A102" s="94" t="s">
        <v>28</v>
      </c>
      <c r="B102" s="79">
        <v>2028</v>
      </c>
      <c r="C102" s="49"/>
      <c r="D102" s="49"/>
      <c r="E102" s="49"/>
      <c r="F102" s="49"/>
      <c r="G102" s="49"/>
      <c r="H102" s="49"/>
      <c r="I102" s="49"/>
      <c r="J102" s="49"/>
      <c r="L102" s="49">
        <f t="shared" si="109"/>
        <v>0</v>
      </c>
      <c r="M102" s="82">
        <f t="shared" si="116"/>
        <v>29205275.720000003</v>
      </c>
      <c r="N102" s="49">
        <f t="shared" si="110"/>
        <v>351175.7551666667</v>
      </c>
      <c r="O102" s="82">
        <f t="shared" si="117"/>
        <v>24975664.775999997</v>
      </c>
      <c r="P102" s="82">
        <f t="shared" si="111"/>
        <v>4229610.9440000057</v>
      </c>
      <c r="Q102" s="82">
        <f t="shared" si="112"/>
        <v>7144.5771443431577</v>
      </c>
      <c r="R102" s="82">
        <f t="shared" si="124"/>
        <v>24108.782380800036</v>
      </c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>
        <f t="shared" si="101"/>
        <v>21119.97683333333</v>
      </c>
      <c r="AX102" s="59">
        <f t="shared" si="103"/>
        <v>19748.436333333335</v>
      </c>
      <c r="AY102" s="59">
        <f t="shared" si="105"/>
        <v>17467.016333333333</v>
      </c>
      <c r="AZ102" s="59">
        <f t="shared" si="107"/>
        <v>16275.396000000001</v>
      </c>
      <c r="BA102" s="59">
        <f t="shared" si="113"/>
        <v>17873.511666666665</v>
      </c>
      <c r="BB102" s="59">
        <f t="shared" si="118"/>
        <v>20366.082500000004</v>
      </c>
      <c r="BC102" s="59">
        <f t="shared" si="120"/>
        <v>21473.782666666666</v>
      </c>
      <c r="BD102" s="59">
        <f t="shared" si="122"/>
        <v>8626.8791666666675</v>
      </c>
      <c r="BE102" s="59">
        <f t="shared" si="123"/>
        <v>11249.940499999999</v>
      </c>
      <c r="BF102" s="59">
        <f t="shared" si="125"/>
        <v>12291.986000000003</v>
      </c>
      <c r="BG102" s="59">
        <f t="shared" si="126"/>
        <v>11340.706499999998</v>
      </c>
      <c r="BH102" s="59">
        <f t="shared" si="127"/>
        <v>9408.7516666666688</v>
      </c>
      <c r="BI102" s="59">
        <f t="shared" si="128"/>
        <v>8230.6255000000001</v>
      </c>
      <c r="BJ102" s="59">
        <f t="shared" si="129"/>
        <v>9304.6443333333336</v>
      </c>
      <c r="BK102" s="59">
        <f t="shared" si="130"/>
        <v>11758.031500000001</v>
      </c>
      <c r="BL102" s="59">
        <f t="shared" si="131"/>
        <v>12855.660166666668</v>
      </c>
      <c r="BM102" s="59">
        <f t="shared" si="132"/>
        <v>11888.146333333332</v>
      </c>
      <c r="BN102" s="59">
        <f t="shared" si="133"/>
        <v>9159.2163333333338</v>
      </c>
      <c r="BO102" s="59">
        <f t="shared" si="134"/>
        <v>8215.5700000000015</v>
      </c>
      <c r="BP102" s="59">
        <f t="shared" si="78"/>
        <v>8977.5706666666665</v>
      </c>
      <c r="BQ102" s="59">
        <f t="shared" si="80"/>
        <v>10339.599166666665</v>
      </c>
      <c r="BR102" s="59">
        <f t="shared" si="82"/>
        <v>11780.388000000001</v>
      </c>
      <c r="BS102" s="59">
        <f t="shared" si="84"/>
        <v>7569.868833333333</v>
      </c>
      <c r="BT102" s="59">
        <f t="shared" si="86"/>
        <v>6379.8636666666662</v>
      </c>
      <c r="BU102" s="59">
        <f t="shared" si="88"/>
        <v>5496.7376666666669</v>
      </c>
      <c r="BV102" s="59">
        <f t="shared" si="90"/>
        <v>5979.7210000000005</v>
      </c>
      <c r="BW102" s="59">
        <f t="shared" si="92"/>
        <v>6138.3719999999994</v>
      </c>
      <c r="BX102" s="59">
        <f t="shared" si="94"/>
        <v>7504.4811666666665</v>
      </c>
      <c r="BY102" s="59">
        <f t="shared" si="96"/>
        <v>4181.1685000000007</v>
      </c>
      <c r="BZ102" s="59">
        <f t="shared" si="98"/>
        <v>3806.2959999999994</v>
      </c>
      <c r="CA102" s="59">
        <f t="shared" si="100"/>
        <v>3056.5510000000004</v>
      </c>
      <c r="CB102" s="59">
        <f t="shared" si="102"/>
        <v>2681.6783333333337</v>
      </c>
      <c r="CC102" s="59">
        <f t="shared" si="104"/>
        <v>1849.0926666666671</v>
      </c>
      <c r="CD102" s="59">
        <f t="shared" si="106"/>
        <v>3081.820999999999</v>
      </c>
      <c r="CE102" s="59">
        <f t="shared" si="108"/>
        <v>3698.1851666666676</v>
      </c>
      <c r="CF102" s="59">
        <f t="shared" si="114"/>
        <v>0</v>
      </c>
      <c r="CG102" s="59">
        <f t="shared" si="119"/>
        <v>0</v>
      </c>
      <c r="CH102" s="59">
        <f t="shared" si="121"/>
        <v>0</v>
      </c>
      <c r="CJ102" s="49">
        <f t="shared" si="115"/>
        <v>351175.7551666667</v>
      </c>
    </row>
    <row r="103" spans="1:88" x14ac:dyDescent="0.3">
      <c r="A103" s="94" t="s">
        <v>29</v>
      </c>
      <c r="B103" s="79">
        <v>2028</v>
      </c>
      <c r="C103" s="49"/>
      <c r="D103" s="49"/>
      <c r="E103" s="49"/>
      <c r="F103" s="49"/>
      <c r="G103" s="49"/>
      <c r="H103" s="49"/>
      <c r="I103" s="49"/>
      <c r="J103" s="49"/>
      <c r="L103" s="49">
        <f t="shared" si="109"/>
        <v>0</v>
      </c>
      <c r="M103" s="82">
        <f t="shared" si="116"/>
        <v>29205275.720000003</v>
      </c>
      <c r="N103" s="49">
        <f t="shared" si="110"/>
        <v>330055.77833333338</v>
      </c>
      <c r="O103" s="82">
        <f t="shared" si="117"/>
        <v>25305720.554333329</v>
      </c>
      <c r="P103" s="82">
        <f t="shared" si="111"/>
        <v>3899555.1656666733</v>
      </c>
      <c r="Q103" s="82">
        <f t="shared" si="112"/>
        <v>6587.0532960601704</v>
      </c>
      <c r="R103" s="82">
        <f t="shared" si="124"/>
        <v>22227.46444430004</v>
      </c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>
        <f t="shared" si="103"/>
        <v>19748.436333333335</v>
      </c>
      <c r="AY103" s="59">
        <f t="shared" si="105"/>
        <v>17467.016333333333</v>
      </c>
      <c r="AZ103" s="59">
        <f t="shared" si="107"/>
        <v>16275.396000000001</v>
      </c>
      <c r="BA103" s="59">
        <f t="shared" si="113"/>
        <v>17873.511666666665</v>
      </c>
      <c r="BB103" s="59">
        <f t="shared" si="118"/>
        <v>20366.082500000004</v>
      </c>
      <c r="BC103" s="59">
        <f t="shared" si="120"/>
        <v>21473.782666666666</v>
      </c>
      <c r="BD103" s="59">
        <f t="shared" si="122"/>
        <v>8626.8791666666675</v>
      </c>
      <c r="BE103" s="59">
        <f t="shared" si="123"/>
        <v>11249.940499999999</v>
      </c>
      <c r="BF103" s="59">
        <f t="shared" si="125"/>
        <v>12291.986000000003</v>
      </c>
      <c r="BG103" s="59">
        <f t="shared" si="126"/>
        <v>11340.706499999998</v>
      </c>
      <c r="BH103" s="59">
        <f t="shared" si="127"/>
        <v>9408.7516666666688</v>
      </c>
      <c r="BI103" s="59">
        <f t="shared" si="128"/>
        <v>8230.6255000000001</v>
      </c>
      <c r="BJ103" s="59">
        <f t="shared" si="129"/>
        <v>9304.6443333333336</v>
      </c>
      <c r="BK103" s="59">
        <f t="shared" si="130"/>
        <v>11758.031500000001</v>
      </c>
      <c r="BL103" s="59">
        <f t="shared" si="131"/>
        <v>12855.660166666668</v>
      </c>
      <c r="BM103" s="59">
        <f t="shared" si="132"/>
        <v>11888.146333333332</v>
      </c>
      <c r="BN103" s="59">
        <f t="shared" si="133"/>
        <v>9159.2163333333338</v>
      </c>
      <c r="BO103" s="59">
        <f t="shared" si="134"/>
        <v>8215.5700000000015</v>
      </c>
      <c r="BP103" s="59">
        <f t="shared" si="78"/>
        <v>8977.5706666666665</v>
      </c>
      <c r="BQ103" s="59">
        <f t="shared" si="80"/>
        <v>10339.599166666665</v>
      </c>
      <c r="BR103" s="59">
        <f t="shared" si="82"/>
        <v>11780.388000000001</v>
      </c>
      <c r="BS103" s="59">
        <f t="shared" si="84"/>
        <v>7569.868833333333</v>
      </c>
      <c r="BT103" s="59">
        <f t="shared" si="86"/>
        <v>6379.8636666666662</v>
      </c>
      <c r="BU103" s="59">
        <f t="shared" si="88"/>
        <v>5496.7376666666669</v>
      </c>
      <c r="BV103" s="59">
        <f t="shared" si="90"/>
        <v>5979.7210000000005</v>
      </c>
      <c r="BW103" s="59">
        <f t="shared" si="92"/>
        <v>6138.3719999999994</v>
      </c>
      <c r="BX103" s="59">
        <f t="shared" si="94"/>
        <v>7504.4811666666665</v>
      </c>
      <c r="BY103" s="59">
        <f t="shared" si="96"/>
        <v>4181.1685000000007</v>
      </c>
      <c r="BZ103" s="59">
        <f t="shared" si="98"/>
        <v>3806.2959999999994</v>
      </c>
      <c r="CA103" s="59">
        <f t="shared" si="100"/>
        <v>3056.5510000000004</v>
      </c>
      <c r="CB103" s="59">
        <f t="shared" si="102"/>
        <v>2681.6783333333337</v>
      </c>
      <c r="CC103" s="59">
        <f t="shared" si="104"/>
        <v>1849.0926666666671</v>
      </c>
      <c r="CD103" s="59">
        <f t="shared" si="106"/>
        <v>3081.820999999999</v>
      </c>
      <c r="CE103" s="59">
        <f t="shared" si="108"/>
        <v>3698.1851666666676</v>
      </c>
      <c r="CF103" s="59">
        <f t="shared" si="114"/>
        <v>0</v>
      </c>
      <c r="CG103" s="59">
        <f t="shared" si="119"/>
        <v>0</v>
      </c>
      <c r="CH103" s="59">
        <f t="shared" si="121"/>
        <v>0</v>
      </c>
      <c r="CJ103" s="49">
        <f t="shared" si="115"/>
        <v>330055.77833333338</v>
      </c>
    </row>
    <row r="104" spans="1:88" x14ac:dyDescent="0.3">
      <c r="A104" s="94" t="s">
        <v>18</v>
      </c>
      <c r="B104" s="79">
        <v>2029</v>
      </c>
      <c r="C104" s="49"/>
      <c r="D104" s="49"/>
      <c r="E104" s="49"/>
      <c r="F104" s="49"/>
      <c r="G104" s="49"/>
      <c r="H104" s="49"/>
      <c r="I104" s="49"/>
      <c r="J104" s="49"/>
      <c r="L104" s="49">
        <f t="shared" si="109"/>
        <v>0</v>
      </c>
      <c r="M104" s="82">
        <f t="shared" si="116"/>
        <v>29205275.720000003</v>
      </c>
      <c r="N104" s="49">
        <f t="shared" si="110"/>
        <v>310307.34200000006</v>
      </c>
      <c r="O104" s="82">
        <f t="shared" si="117"/>
        <v>25616027.896333329</v>
      </c>
      <c r="P104" s="82">
        <f t="shared" si="111"/>
        <v>3589247.8236666732</v>
      </c>
      <c r="Q104" s="82">
        <f t="shared" si="112"/>
        <v>6062.8881251429584</v>
      </c>
      <c r="R104" s="82">
        <f t="shared" si="124"/>
        <v>20458.712594900036</v>
      </c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>
        <f t="shared" si="105"/>
        <v>17467.016333333333</v>
      </c>
      <c r="AZ104" s="59">
        <f t="shared" si="107"/>
        <v>16275.396000000001</v>
      </c>
      <c r="BA104" s="59">
        <f t="shared" si="113"/>
        <v>17873.511666666665</v>
      </c>
      <c r="BB104" s="59">
        <f t="shared" si="118"/>
        <v>20366.082500000004</v>
      </c>
      <c r="BC104" s="59">
        <f t="shared" si="120"/>
        <v>21473.782666666666</v>
      </c>
      <c r="BD104" s="59">
        <f t="shared" si="122"/>
        <v>8626.8791666666675</v>
      </c>
      <c r="BE104" s="59">
        <f t="shared" si="123"/>
        <v>11249.940499999999</v>
      </c>
      <c r="BF104" s="59">
        <f t="shared" si="125"/>
        <v>12291.986000000003</v>
      </c>
      <c r="BG104" s="59">
        <f t="shared" si="126"/>
        <v>11340.706499999998</v>
      </c>
      <c r="BH104" s="59">
        <f t="shared" si="127"/>
        <v>9408.7516666666688</v>
      </c>
      <c r="BI104" s="59">
        <f t="shared" si="128"/>
        <v>8230.6255000000001</v>
      </c>
      <c r="BJ104" s="59">
        <f t="shared" si="129"/>
        <v>9304.6443333333336</v>
      </c>
      <c r="BK104" s="59">
        <f t="shared" si="130"/>
        <v>11758.031500000001</v>
      </c>
      <c r="BL104" s="59">
        <f t="shared" si="131"/>
        <v>12855.660166666668</v>
      </c>
      <c r="BM104" s="59">
        <f t="shared" si="132"/>
        <v>11888.146333333332</v>
      </c>
      <c r="BN104" s="59">
        <f t="shared" si="133"/>
        <v>9159.2163333333338</v>
      </c>
      <c r="BO104" s="59">
        <f t="shared" si="134"/>
        <v>8215.5700000000015</v>
      </c>
      <c r="BP104" s="59">
        <f t="shared" si="78"/>
        <v>8977.5706666666665</v>
      </c>
      <c r="BQ104" s="59">
        <f t="shared" si="80"/>
        <v>10339.599166666665</v>
      </c>
      <c r="BR104" s="59">
        <f t="shared" si="82"/>
        <v>11780.388000000001</v>
      </c>
      <c r="BS104" s="59">
        <f t="shared" si="84"/>
        <v>7569.868833333333</v>
      </c>
      <c r="BT104" s="59">
        <f t="shared" si="86"/>
        <v>6379.8636666666662</v>
      </c>
      <c r="BU104" s="59">
        <f t="shared" si="88"/>
        <v>5496.7376666666669</v>
      </c>
      <c r="BV104" s="59">
        <f t="shared" si="90"/>
        <v>5979.7210000000005</v>
      </c>
      <c r="BW104" s="59">
        <f t="shared" si="92"/>
        <v>6138.3719999999994</v>
      </c>
      <c r="BX104" s="59">
        <f t="shared" si="94"/>
        <v>7504.4811666666665</v>
      </c>
      <c r="BY104" s="59">
        <f t="shared" si="96"/>
        <v>4181.1685000000007</v>
      </c>
      <c r="BZ104" s="59">
        <f t="shared" si="98"/>
        <v>3806.2959999999994</v>
      </c>
      <c r="CA104" s="59">
        <f t="shared" si="100"/>
        <v>3056.5510000000004</v>
      </c>
      <c r="CB104" s="59">
        <f t="shared" si="102"/>
        <v>2681.6783333333337</v>
      </c>
      <c r="CC104" s="59">
        <f t="shared" si="104"/>
        <v>1849.0926666666671</v>
      </c>
      <c r="CD104" s="59">
        <f t="shared" si="106"/>
        <v>3081.820999999999</v>
      </c>
      <c r="CE104" s="59">
        <f t="shared" si="108"/>
        <v>3698.1851666666676</v>
      </c>
      <c r="CF104" s="59">
        <f t="shared" si="114"/>
        <v>0</v>
      </c>
      <c r="CG104" s="59">
        <f t="shared" si="119"/>
        <v>0</v>
      </c>
      <c r="CH104" s="59">
        <f t="shared" si="121"/>
        <v>0</v>
      </c>
      <c r="CJ104" s="49">
        <f t="shared" si="115"/>
        <v>310307.34200000006</v>
      </c>
    </row>
    <row r="105" spans="1:88" x14ac:dyDescent="0.3">
      <c r="A105" s="94" t="s">
        <v>19</v>
      </c>
      <c r="B105" s="79">
        <v>2029</v>
      </c>
      <c r="C105" s="49"/>
      <c r="D105" s="49"/>
      <c r="E105" s="49"/>
      <c r="F105" s="49"/>
      <c r="G105" s="49"/>
      <c r="H105" s="49"/>
      <c r="I105" s="49"/>
      <c r="J105" s="49"/>
      <c r="L105" s="49">
        <f t="shared" si="109"/>
        <v>0</v>
      </c>
      <c r="M105" s="82">
        <f t="shared" si="116"/>
        <v>29205275.720000003</v>
      </c>
      <c r="N105" s="49">
        <f t="shared" si="110"/>
        <v>292840.32566666667</v>
      </c>
      <c r="O105" s="82">
        <f t="shared" si="117"/>
        <v>25908868.221999995</v>
      </c>
      <c r="P105" s="82">
        <f t="shared" si="111"/>
        <v>3296407.4980000071</v>
      </c>
      <c r="Q105" s="82">
        <f t="shared" si="112"/>
        <v>5568.2279009755257</v>
      </c>
      <c r="R105" s="82">
        <f t="shared" si="124"/>
        <v>18789.522738600041</v>
      </c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>
        <f t="shared" si="107"/>
        <v>16275.396000000001</v>
      </c>
      <c r="BA105" s="59">
        <f t="shared" si="113"/>
        <v>17873.511666666665</v>
      </c>
      <c r="BB105" s="59">
        <f t="shared" si="118"/>
        <v>20366.082500000004</v>
      </c>
      <c r="BC105" s="59">
        <f t="shared" si="120"/>
        <v>21473.782666666666</v>
      </c>
      <c r="BD105" s="59">
        <f t="shared" si="122"/>
        <v>8626.8791666666675</v>
      </c>
      <c r="BE105" s="59">
        <f t="shared" si="123"/>
        <v>11249.940499999999</v>
      </c>
      <c r="BF105" s="59">
        <f t="shared" si="125"/>
        <v>12291.986000000003</v>
      </c>
      <c r="BG105" s="59">
        <f t="shared" si="126"/>
        <v>11340.706499999998</v>
      </c>
      <c r="BH105" s="59">
        <f t="shared" si="127"/>
        <v>9408.7516666666688</v>
      </c>
      <c r="BI105" s="59">
        <f t="shared" si="128"/>
        <v>8230.6255000000001</v>
      </c>
      <c r="BJ105" s="59">
        <f t="shared" si="129"/>
        <v>9304.6443333333336</v>
      </c>
      <c r="BK105" s="59">
        <f t="shared" si="130"/>
        <v>11758.031500000001</v>
      </c>
      <c r="BL105" s="59">
        <f t="shared" si="131"/>
        <v>12855.660166666668</v>
      </c>
      <c r="BM105" s="59">
        <f t="shared" si="132"/>
        <v>11888.146333333332</v>
      </c>
      <c r="BN105" s="59">
        <f t="shared" si="133"/>
        <v>9159.2163333333338</v>
      </c>
      <c r="BO105" s="59">
        <f t="shared" si="134"/>
        <v>8215.5700000000015</v>
      </c>
      <c r="BP105" s="59">
        <f t="shared" si="78"/>
        <v>8977.5706666666665</v>
      </c>
      <c r="BQ105" s="59">
        <f t="shared" si="80"/>
        <v>10339.599166666665</v>
      </c>
      <c r="BR105" s="59">
        <f t="shared" si="82"/>
        <v>11780.388000000001</v>
      </c>
      <c r="BS105" s="59">
        <f t="shared" si="84"/>
        <v>7569.868833333333</v>
      </c>
      <c r="BT105" s="59">
        <f t="shared" si="86"/>
        <v>6379.8636666666662</v>
      </c>
      <c r="BU105" s="59">
        <f t="shared" si="88"/>
        <v>5496.7376666666669</v>
      </c>
      <c r="BV105" s="59">
        <f t="shared" si="90"/>
        <v>5979.7210000000005</v>
      </c>
      <c r="BW105" s="59">
        <f t="shared" si="92"/>
        <v>6138.3719999999994</v>
      </c>
      <c r="BX105" s="59">
        <f t="shared" si="94"/>
        <v>7504.4811666666665</v>
      </c>
      <c r="BY105" s="59">
        <f t="shared" si="96"/>
        <v>4181.1685000000007</v>
      </c>
      <c r="BZ105" s="59">
        <f t="shared" si="98"/>
        <v>3806.2959999999994</v>
      </c>
      <c r="CA105" s="59">
        <f t="shared" si="100"/>
        <v>3056.5510000000004</v>
      </c>
      <c r="CB105" s="59">
        <f t="shared" si="102"/>
        <v>2681.6783333333337</v>
      </c>
      <c r="CC105" s="59">
        <f t="shared" si="104"/>
        <v>1849.0926666666671</v>
      </c>
      <c r="CD105" s="59">
        <f t="shared" si="106"/>
        <v>3081.820999999999</v>
      </c>
      <c r="CE105" s="59">
        <f t="shared" si="108"/>
        <v>3698.1851666666676</v>
      </c>
      <c r="CF105" s="59">
        <f t="shared" si="114"/>
        <v>0</v>
      </c>
      <c r="CG105" s="59">
        <f t="shared" si="119"/>
        <v>0</v>
      </c>
      <c r="CH105" s="59">
        <f t="shared" si="121"/>
        <v>0</v>
      </c>
      <c r="CJ105" s="49">
        <f t="shared" si="115"/>
        <v>292840.32566666667</v>
      </c>
    </row>
    <row r="106" spans="1:88" x14ac:dyDescent="0.3">
      <c r="A106" s="94" t="s">
        <v>20</v>
      </c>
      <c r="B106" s="79">
        <v>2029</v>
      </c>
      <c r="C106" s="49"/>
      <c r="D106" s="49"/>
      <c r="E106" s="49"/>
      <c r="F106" s="49"/>
      <c r="G106" s="49"/>
      <c r="H106" s="49"/>
      <c r="I106" s="49"/>
      <c r="J106" s="49"/>
      <c r="L106" s="49">
        <f t="shared" si="109"/>
        <v>0</v>
      </c>
      <c r="M106" s="82">
        <f t="shared" si="116"/>
        <v>29205275.720000003</v>
      </c>
      <c r="N106" s="49">
        <f t="shared" si="110"/>
        <v>276564.92966666666</v>
      </c>
      <c r="O106" s="82">
        <f t="shared" si="117"/>
        <v>26185433.151666664</v>
      </c>
      <c r="P106" s="82">
        <f t="shared" si="111"/>
        <v>3019842.5683333389</v>
      </c>
      <c r="Q106" s="82">
        <f t="shared" si="112"/>
        <v>5101.0597614977423</v>
      </c>
      <c r="R106" s="82">
        <f t="shared" si="124"/>
        <v>17213.102639500034</v>
      </c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>
        <f t="shared" si="113"/>
        <v>17873.511666666665</v>
      </c>
      <c r="BB106" s="59">
        <f t="shared" si="118"/>
        <v>20366.082500000004</v>
      </c>
      <c r="BC106" s="59">
        <f t="shared" si="120"/>
        <v>21473.782666666666</v>
      </c>
      <c r="BD106" s="59">
        <f t="shared" si="122"/>
        <v>8626.8791666666675</v>
      </c>
      <c r="BE106" s="59">
        <f t="shared" si="123"/>
        <v>11249.940499999999</v>
      </c>
      <c r="BF106" s="59">
        <f t="shared" si="125"/>
        <v>12291.986000000003</v>
      </c>
      <c r="BG106" s="59">
        <f t="shared" si="126"/>
        <v>11340.706499999998</v>
      </c>
      <c r="BH106" s="59">
        <f t="shared" si="127"/>
        <v>9408.7516666666688</v>
      </c>
      <c r="BI106" s="59">
        <f t="shared" si="128"/>
        <v>8230.6255000000001</v>
      </c>
      <c r="BJ106" s="59">
        <f t="shared" si="129"/>
        <v>9304.6443333333336</v>
      </c>
      <c r="BK106" s="59">
        <f t="shared" si="130"/>
        <v>11758.031500000001</v>
      </c>
      <c r="BL106" s="59">
        <f t="shared" si="131"/>
        <v>12855.660166666668</v>
      </c>
      <c r="BM106" s="59">
        <f t="shared" si="132"/>
        <v>11888.146333333332</v>
      </c>
      <c r="BN106" s="59">
        <f t="shared" si="133"/>
        <v>9159.2163333333338</v>
      </c>
      <c r="BO106" s="59">
        <f t="shared" si="134"/>
        <v>8215.5700000000015</v>
      </c>
      <c r="BP106" s="59">
        <f t="shared" si="78"/>
        <v>8977.5706666666665</v>
      </c>
      <c r="BQ106" s="59">
        <f t="shared" si="80"/>
        <v>10339.599166666665</v>
      </c>
      <c r="BR106" s="59">
        <f t="shared" si="82"/>
        <v>11780.388000000001</v>
      </c>
      <c r="BS106" s="59">
        <f t="shared" si="84"/>
        <v>7569.868833333333</v>
      </c>
      <c r="BT106" s="59">
        <f t="shared" si="86"/>
        <v>6379.8636666666662</v>
      </c>
      <c r="BU106" s="59">
        <f t="shared" si="88"/>
        <v>5496.7376666666669</v>
      </c>
      <c r="BV106" s="59">
        <f t="shared" si="90"/>
        <v>5979.7210000000005</v>
      </c>
      <c r="BW106" s="59">
        <f t="shared" si="92"/>
        <v>6138.3719999999994</v>
      </c>
      <c r="BX106" s="59">
        <f t="shared" si="94"/>
        <v>7504.4811666666665</v>
      </c>
      <c r="BY106" s="59">
        <f t="shared" si="96"/>
        <v>4181.1685000000007</v>
      </c>
      <c r="BZ106" s="59">
        <f t="shared" si="98"/>
        <v>3806.2959999999994</v>
      </c>
      <c r="CA106" s="59">
        <f t="shared" si="100"/>
        <v>3056.5510000000004</v>
      </c>
      <c r="CB106" s="59">
        <f t="shared" si="102"/>
        <v>2681.6783333333337</v>
      </c>
      <c r="CC106" s="59">
        <f t="shared" si="104"/>
        <v>1849.0926666666671</v>
      </c>
      <c r="CD106" s="59">
        <f t="shared" si="106"/>
        <v>3081.820999999999</v>
      </c>
      <c r="CE106" s="59">
        <f t="shared" si="108"/>
        <v>3698.1851666666676</v>
      </c>
      <c r="CF106" s="59">
        <f t="shared" si="114"/>
        <v>0</v>
      </c>
      <c r="CG106" s="59">
        <f t="shared" si="119"/>
        <v>0</v>
      </c>
      <c r="CH106" s="59">
        <f t="shared" si="121"/>
        <v>0</v>
      </c>
      <c r="CJ106" s="49">
        <f t="shared" si="115"/>
        <v>276564.92966666666</v>
      </c>
    </row>
    <row r="107" spans="1:88" x14ac:dyDescent="0.3">
      <c r="A107" s="94" t="s">
        <v>21</v>
      </c>
      <c r="B107" s="79">
        <v>2029</v>
      </c>
      <c r="C107" s="49"/>
      <c r="D107" s="49"/>
      <c r="E107" s="49"/>
      <c r="F107" s="49"/>
      <c r="G107" s="49"/>
      <c r="H107" s="49"/>
      <c r="I107" s="49"/>
      <c r="J107" s="49"/>
      <c r="L107" s="49">
        <f t="shared" si="109"/>
        <v>0</v>
      </c>
      <c r="M107" s="82">
        <f t="shared" si="116"/>
        <v>29205275.720000003</v>
      </c>
      <c r="N107" s="49">
        <f t="shared" si="110"/>
        <v>258691.41800000001</v>
      </c>
      <c r="O107" s="82">
        <f t="shared" si="117"/>
        <v>26444124.569666665</v>
      </c>
      <c r="P107" s="82">
        <f t="shared" si="111"/>
        <v>2761151.1503333375</v>
      </c>
      <c r="Q107" s="82">
        <f t="shared" si="112"/>
        <v>4664.0832128384891</v>
      </c>
      <c r="R107" s="82">
        <f t="shared" si="124"/>
        <v>15738.561556900024</v>
      </c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>
        <f t="shared" si="118"/>
        <v>20366.082500000004</v>
      </c>
      <c r="BC107" s="59">
        <f t="shared" si="120"/>
        <v>21473.782666666666</v>
      </c>
      <c r="BD107" s="59">
        <f t="shared" si="122"/>
        <v>8626.8791666666675</v>
      </c>
      <c r="BE107" s="59">
        <f t="shared" si="123"/>
        <v>11249.940499999999</v>
      </c>
      <c r="BF107" s="59">
        <f t="shared" si="125"/>
        <v>12291.986000000003</v>
      </c>
      <c r="BG107" s="59">
        <f t="shared" si="126"/>
        <v>11340.706499999998</v>
      </c>
      <c r="BH107" s="59">
        <f t="shared" si="127"/>
        <v>9408.7516666666688</v>
      </c>
      <c r="BI107" s="59">
        <f t="shared" si="128"/>
        <v>8230.6255000000001</v>
      </c>
      <c r="BJ107" s="59">
        <f t="shared" si="129"/>
        <v>9304.6443333333336</v>
      </c>
      <c r="BK107" s="59">
        <f t="shared" si="130"/>
        <v>11758.031500000001</v>
      </c>
      <c r="BL107" s="59">
        <f t="shared" si="131"/>
        <v>12855.660166666668</v>
      </c>
      <c r="BM107" s="59">
        <f t="shared" si="132"/>
        <v>11888.146333333332</v>
      </c>
      <c r="BN107" s="59">
        <f t="shared" si="133"/>
        <v>9159.2163333333338</v>
      </c>
      <c r="BO107" s="59">
        <f t="shared" si="134"/>
        <v>8215.5700000000015</v>
      </c>
      <c r="BP107" s="59">
        <f t="shared" si="78"/>
        <v>8977.5706666666665</v>
      </c>
      <c r="BQ107" s="59">
        <f t="shared" si="80"/>
        <v>10339.599166666665</v>
      </c>
      <c r="BR107" s="59">
        <f t="shared" si="82"/>
        <v>11780.388000000001</v>
      </c>
      <c r="BS107" s="59">
        <f t="shared" si="84"/>
        <v>7569.868833333333</v>
      </c>
      <c r="BT107" s="59">
        <f t="shared" si="86"/>
        <v>6379.8636666666662</v>
      </c>
      <c r="BU107" s="59">
        <f t="shared" si="88"/>
        <v>5496.7376666666669</v>
      </c>
      <c r="BV107" s="59">
        <f t="shared" si="90"/>
        <v>5979.7210000000005</v>
      </c>
      <c r="BW107" s="59">
        <f t="shared" si="92"/>
        <v>6138.3719999999994</v>
      </c>
      <c r="BX107" s="59">
        <f t="shared" si="94"/>
        <v>7504.4811666666665</v>
      </c>
      <c r="BY107" s="59">
        <f t="shared" si="96"/>
        <v>4181.1685000000007</v>
      </c>
      <c r="BZ107" s="59">
        <f t="shared" si="98"/>
        <v>3806.2959999999994</v>
      </c>
      <c r="CA107" s="59">
        <f t="shared" si="100"/>
        <v>3056.5510000000004</v>
      </c>
      <c r="CB107" s="59">
        <f t="shared" si="102"/>
        <v>2681.6783333333337</v>
      </c>
      <c r="CC107" s="59">
        <f t="shared" si="104"/>
        <v>1849.0926666666671</v>
      </c>
      <c r="CD107" s="59">
        <f t="shared" si="106"/>
        <v>3081.820999999999</v>
      </c>
      <c r="CE107" s="59">
        <f t="shared" si="108"/>
        <v>3698.1851666666676</v>
      </c>
      <c r="CF107" s="59">
        <f t="shared" si="114"/>
        <v>0</v>
      </c>
      <c r="CG107" s="59">
        <f t="shared" si="119"/>
        <v>0</v>
      </c>
      <c r="CH107" s="59">
        <f t="shared" si="121"/>
        <v>0</v>
      </c>
      <c r="CJ107" s="49">
        <f t="shared" si="115"/>
        <v>258691.41800000001</v>
      </c>
    </row>
    <row r="108" spans="1:88" x14ac:dyDescent="0.3">
      <c r="A108" s="94" t="s">
        <v>22</v>
      </c>
      <c r="B108" s="79">
        <v>2029</v>
      </c>
      <c r="C108" s="49"/>
      <c r="D108" s="49"/>
      <c r="E108" s="49"/>
      <c r="F108" s="49"/>
      <c r="G108" s="49"/>
      <c r="H108" s="49"/>
      <c r="I108" s="49"/>
      <c r="J108" s="49"/>
      <c r="L108" s="49">
        <f t="shared" si="109"/>
        <v>0</v>
      </c>
      <c r="M108" s="82">
        <f t="shared" si="116"/>
        <v>29205275.720000003</v>
      </c>
      <c r="N108" s="49">
        <f t="shared" si="110"/>
        <v>238325.33549999999</v>
      </c>
      <c r="O108" s="82">
        <f t="shared" si="117"/>
        <v>26682449.905166663</v>
      </c>
      <c r="P108" s="82">
        <f t="shared" si="111"/>
        <v>2522825.8148333393</v>
      </c>
      <c r="Q108" s="82">
        <f t="shared" si="112"/>
        <v>4261.5086575246851</v>
      </c>
      <c r="R108" s="82">
        <f t="shared" si="124"/>
        <v>14380.107144550035</v>
      </c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>
        <f t="shared" si="120"/>
        <v>21473.782666666666</v>
      </c>
      <c r="BD108" s="59">
        <f t="shared" si="122"/>
        <v>8626.8791666666675</v>
      </c>
      <c r="BE108" s="59">
        <f t="shared" si="123"/>
        <v>11249.940499999999</v>
      </c>
      <c r="BF108" s="59">
        <f t="shared" si="125"/>
        <v>12291.986000000003</v>
      </c>
      <c r="BG108" s="59">
        <f t="shared" si="126"/>
        <v>11340.706499999998</v>
      </c>
      <c r="BH108" s="59">
        <f t="shared" si="127"/>
        <v>9408.7516666666688</v>
      </c>
      <c r="BI108" s="59">
        <f t="shared" si="128"/>
        <v>8230.6255000000001</v>
      </c>
      <c r="BJ108" s="59">
        <f t="shared" si="129"/>
        <v>9304.6443333333336</v>
      </c>
      <c r="BK108" s="59">
        <f t="shared" si="130"/>
        <v>11758.031500000001</v>
      </c>
      <c r="BL108" s="59">
        <f t="shared" si="131"/>
        <v>12855.660166666668</v>
      </c>
      <c r="BM108" s="59">
        <f t="shared" si="132"/>
        <v>11888.146333333332</v>
      </c>
      <c r="BN108" s="59">
        <f t="shared" si="133"/>
        <v>9159.2163333333338</v>
      </c>
      <c r="BO108" s="59">
        <f t="shared" si="134"/>
        <v>8215.5700000000015</v>
      </c>
      <c r="BP108" s="59">
        <f t="shared" si="78"/>
        <v>8977.5706666666665</v>
      </c>
      <c r="BQ108" s="59">
        <f t="shared" si="80"/>
        <v>10339.599166666665</v>
      </c>
      <c r="BR108" s="59">
        <f t="shared" si="82"/>
        <v>11780.388000000001</v>
      </c>
      <c r="BS108" s="59">
        <f t="shared" si="84"/>
        <v>7569.868833333333</v>
      </c>
      <c r="BT108" s="59">
        <f t="shared" si="86"/>
        <v>6379.8636666666662</v>
      </c>
      <c r="BU108" s="59">
        <f t="shared" si="88"/>
        <v>5496.7376666666669</v>
      </c>
      <c r="BV108" s="59">
        <f t="shared" si="90"/>
        <v>5979.7210000000005</v>
      </c>
      <c r="BW108" s="59">
        <f t="shared" si="92"/>
        <v>6138.3719999999994</v>
      </c>
      <c r="BX108" s="59">
        <f t="shared" si="94"/>
        <v>7504.4811666666665</v>
      </c>
      <c r="BY108" s="59">
        <f t="shared" si="96"/>
        <v>4181.1685000000007</v>
      </c>
      <c r="BZ108" s="59">
        <f t="shared" si="98"/>
        <v>3806.2959999999994</v>
      </c>
      <c r="CA108" s="59">
        <f t="shared" si="100"/>
        <v>3056.5510000000004</v>
      </c>
      <c r="CB108" s="59">
        <f t="shared" si="102"/>
        <v>2681.6783333333337</v>
      </c>
      <c r="CC108" s="59">
        <f t="shared" si="104"/>
        <v>1849.0926666666671</v>
      </c>
      <c r="CD108" s="59">
        <f t="shared" si="106"/>
        <v>3081.820999999999</v>
      </c>
      <c r="CE108" s="59">
        <f t="shared" si="108"/>
        <v>3698.1851666666676</v>
      </c>
      <c r="CF108" s="59">
        <f t="shared" si="114"/>
        <v>0</v>
      </c>
      <c r="CG108" s="59">
        <f t="shared" si="119"/>
        <v>0</v>
      </c>
      <c r="CH108" s="59">
        <f t="shared" si="121"/>
        <v>0</v>
      </c>
      <c r="CJ108" s="49">
        <f t="shared" si="115"/>
        <v>238325.33549999999</v>
      </c>
    </row>
    <row r="109" spans="1:88" x14ac:dyDescent="0.3">
      <c r="A109" s="94" t="s">
        <v>23</v>
      </c>
      <c r="B109" s="79">
        <v>2029</v>
      </c>
      <c r="C109" s="49"/>
      <c r="D109" s="49"/>
      <c r="E109" s="49"/>
      <c r="F109" s="49"/>
      <c r="G109" s="49"/>
      <c r="H109" s="49"/>
      <c r="I109" s="49"/>
      <c r="J109" s="49"/>
      <c r="L109" s="49">
        <f t="shared" si="109"/>
        <v>0</v>
      </c>
      <c r="M109" s="82">
        <f t="shared" si="116"/>
        <v>29205275.720000003</v>
      </c>
      <c r="N109" s="49">
        <f t="shared" si="110"/>
        <v>216851.55283333332</v>
      </c>
      <c r="O109" s="82">
        <f t="shared" si="117"/>
        <v>26899301.457999997</v>
      </c>
      <c r="P109" s="82">
        <f t="shared" si="111"/>
        <v>2305974.2620000057</v>
      </c>
      <c r="Q109" s="82">
        <f t="shared" si="112"/>
        <v>3895.2072012911831</v>
      </c>
      <c r="R109" s="82">
        <f t="shared" si="124"/>
        <v>13144.053293400031</v>
      </c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>
        <f t="shared" si="122"/>
        <v>8626.8791666666675</v>
      </c>
      <c r="BE109" s="59">
        <f t="shared" si="123"/>
        <v>11249.940499999999</v>
      </c>
      <c r="BF109" s="59">
        <f t="shared" si="125"/>
        <v>12291.986000000003</v>
      </c>
      <c r="BG109" s="59">
        <f t="shared" si="126"/>
        <v>11340.706499999998</v>
      </c>
      <c r="BH109" s="59">
        <f t="shared" si="127"/>
        <v>9408.7516666666688</v>
      </c>
      <c r="BI109" s="59">
        <f t="shared" si="128"/>
        <v>8230.6255000000001</v>
      </c>
      <c r="BJ109" s="59">
        <f t="shared" si="129"/>
        <v>9304.6443333333336</v>
      </c>
      <c r="BK109" s="59">
        <f t="shared" si="130"/>
        <v>11758.031500000001</v>
      </c>
      <c r="BL109" s="59">
        <f t="shared" si="131"/>
        <v>12855.660166666668</v>
      </c>
      <c r="BM109" s="59">
        <f t="shared" si="132"/>
        <v>11888.146333333332</v>
      </c>
      <c r="BN109" s="59">
        <f t="shared" si="133"/>
        <v>9159.2163333333338</v>
      </c>
      <c r="BO109" s="59">
        <f t="shared" si="134"/>
        <v>8215.5700000000015</v>
      </c>
      <c r="BP109" s="59">
        <f t="shared" si="78"/>
        <v>8977.5706666666665</v>
      </c>
      <c r="BQ109" s="59">
        <f t="shared" si="80"/>
        <v>10339.599166666665</v>
      </c>
      <c r="BR109" s="59">
        <f t="shared" si="82"/>
        <v>11780.388000000001</v>
      </c>
      <c r="BS109" s="59">
        <f t="shared" si="84"/>
        <v>7569.868833333333</v>
      </c>
      <c r="BT109" s="59">
        <f t="shared" si="86"/>
        <v>6379.8636666666662</v>
      </c>
      <c r="BU109" s="59">
        <f t="shared" si="88"/>
        <v>5496.7376666666669</v>
      </c>
      <c r="BV109" s="59">
        <f t="shared" si="90"/>
        <v>5979.7210000000005</v>
      </c>
      <c r="BW109" s="59">
        <f t="shared" si="92"/>
        <v>6138.3719999999994</v>
      </c>
      <c r="BX109" s="59">
        <f t="shared" si="94"/>
        <v>7504.4811666666665</v>
      </c>
      <c r="BY109" s="59">
        <f t="shared" si="96"/>
        <v>4181.1685000000007</v>
      </c>
      <c r="BZ109" s="59">
        <f t="shared" si="98"/>
        <v>3806.2959999999994</v>
      </c>
      <c r="CA109" s="59">
        <f t="shared" si="100"/>
        <v>3056.5510000000004</v>
      </c>
      <c r="CB109" s="59">
        <f t="shared" si="102"/>
        <v>2681.6783333333337</v>
      </c>
      <c r="CC109" s="59">
        <f t="shared" si="104"/>
        <v>1849.0926666666671</v>
      </c>
      <c r="CD109" s="59">
        <f t="shared" si="106"/>
        <v>3081.820999999999</v>
      </c>
      <c r="CE109" s="59">
        <f t="shared" si="108"/>
        <v>3698.1851666666676</v>
      </c>
      <c r="CF109" s="59">
        <f t="shared" si="114"/>
        <v>0</v>
      </c>
      <c r="CG109" s="59">
        <f t="shared" si="119"/>
        <v>0</v>
      </c>
      <c r="CH109" s="59">
        <f t="shared" si="121"/>
        <v>0</v>
      </c>
      <c r="CJ109" s="49">
        <f t="shared" si="115"/>
        <v>216851.55283333332</v>
      </c>
    </row>
    <row r="110" spans="1:88" x14ac:dyDescent="0.3">
      <c r="A110" s="94" t="s">
        <v>24</v>
      </c>
      <c r="B110" s="79">
        <v>2029</v>
      </c>
      <c r="C110" s="49"/>
      <c r="D110" s="49"/>
      <c r="E110" s="49"/>
      <c r="F110" s="49"/>
      <c r="G110" s="49"/>
      <c r="H110" s="49"/>
      <c r="I110" s="49"/>
      <c r="J110" s="49"/>
      <c r="L110" s="49">
        <f t="shared" si="109"/>
        <v>0</v>
      </c>
      <c r="M110" s="82">
        <f t="shared" ref="M110:M133" si="135">M109+L110</f>
        <v>29205275.720000003</v>
      </c>
      <c r="N110" s="49">
        <f t="shared" ref="N110:N133" si="136">CJ110</f>
        <v>208224.67366666667</v>
      </c>
      <c r="O110" s="82">
        <f t="shared" ref="O110:O133" si="137">O109+N110</f>
        <v>27107526.131666664</v>
      </c>
      <c r="P110" s="82">
        <f t="shared" ref="P110:P133" si="138">M110-O110</f>
        <v>2097749.5883333385</v>
      </c>
      <c r="Q110" s="82">
        <f t="shared" ref="Q110:Q133" si="139">P110*$U$10/12</f>
        <v>3543.4781027844856</v>
      </c>
      <c r="R110" s="82">
        <f t="shared" si="124"/>
        <v>11957.172653500029</v>
      </c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>
        <f t="shared" si="123"/>
        <v>11249.940499999999</v>
      </c>
      <c r="BF110" s="59">
        <f t="shared" si="125"/>
        <v>12291.986000000003</v>
      </c>
      <c r="BG110" s="59">
        <f t="shared" si="126"/>
        <v>11340.706499999998</v>
      </c>
      <c r="BH110" s="59">
        <f t="shared" si="127"/>
        <v>9408.7516666666688</v>
      </c>
      <c r="BI110" s="59">
        <f t="shared" si="128"/>
        <v>8230.6255000000001</v>
      </c>
      <c r="BJ110" s="59">
        <f t="shared" si="129"/>
        <v>9304.6443333333336</v>
      </c>
      <c r="BK110" s="59">
        <f t="shared" si="130"/>
        <v>11758.031500000001</v>
      </c>
      <c r="BL110" s="59">
        <f t="shared" si="131"/>
        <v>12855.660166666668</v>
      </c>
      <c r="BM110" s="59">
        <f t="shared" si="132"/>
        <v>11888.146333333332</v>
      </c>
      <c r="BN110" s="59">
        <f t="shared" si="133"/>
        <v>9159.2163333333338</v>
      </c>
      <c r="BO110" s="59">
        <f t="shared" si="134"/>
        <v>8215.5700000000015</v>
      </c>
      <c r="BP110" s="59">
        <f t="shared" si="78"/>
        <v>8977.5706666666665</v>
      </c>
      <c r="BQ110" s="59">
        <f t="shared" si="80"/>
        <v>10339.599166666665</v>
      </c>
      <c r="BR110" s="59">
        <f t="shared" si="82"/>
        <v>11780.388000000001</v>
      </c>
      <c r="BS110" s="59">
        <f t="shared" si="84"/>
        <v>7569.868833333333</v>
      </c>
      <c r="BT110" s="59">
        <f t="shared" si="86"/>
        <v>6379.8636666666662</v>
      </c>
      <c r="BU110" s="59">
        <f t="shared" si="88"/>
        <v>5496.7376666666669</v>
      </c>
      <c r="BV110" s="59">
        <f t="shared" si="90"/>
        <v>5979.7210000000005</v>
      </c>
      <c r="BW110" s="59">
        <f t="shared" si="92"/>
        <v>6138.3719999999994</v>
      </c>
      <c r="BX110" s="59">
        <f t="shared" si="94"/>
        <v>7504.4811666666665</v>
      </c>
      <c r="BY110" s="59">
        <f t="shared" si="96"/>
        <v>4181.1685000000007</v>
      </c>
      <c r="BZ110" s="59">
        <f t="shared" si="98"/>
        <v>3806.2959999999994</v>
      </c>
      <c r="CA110" s="59">
        <f t="shared" si="100"/>
        <v>3056.5510000000004</v>
      </c>
      <c r="CB110" s="59">
        <f t="shared" si="102"/>
        <v>2681.6783333333337</v>
      </c>
      <c r="CC110" s="59">
        <f t="shared" si="104"/>
        <v>1849.0926666666671</v>
      </c>
      <c r="CD110" s="59">
        <f t="shared" si="106"/>
        <v>3081.820999999999</v>
      </c>
      <c r="CE110" s="59">
        <f t="shared" si="108"/>
        <v>3698.1851666666676</v>
      </c>
      <c r="CF110" s="59">
        <f t="shared" si="114"/>
        <v>0</v>
      </c>
      <c r="CG110" s="59">
        <f t="shared" si="119"/>
        <v>0</v>
      </c>
      <c r="CH110" s="59">
        <f t="shared" si="121"/>
        <v>0</v>
      </c>
      <c r="CJ110" s="49">
        <f t="shared" si="115"/>
        <v>208224.67366666667</v>
      </c>
    </row>
    <row r="111" spans="1:88" x14ac:dyDescent="0.3">
      <c r="A111" s="94" t="s">
        <v>25</v>
      </c>
      <c r="B111" s="79">
        <v>2029</v>
      </c>
      <c r="C111" s="49"/>
      <c r="D111" s="49"/>
      <c r="E111" s="49"/>
      <c r="F111" s="49"/>
      <c r="G111" s="49"/>
      <c r="H111" s="49"/>
      <c r="I111" s="49"/>
      <c r="J111" s="49"/>
      <c r="L111" s="49">
        <f t="shared" si="109"/>
        <v>0</v>
      </c>
      <c r="M111" s="82">
        <f t="shared" si="135"/>
        <v>29205275.720000003</v>
      </c>
      <c r="N111" s="49">
        <f t="shared" si="136"/>
        <v>196974.73316666667</v>
      </c>
      <c r="O111" s="82">
        <f t="shared" si="137"/>
        <v>27304500.864833329</v>
      </c>
      <c r="P111" s="82">
        <f t="shared" si="138"/>
        <v>1900774.8551666737</v>
      </c>
      <c r="Q111" s="82">
        <f t="shared" si="139"/>
        <v>3210.7521865646972</v>
      </c>
      <c r="R111" s="82">
        <f t="shared" si="124"/>
        <v>10834.41667445004</v>
      </c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>
        <f t="shared" si="125"/>
        <v>12291.986000000003</v>
      </c>
      <c r="BG111" s="59">
        <f t="shared" si="126"/>
        <v>11340.706499999998</v>
      </c>
      <c r="BH111" s="59">
        <f t="shared" si="127"/>
        <v>9408.7516666666688</v>
      </c>
      <c r="BI111" s="59">
        <f t="shared" si="128"/>
        <v>8230.6255000000001</v>
      </c>
      <c r="BJ111" s="59">
        <f t="shared" si="129"/>
        <v>9304.6443333333336</v>
      </c>
      <c r="BK111" s="59">
        <f t="shared" si="130"/>
        <v>11758.031500000001</v>
      </c>
      <c r="BL111" s="59">
        <f t="shared" si="131"/>
        <v>12855.660166666668</v>
      </c>
      <c r="BM111" s="59">
        <f t="shared" si="132"/>
        <v>11888.146333333332</v>
      </c>
      <c r="BN111" s="59">
        <f t="shared" si="133"/>
        <v>9159.2163333333338</v>
      </c>
      <c r="BO111" s="59">
        <f t="shared" si="134"/>
        <v>8215.5700000000015</v>
      </c>
      <c r="BP111" s="59">
        <f t="shared" si="78"/>
        <v>8977.5706666666665</v>
      </c>
      <c r="BQ111" s="59">
        <f t="shared" si="80"/>
        <v>10339.599166666665</v>
      </c>
      <c r="BR111" s="59">
        <f t="shared" si="82"/>
        <v>11780.388000000001</v>
      </c>
      <c r="BS111" s="59">
        <f t="shared" si="84"/>
        <v>7569.868833333333</v>
      </c>
      <c r="BT111" s="59">
        <f t="shared" si="86"/>
        <v>6379.8636666666662</v>
      </c>
      <c r="BU111" s="59">
        <f t="shared" si="88"/>
        <v>5496.7376666666669</v>
      </c>
      <c r="BV111" s="59">
        <f t="shared" si="90"/>
        <v>5979.7210000000005</v>
      </c>
      <c r="BW111" s="59">
        <f t="shared" si="92"/>
        <v>6138.3719999999994</v>
      </c>
      <c r="BX111" s="59">
        <f t="shared" si="94"/>
        <v>7504.4811666666665</v>
      </c>
      <c r="BY111" s="59">
        <f t="shared" si="96"/>
        <v>4181.1685000000007</v>
      </c>
      <c r="BZ111" s="59">
        <f t="shared" si="98"/>
        <v>3806.2959999999994</v>
      </c>
      <c r="CA111" s="59">
        <f t="shared" si="100"/>
        <v>3056.5510000000004</v>
      </c>
      <c r="CB111" s="59">
        <f t="shared" si="102"/>
        <v>2681.6783333333337</v>
      </c>
      <c r="CC111" s="59">
        <f t="shared" si="104"/>
        <v>1849.0926666666671</v>
      </c>
      <c r="CD111" s="59">
        <f t="shared" si="106"/>
        <v>3081.820999999999</v>
      </c>
      <c r="CE111" s="59">
        <f t="shared" si="108"/>
        <v>3698.1851666666676</v>
      </c>
      <c r="CF111" s="59">
        <f t="shared" si="114"/>
        <v>0</v>
      </c>
      <c r="CG111" s="59">
        <f t="shared" si="119"/>
        <v>0</v>
      </c>
      <c r="CH111" s="59">
        <f t="shared" si="121"/>
        <v>0</v>
      </c>
      <c r="CJ111" s="49">
        <f t="shared" si="115"/>
        <v>196974.73316666667</v>
      </c>
    </row>
    <row r="112" spans="1:88" x14ac:dyDescent="0.3">
      <c r="A112" s="94" t="s">
        <v>26</v>
      </c>
      <c r="B112" s="79">
        <v>2029</v>
      </c>
      <c r="C112" s="49"/>
      <c r="D112" s="49"/>
      <c r="E112" s="49"/>
      <c r="F112" s="49"/>
      <c r="G112" s="49"/>
      <c r="H112" s="49"/>
      <c r="I112" s="49"/>
      <c r="J112" s="49"/>
      <c r="L112" s="49">
        <f t="shared" si="109"/>
        <v>0</v>
      </c>
      <c r="M112" s="82">
        <f t="shared" si="135"/>
        <v>29205275.720000003</v>
      </c>
      <c r="N112" s="49">
        <f t="shared" si="136"/>
        <v>184682.74716666667</v>
      </c>
      <c r="O112" s="82">
        <f t="shared" si="137"/>
        <v>27489183.611999996</v>
      </c>
      <c r="P112" s="82">
        <f t="shared" si="138"/>
        <v>1716092.1080000065</v>
      </c>
      <c r="Q112" s="82">
        <f t="shared" si="139"/>
        <v>2898.7896557713507</v>
      </c>
      <c r="R112" s="82">
        <f t="shared" si="124"/>
        <v>9781.7250156000373</v>
      </c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>
        <f t="shared" si="126"/>
        <v>11340.706499999998</v>
      </c>
      <c r="BH112" s="59">
        <f t="shared" si="127"/>
        <v>9408.7516666666688</v>
      </c>
      <c r="BI112" s="59">
        <f t="shared" si="128"/>
        <v>8230.6255000000001</v>
      </c>
      <c r="BJ112" s="59">
        <f t="shared" si="129"/>
        <v>9304.6443333333336</v>
      </c>
      <c r="BK112" s="59">
        <f t="shared" si="130"/>
        <v>11758.031500000001</v>
      </c>
      <c r="BL112" s="59">
        <f t="shared" si="131"/>
        <v>12855.660166666668</v>
      </c>
      <c r="BM112" s="59">
        <f t="shared" si="132"/>
        <v>11888.146333333332</v>
      </c>
      <c r="BN112" s="59">
        <f t="shared" si="133"/>
        <v>9159.2163333333338</v>
      </c>
      <c r="BO112" s="59">
        <f t="shared" si="134"/>
        <v>8215.5700000000015</v>
      </c>
      <c r="BP112" s="59">
        <f t="shared" si="78"/>
        <v>8977.5706666666665</v>
      </c>
      <c r="BQ112" s="59">
        <f t="shared" si="80"/>
        <v>10339.599166666665</v>
      </c>
      <c r="BR112" s="59">
        <f t="shared" si="82"/>
        <v>11780.388000000001</v>
      </c>
      <c r="BS112" s="59">
        <f t="shared" si="84"/>
        <v>7569.868833333333</v>
      </c>
      <c r="BT112" s="59">
        <f t="shared" si="86"/>
        <v>6379.8636666666662</v>
      </c>
      <c r="BU112" s="59">
        <f t="shared" si="88"/>
        <v>5496.7376666666669</v>
      </c>
      <c r="BV112" s="59">
        <f t="shared" si="90"/>
        <v>5979.7210000000005</v>
      </c>
      <c r="BW112" s="59">
        <f t="shared" si="92"/>
        <v>6138.3719999999994</v>
      </c>
      <c r="BX112" s="59">
        <f t="shared" si="94"/>
        <v>7504.4811666666665</v>
      </c>
      <c r="BY112" s="59">
        <f t="shared" si="96"/>
        <v>4181.1685000000007</v>
      </c>
      <c r="BZ112" s="59">
        <f t="shared" si="98"/>
        <v>3806.2959999999994</v>
      </c>
      <c r="CA112" s="59">
        <f t="shared" si="100"/>
        <v>3056.5510000000004</v>
      </c>
      <c r="CB112" s="59">
        <f t="shared" si="102"/>
        <v>2681.6783333333337</v>
      </c>
      <c r="CC112" s="59">
        <f t="shared" si="104"/>
        <v>1849.0926666666671</v>
      </c>
      <c r="CD112" s="59">
        <f t="shared" si="106"/>
        <v>3081.820999999999</v>
      </c>
      <c r="CE112" s="59">
        <f t="shared" si="108"/>
        <v>3698.1851666666676</v>
      </c>
      <c r="CF112" s="59">
        <f t="shared" si="114"/>
        <v>0</v>
      </c>
      <c r="CG112" s="59">
        <f t="shared" si="119"/>
        <v>0</v>
      </c>
      <c r="CH112" s="59">
        <f t="shared" si="121"/>
        <v>0</v>
      </c>
      <c r="CJ112" s="49">
        <f t="shared" si="115"/>
        <v>184682.74716666667</v>
      </c>
    </row>
    <row r="113" spans="1:88" x14ac:dyDescent="0.3">
      <c r="A113" s="94" t="s">
        <v>27</v>
      </c>
      <c r="B113" s="79">
        <v>2029</v>
      </c>
      <c r="C113" s="49"/>
      <c r="D113" s="49"/>
      <c r="E113" s="49"/>
      <c r="F113" s="49"/>
      <c r="G113" s="49"/>
      <c r="H113" s="49"/>
      <c r="I113" s="49"/>
      <c r="J113" s="49"/>
      <c r="L113" s="49">
        <f t="shared" si="109"/>
        <v>0</v>
      </c>
      <c r="M113" s="82">
        <f t="shared" si="135"/>
        <v>29205275.720000003</v>
      </c>
      <c r="N113" s="49">
        <f t="shared" si="136"/>
        <v>173342.04066666667</v>
      </c>
      <c r="O113" s="82">
        <f t="shared" si="137"/>
        <v>27662525.652666662</v>
      </c>
      <c r="P113" s="82">
        <f t="shared" si="138"/>
        <v>1542750.0673333406</v>
      </c>
      <c r="Q113" s="82">
        <f t="shared" si="139"/>
        <v>2605.983627439668</v>
      </c>
      <c r="R113" s="82">
        <f t="shared" si="124"/>
        <v>8793.6753838000423</v>
      </c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>
        <f t="shared" si="127"/>
        <v>9408.7516666666688</v>
      </c>
      <c r="BI113" s="59">
        <f t="shared" si="128"/>
        <v>8230.6255000000001</v>
      </c>
      <c r="BJ113" s="59">
        <f t="shared" si="129"/>
        <v>9304.6443333333336</v>
      </c>
      <c r="BK113" s="59">
        <f t="shared" si="130"/>
        <v>11758.031500000001</v>
      </c>
      <c r="BL113" s="59">
        <f t="shared" si="131"/>
        <v>12855.660166666668</v>
      </c>
      <c r="BM113" s="59">
        <f t="shared" si="132"/>
        <v>11888.146333333332</v>
      </c>
      <c r="BN113" s="59">
        <f t="shared" si="133"/>
        <v>9159.2163333333338</v>
      </c>
      <c r="BO113" s="59">
        <f t="shared" si="134"/>
        <v>8215.5700000000015</v>
      </c>
      <c r="BP113" s="59">
        <f t="shared" si="78"/>
        <v>8977.5706666666665</v>
      </c>
      <c r="BQ113" s="59">
        <f t="shared" si="80"/>
        <v>10339.599166666665</v>
      </c>
      <c r="BR113" s="59">
        <f t="shared" si="82"/>
        <v>11780.388000000001</v>
      </c>
      <c r="BS113" s="59">
        <f t="shared" si="84"/>
        <v>7569.868833333333</v>
      </c>
      <c r="BT113" s="59">
        <f t="shared" si="86"/>
        <v>6379.8636666666662</v>
      </c>
      <c r="BU113" s="59">
        <f t="shared" si="88"/>
        <v>5496.7376666666669</v>
      </c>
      <c r="BV113" s="59">
        <f t="shared" si="90"/>
        <v>5979.7210000000005</v>
      </c>
      <c r="BW113" s="59">
        <f t="shared" si="92"/>
        <v>6138.3719999999994</v>
      </c>
      <c r="BX113" s="59">
        <f t="shared" si="94"/>
        <v>7504.4811666666665</v>
      </c>
      <c r="BY113" s="59">
        <f t="shared" si="96"/>
        <v>4181.1685000000007</v>
      </c>
      <c r="BZ113" s="59">
        <f t="shared" si="98"/>
        <v>3806.2959999999994</v>
      </c>
      <c r="CA113" s="59">
        <f t="shared" si="100"/>
        <v>3056.5510000000004</v>
      </c>
      <c r="CB113" s="59">
        <f t="shared" si="102"/>
        <v>2681.6783333333337</v>
      </c>
      <c r="CC113" s="59">
        <f t="shared" si="104"/>
        <v>1849.0926666666671</v>
      </c>
      <c r="CD113" s="59">
        <f t="shared" si="106"/>
        <v>3081.820999999999</v>
      </c>
      <c r="CE113" s="59">
        <f t="shared" si="108"/>
        <v>3698.1851666666676</v>
      </c>
      <c r="CF113" s="59">
        <f t="shared" si="114"/>
        <v>0</v>
      </c>
      <c r="CG113" s="59">
        <f t="shared" si="119"/>
        <v>0</v>
      </c>
      <c r="CH113" s="59">
        <f t="shared" si="121"/>
        <v>0</v>
      </c>
      <c r="CJ113" s="49">
        <f t="shared" si="115"/>
        <v>173342.04066666667</v>
      </c>
    </row>
    <row r="114" spans="1:88" x14ac:dyDescent="0.3">
      <c r="A114" s="94" t="s">
        <v>28</v>
      </c>
      <c r="B114" s="79">
        <v>2029</v>
      </c>
      <c r="C114" s="49"/>
      <c r="D114" s="49"/>
      <c r="E114" s="49"/>
      <c r="F114" s="49"/>
      <c r="G114" s="49"/>
      <c r="H114" s="49"/>
      <c r="I114" s="49"/>
      <c r="J114" s="49"/>
      <c r="L114" s="49">
        <f t="shared" si="109"/>
        <v>0</v>
      </c>
      <c r="M114" s="82">
        <f t="shared" si="135"/>
        <v>29205275.720000003</v>
      </c>
      <c r="N114" s="49">
        <f t="shared" si="136"/>
        <v>163933.28900000002</v>
      </c>
      <c r="O114" s="82">
        <f t="shared" si="137"/>
        <v>27826458.941666663</v>
      </c>
      <c r="P114" s="82">
        <f t="shared" si="138"/>
        <v>1378816.7783333398</v>
      </c>
      <c r="Q114" s="82">
        <f t="shared" si="139"/>
        <v>2329.0706807659594</v>
      </c>
      <c r="R114" s="82">
        <f t="shared" si="124"/>
        <v>7859.2556365000373</v>
      </c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>
        <f t="shared" si="128"/>
        <v>8230.6255000000001</v>
      </c>
      <c r="BJ114" s="59">
        <f t="shared" si="129"/>
        <v>9304.6443333333336</v>
      </c>
      <c r="BK114" s="59">
        <f t="shared" si="130"/>
        <v>11758.031500000001</v>
      </c>
      <c r="BL114" s="59">
        <f t="shared" si="131"/>
        <v>12855.660166666668</v>
      </c>
      <c r="BM114" s="59">
        <f t="shared" si="132"/>
        <v>11888.146333333332</v>
      </c>
      <c r="BN114" s="59">
        <f t="shared" si="133"/>
        <v>9159.2163333333338</v>
      </c>
      <c r="BO114" s="59">
        <f t="shared" si="134"/>
        <v>8215.5700000000015</v>
      </c>
      <c r="BP114" s="59">
        <f t="shared" si="78"/>
        <v>8977.5706666666665</v>
      </c>
      <c r="BQ114" s="59">
        <f t="shared" si="80"/>
        <v>10339.599166666665</v>
      </c>
      <c r="BR114" s="59">
        <f t="shared" si="82"/>
        <v>11780.388000000001</v>
      </c>
      <c r="BS114" s="59">
        <f t="shared" si="84"/>
        <v>7569.868833333333</v>
      </c>
      <c r="BT114" s="59">
        <f t="shared" si="86"/>
        <v>6379.8636666666662</v>
      </c>
      <c r="BU114" s="59">
        <f t="shared" si="88"/>
        <v>5496.7376666666669</v>
      </c>
      <c r="BV114" s="59">
        <f t="shared" si="90"/>
        <v>5979.7210000000005</v>
      </c>
      <c r="BW114" s="59">
        <f t="shared" si="92"/>
        <v>6138.3719999999994</v>
      </c>
      <c r="BX114" s="59">
        <f t="shared" si="94"/>
        <v>7504.4811666666665</v>
      </c>
      <c r="BY114" s="59">
        <f t="shared" si="96"/>
        <v>4181.1685000000007</v>
      </c>
      <c r="BZ114" s="59">
        <f t="shared" si="98"/>
        <v>3806.2959999999994</v>
      </c>
      <c r="CA114" s="59">
        <f t="shared" si="100"/>
        <v>3056.5510000000004</v>
      </c>
      <c r="CB114" s="59">
        <f t="shared" si="102"/>
        <v>2681.6783333333337</v>
      </c>
      <c r="CC114" s="59">
        <f t="shared" si="104"/>
        <v>1849.0926666666671</v>
      </c>
      <c r="CD114" s="59">
        <f t="shared" si="106"/>
        <v>3081.820999999999</v>
      </c>
      <c r="CE114" s="59">
        <f t="shared" si="108"/>
        <v>3698.1851666666676</v>
      </c>
      <c r="CF114" s="59">
        <f t="shared" si="114"/>
        <v>0</v>
      </c>
      <c r="CG114" s="59">
        <f t="shared" si="119"/>
        <v>0</v>
      </c>
      <c r="CH114" s="59">
        <f t="shared" si="121"/>
        <v>0</v>
      </c>
      <c r="CJ114" s="49">
        <f t="shared" si="115"/>
        <v>163933.28900000002</v>
      </c>
    </row>
    <row r="115" spans="1:88" x14ac:dyDescent="0.3">
      <c r="A115" s="94" t="s">
        <v>29</v>
      </c>
      <c r="B115" s="79">
        <v>2029</v>
      </c>
      <c r="C115" s="49"/>
      <c r="D115" s="49"/>
      <c r="E115" s="49"/>
      <c r="F115" s="49"/>
      <c r="G115" s="49"/>
      <c r="H115" s="49"/>
      <c r="I115" s="49"/>
      <c r="J115" s="49"/>
      <c r="L115" s="49">
        <f t="shared" si="109"/>
        <v>0</v>
      </c>
      <c r="M115" s="82">
        <f t="shared" si="135"/>
        <v>29205275.720000003</v>
      </c>
      <c r="N115" s="49">
        <f t="shared" si="136"/>
        <v>155702.66350000002</v>
      </c>
      <c r="O115" s="82">
        <f t="shared" si="137"/>
        <v>27982161.605166662</v>
      </c>
      <c r="P115" s="82">
        <f t="shared" si="138"/>
        <v>1223114.11483334</v>
      </c>
      <c r="Q115" s="82">
        <f t="shared" si="139"/>
        <v>2066.0607477759027</v>
      </c>
      <c r="R115" s="82">
        <f t="shared" si="124"/>
        <v>6971.7504545500387</v>
      </c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>
        <f t="shared" si="129"/>
        <v>9304.6443333333336</v>
      </c>
      <c r="BK115" s="59">
        <f t="shared" si="130"/>
        <v>11758.031500000001</v>
      </c>
      <c r="BL115" s="59">
        <f t="shared" si="131"/>
        <v>12855.660166666668</v>
      </c>
      <c r="BM115" s="59">
        <f t="shared" si="132"/>
        <v>11888.146333333332</v>
      </c>
      <c r="BN115" s="59">
        <f t="shared" si="133"/>
        <v>9159.2163333333338</v>
      </c>
      <c r="BO115" s="59">
        <f t="shared" si="134"/>
        <v>8215.5700000000015</v>
      </c>
      <c r="BP115" s="59">
        <f t="shared" si="78"/>
        <v>8977.5706666666665</v>
      </c>
      <c r="BQ115" s="59">
        <f t="shared" si="80"/>
        <v>10339.599166666665</v>
      </c>
      <c r="BR115" s="59">
        <f t="shared" si="82"/>
        <v>11780.388000000001</v>
      </c>
      <c r="BS115" s="59">
        <f t="shared" si="84"/>
        <v>7569.868833333333</v>
      </c>
      <c r="BT115" s="59">
        <f t="shared" si="86"/>
        <v>6379.8636666666662</v>
      </c>
      <c r="BU115" s="59">
        <f t="shared" si="88"/>
        <v>5496.7376666666669</v>
      </c>
      <c r="BV115" s="59">
        <f t="shared" si="90"/>
        <v>5979.7210000000005</v>
      </c>
      <c r="BW115" s="59">
        <f t="shared" si="92"/>
        <v>6138.3719999999994</v>
      </c>
      <c r="BX115" s="59">
        <f t="shared" si="94"/>
        <v>7504.4811666666665</v>
      </c>
      <c r="BY115" s="59">
        <f t="shared" si="96"/>
        <v>4181.1685000000007</v>
      </c>
      <c r="BZ115" s="59">
        <f t="shared" si="98"/>
        <v>3806.2959999999994</v>
      </c>
      <c r="CA115" s="59">
        <f t="shared" si="100"/>
        <v>3056.5510000000004</v>
      </c>
      <c r="CB115" s="59">
        <f t="shared" si="102"/>
        <v>2681.6783333333337</v>
      </c>
      <c r="CC115" s="59">
        <f t="shared" si="104"/>
        <v>1849.0926666666671</v>
      </c>
      <c r="CD115" s="59">
        <f t="shared" si="106"/>
        <v>3081.820999999999</v>
      </c>
      <c r="CE115" s="59">
        <f t="shared" si="108"/>
        <v>3698.1851666666676</v>
      </c>
      <c r="CF115" s="59">
        <f t="shared" si="114"/>
        <v>0</v>
      </c>
      <c r="CG115" s="59">
        <f t="shared" si="119"/>
        <v>0</v>
      </c>
      <c r="CH115" s="59">
        <f t="shared" si="121"/>
        <v>0</v>
      </c>
      <c r="CJ115" s="49">
        <f t="shared" si="115"/>
        <v>155702.66350000002</v>
      </c>
    </row>
    <row r="116" spans="1:88" x14ac:dyDescent="0.3">
      <c r="A116" s="94" t="s">
        <v>18</v>
      </c>
      <c r="B116" s="79">
        <v>2030</v>
      </c>
      <c r="C116" s="49"/>
      <c r="D116" s="49"/>
      <c r="E116" s="49"/>
      <c r="F116" s="49"/>
      <c r="G116" s="49"/>
      <c r="H116" s="49"/>
      <c r="I116" s="49"/>
      <c r="J116" s="49"/>
      <c r="L116" s="49">
        <f t="shared" si="109"/>
        <v>0</v>
      </c>
      <c r="M116" s="82">
        <f t="shared" si="135"/>
        <v>29205275.720000003</v>
      </c>
      <c r="N116" s="49">
        <f t="shared" si="136"/>
        <v>146398.01916666667</v>
      </c>
      <c r="O116" s="82">
        <f t="shared" si="137"/>
        <v>28128559.624333329</v>
      </c>
      <c r="P116" s="82">
        <f t="shared" si="138"/>
        <v>1076716.095666673</v>
      </c>
      <c r="Q116" s="82">
        <f t="shared" si="139"/>
        <v>1818.7680403463846</v>
      </c>
      <c r="R116" s="82">
        <f t="shared" si="124"/>
        <v>6137.2817453000362</v>
      </c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>
        <f t="shared" si="130"/>
        <v>11758.031500000001</v>
      </c>
      <c r="BL116" s="59">
        <f t="shared" si="131"/>
        <v>12855.660166666668</v>
      </c>
      <c r="BM116" s="59">
        <f t="shared" si="132"/>
        <v>11888.146333333332</v>
      </c>
      <c r="BN116" s="59">
        <f t="shared" si="133"/>
        <v>9159.2163333333338</v>
      </c>
      <c r="BO116" s="59">
        <f t="shared" si="134"/>
        <v>8215.5700000000015</v>
      </c>
      <c r="BP116" s="59">
        <f t="shared" si="78"/>
        <v>8977.5706666666665</v>
      </c>
      <c r="BQ116" s="59">
        <f t="shared" si="80"/>
        <v>10339.599166666665</v>
      </c>
      <c r="BR116" s="59">
        <f t="shared" si="82"/>
        <v>11780.388000000001</v>
      </c>
      <c r="BS116" s="59">
        <f t="shared" si="84"/>
        <v>7569.868833333333</v>
      </c>
      <c r="BT116" s="59">
        <f t="shared" si="86"/>
        <v>6379.8636666666662</v>
      </c>
      <c r="BU116" s="59">
        <f t="shared" si="88"/>
        <v>5496.7376666666669</v>
      </c>
      <c r="BV116" s="59">
        <f t="shared" si="90"/>
        <v>5979.7210000000005</v>
      </c>
      <c r="BW116" s="59">
        <f t="shared" si="92"/>
        <v>6138.3719999999994</v>
      </c>
      <c r="BX116" s="59">
        <f t="shared" si="94"/>
        <v>7504.4811666666665</v>
      </c>
      <c r="BY116" s="59">
        <f t="shared" si="96"/>
        <v>4181.1685000000007</v>
      </c>
      <c r="BZ116" s="59">
        <f t="shared" si="98"/>
        <v>3806.2959999999994</v>
      </c>
      <c r="CA116" s="59">
        <f t="shared" si="100"/>
        <v>3056.5510000000004</v>
      </c>
      <c r="CB116" s="59">
        <f t="shared" si="102"/>
        <v>2681.6783333333337</v>
      </c>
      <c r="CC116" s="59">
        <f t="shared" si="104"/>
        <v>1849.0926666666671</v>
      </c>
      <c r="CD116" s="59">
        <f t="shared" si="106"/>
        <v>3081.820999999999</v>
      </c>
      <c r="CE116" s="59">
        <f t="shared" si="108"/>
        <v>3698.1851666666676</v>
      </c>
      <c r="CF116" s="59">
        <f t="shared" si="114"/>
        <v>0</v>
      </c>
      <c r="CG116" s="59">
        <f t="shared" si="119"/>
        <v>0</v>
      </c>
      <c r="CH116" s="59">
        <f t="shared" si="121"/>
        <v>0</v>
      </c>
      <c r="CJ116" s="49">
        <f t="shared" si="115"/>
        <v>146398.01916666667</v>
      </c>
    </row>
    <row r="117" spans="1:88" x14ac:dyDescent="0.3">
      <c r="A117" s="94" t="s">
        <v>19</v>
      </c>
      <c r="B117" s="79">
        <v>2030</v>
      </c>
      <c r="C117" s="49"/>
      <c r="D117" s="49"/>
      <c r="E117" s="49"/>
      <c r="F117" s="49"/>
      <c r="G117" s="49"/>
      <c r="H117" s="49"/>
      <c r="I117" s="49"/>
      <c r="J117" s="49"/>
      <c r="L117" s="49">
        <f t="shared" si="109"/>
        <v>0</v>
      </c>
      <c r="M117" s="82">
        <f t="shared" si="135"/>
        <v>29205275.720000003</v>
      </c>
      <c r="N117" s="49">
        <f t="shared" si="136"/>
        <v>134639.98766666668</v>
      </c>
      <c r="O117" s="82">
        <f t="shared" si="137"/>
        <v>28263199.611999996</v>
      </c>
      <c r="P117" s="82">
        <f t="shared" si="138"/>
        <v>942076.10800000653</v>
      </c>
      <c r="Q117" s="82">
        <f t="shared" si="139"/>
        <v>1591.3367727111199</v>
      </c>
      <c r="R117" s="82">
        <f t="shared" si="124"/>
        <v>5369.8338156000373</v>
      </c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>
        <f t="shared" si="131"/>
        <v>12855.660166666668</v>
      </c>
      <c r="BM117" s="59">
        <f t="shared" si="132"/>
        <v>11888.146333333332</v>
      </c>
      <c r="BN117" s="59">
        <f t="shared" si="133"/>
        <v>9159.2163333333338</v>
      </c>
      <c r="BO117" s="59">
        <f t="shared" si="134"/>
        <v>8215.5700000000015</v>
      </c>
      <c r="BP117" s="59">
        <f t="shared" si="78"/>
        <v>8977.5706666666665</v>
      </c>
      <c r="BQ117" s="59">
        <f t="shared" si="80"/>
        <v>10339.599166666665</v>
      </c>
      <c r="BR117" s="59">
        <f t="shared" si="82"/>
        <v>11780.388000000001</v>
      </c>
      <c r="BS117" s="59">
        <f t="shared" si="84"/>
        <v>7569.868833333333</v>
      </c>
      <c r="BT117" s="59">
        <f t="shared" si="86"/>
        <v>6379.8636666666662</v>
      </c>
      <c r="BU117" s="59">
        <f t="shared" si="88"/>
        <v>5496.7376666666669</v>
      </c>
      <c r="BV117" s="59">
        <f t="shared" si="90"/>
        <v>5979.7210000000005</v>
      </c>
      <c r="BW117" s="59">
        <f t="shared" si="92"/>
        <v>6138.3719999999994</v>
      </c>
      <c r="BX117" s="59">
        <f t="shared" si="94"/>
        <v>7504.4811666666665</v>
      </c>
      <c r="BY117" s="59">
        <f t="shared" si="96"/>
        <v>4181.1685000000007</v>
      </c>
      <c r="BZ117" s="59">
        <f t="shared" si="98"/>
        <v>3806.2959999999994</v>
      </c>
      <c r="CA117" s="59">
        <f t="shared" si="100"/>
        <v>3056.5510000000004</v>
      </c>
      <c r="CB117" s="59">
        <f t="shared" si="102"/>
        <v>2681.6783333333337</v>
      </c>
      <c r="CC117" s="59">
        <f t="shared" si="104"/>
        <v>1849.0926666666671</v>
      </c>
      <c r="CD117" s="59">
        <f t="shared" si="106"/>
        <v>3081.820999999999</v>
      </c>
      <c r="CE117" s="59">
        <f t="shared" si="108"/>
        <v>3698.1851666666676</v>
      </c>
      <c r="CF117" s="59">
        <f t="shared" si="114"/>
        <v>0</v>
      </c>
      <c r="CG117" s="59">
        <f t="shared" si="119"/>
        <v>0</v>
      </c>
      <c r="CH117" s="59">
        <f t="shared" si="121"/>
        <v>0</v>
      </c>
      <c r="CJ117" s="49">
        <f t="shared" si="115"/>
        <v>134639.98766666668</v>
      </c>
    </row>
    <row r="118" spans="1:88" x14ac:dyDescent="0.3">
      <c r="A118" s="94" t="s">
        <v>20</v>
      </c>
      <c r="B118" s="79">
        <v>2030</v>
      </c>
      <c r="C118" s="49"/>
      <c r="D118" s="49"/>
      <c r="E118" s="49"/>
      <c r="F118" s="49"/>
      <c r="G118" s="49"/>
      <c r="H118" s="49"/>
      <c r="I118" s="49"/>
      <c r="J118" s="49"/>
      <c r="L118" s="49">
        <f t="shared" si="109"/>
        <v>0</v>
      </c>
      <c r="M118" s="82">
        <f t="shared" si="135"/>
        <v>29205275.720000003</v>
      </c>
      <c r="N118" s="49">
        <f t="shared" si="136"/>
        <v>121784.3275</v>
      </c>
      <c r="O118" s="82">
        <f t="shared" si="137"/>
        <v>28384983.939499997</v>
      </c>
      <c r="P118" s="82">
        <f t="shared" si="138"/>
        <v>820291.78050000593</v>
      </c>
      <c r="Q118" s="82">
        <f t="shared" si="139"/>
        <v>1385.621038021621</v>
      </c>
      <c r="R118" s="82">
        <f t="shared" si="124"/>
        <v>4675.6631488500343</v>
      </c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>
        <f t="shared" si="132"/>
        <v>11888.146333333332</v>
      </c>
      <c r="BN118" s="59">
        <f t="shared" si="133"/>
        <v>9159.2163333333338</v>
      </c>
      <c r="BO118" s="59">
        <f t="shared" si="134"/>
        <v>8215.5700000000015</v>
      </c>
      <c r="BP118" s="59">
        <f t="shared" si="78"/>
        <v>8977.5706666666665</v>
      </c>
      <c r="BQ118" s="59">
        <f t="shared" si="80"/>
        <v>10339.599166666665</v>
      </c>
      <c r="BR118" s="59">
        <f t="shared" si="82"/>
        <v>11780.388000000001</v>
      </c>
      <c r="BS118" s="59">
        <f t="shared" si="84"/>
        <v>7569.868833333333</v>
      </c>
      <c r="BT118" s="59">
        <f t="shared" si="86"/>
        <v>6379.8636666666662</v>
      </c>
      <c r="BU118" s="59">
        <f t="shared" si="88"/>
        <v>5496.7376666666669</v>
      </c>
      <c r="BV118" s="59">
        <f t="shared" si="90"/>
        <v>5979.7210000000005</v>
      </c>
      <c r="BW118" s="59">
        <f t="shared" si="92"/>
        <v>6138.3719999999994</v>
      </c>
      <c r="BX118" s="59">
        <f t="shared" si="94"/>
        <v>7504.4811666666665</v>
      </c>
      <c r="BY118" s="59">
        <f t="shared" si="96"/>
        <v>4181.1685000000007</v>
      </c>
      <c r="BZ118" s="59">
        <f t="shared" si="98"/>
        <v>3806.2959999999994</v>
      </c>
      <c r="CA118" s="59">
        <f t="shared" si="100"/>
        <v>3056.5510000000004</v>
      </c>
      <c r="CB118" s="59">
        <f t="shared" si="102"/>
        <v>2681.6783333333337</v>
      </c>
      <c r="CC118" s="59">
        <f t="shared" si="104"/>
        <v>1849.0926666666671</v>
      </c>
      <c r="CD118" s="59">
        <f t="shared" si="106"/>
        <v>3081.820999999999</v>
      </c>
      <c r="CE118" s="59">
        <f t="shared" si="108"/>
        <v>3698.1851666666676</v>
      </c>
      <c r="CF118" s="59">
        <f t="shared" si="114"/>
        <v>0</v>
      </c>
      <c r="CG118" s="59">
        <f t="shared" si="119"/>
        <v>0</v>
      </c>
      <c r="CH118" s="59">
        <f t="shared" si="121"/>
        <v>0</v>
      </c>
      <c r="CJ118" s="49">
        <f t="shared" si="115"/>
        <v>121784.3275</v>
      </c>
    </row>
    <row r="119" spans="1:88" x14ac:dyDescent="0.3">
      <c r="A119" s="94" t="s">
        <v>21</v>
      </c>
      <c r="B119" s="79">
        <v>2030</v>
      </c>
      <c r="C119" s="49"/>
      <c r="D119" s="49"/>
      <c r="E119" s="49"/>
      <c r="F119" s="49"/>
      <c r="G119" s="49"/>
      <c r="H119" s="49"/>
      <c r="I119" s="49"/>
      <c r="J119" s="49"/>
      <c r="L119" s="49">
        <f t="shared" si="109"/>
        <v>0</v>
      </c>
      <c r="M119" s="82">
        <f t="shared" si="135"/>
        <v>29205275.720000003</v>
      </c>
      <c r="N119" s="49">
        <f t="shared" si="136"/>
        <v>109896.18116666666</v>
      </c>
      <c r="O119" s="82">
        <f t="shared" si="137"/>
        <v>28494880.120666664</v>
      </c>
      <c r="P119" s="82">
        <f t="shared" si="138"/>
        <v>710395.59933333844</v>
      </c>
      <c r="Q119" s="82">
        <f t="shared" si="139"/>
        <v>1199.9865305906778</v>
      </c>
      <c r="R119" s="82">
        <f t="shared" si="124"/>
        <v>4049.2549162000291</v>
      </c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>
        <f t="shared" si="133"/>
        <v>9159.2163333333338</v>
      </c>
      <c r="BO119" s="59">
        <f t="shared" si="134"/>
        <v>8215.5700000000015</v>
      </c>
      <c r="BP119" s="59">
        <f t="shared" si="78"/>
        <v>8977.5706666666665</v>
      </c>
      <c r="BQ119" s="59">
        <f t="shared" si="80"/>
        <v>10339.599166666665</v>
      </c>
      <c r="BR119" s="59">
        <f t="shared" si="82"/>
        <v>11780.388000000001</v>
      </c>
      <c r="BS119" s="59">
        <f t="shared" si="84"/>
        <v>7569.868833333333</v>
      </c>
      <c r="BT119" s="59">
        <f t="shared" si="86"/>
        <v>6379.8636666666662</v>
      </c>
      <c r="BU119" s="59">
        <f t="shared" si="88"/>
        <v>5496.7376666666669</v>
      </c>
      <c r="BV119" s="59">
        <f t="shared" si="90"/>
        <v>5979.7210000000005</v>
      </c>
      <c r="BW119" s="59">
        <f t="shared" si="92"/>
        <v>6138.3719999999994</v>
      </c>
      <c r="BX119" s="59">
        <f t="shared" si="94"/>
        <v>7504.4811666666665</v>
      </c>
      <c r="BY119" s="59">
        <f t="shared" si="96"/>
        <v>4181.1685000000007</v>
      </c>
      <c r="BZ119" s="59">
        <f t="shared" si="98"/>
        <v>3806.2959999999994</v>
      </c>
      <c r="CA119" s="59">
        <f t="shared" si="100"/>
        <v>3056.5510000000004</v>
      </c>
      <c r="CB119" s="59">
        <f t="shared" si="102"/>
        <v>2681.6783333333337</v>
      </c>
      <c r="CC119" s="59">
        <f t="shared" si="104"/>
        <v>1849.0926666666671</v>
      </c>
      <c r="CD119" s="59">
        <f t="shared" si="106"/>
        <v>3081.820999999999</v>
      </c>
      <c r="CE119" s="59">
        <f t="shared" si="108"/>
        <v>3698.1851666666676</v>
      </c>
      <c r="CF119" s="59">
        <f t="shared" si="114"/>
        <v>0</v>
      </c>
      <c r="CG119" s="59">
        <f t="shared" si="119"/>
        <v>0</v>
      </c>
      <c r="CH119" s="59">
        <f t="shared" si="121"/>
        <v>0</v>
      </c>
      <c r="CJ119" s="49">
        <f t="shared" si="115"/>
        <v>109896.18116666666</v>
      </c>
    </row>
    <row r="120" spans="1:88" x14ac:dyDescent="0.3">
      <c r="A120" s="94" t="s">
        <v>22</v>
      </c>
      <c r="B120" s="79">
        <v>2030</v>
      </c>
      <c r="C120" s="49"/>
      <c r="D120" s="49"/>
      <c r="E120" s="49"/>
      <c r="F120" s="49"/>
      <c r="G120" s="49"/>
      <c r="H120" s="49"/>
      <c r="I120" s="49"/>
      <c r="J120" s="49"/>
      <c r="L120" s="49">
        <f t="shared" si="109"/>
        <v>0</v>
      </c>
      <c r="M120" s="82">
        <f t="shared" si="135"/>
        <v>29205275.720000003</v>
      </c>
      <c r="N120" s="49">
        <f t="shared" si="136"/>
        <v>100736.96483333332</v>
      </c>
      <c r="O120" s="82">
        <f t="shared" si="137"/>
        <v>28595617.085499998</v>
      </c>
      <c r="P120" s="82">
        <f t="shared" si="138"/>
        <v>609658.63450000435</v>
      </c>
      <c r="Q120" s="82">
        <f t="shared" si="139"/>
        <v>1029.823594550493</v>
      </c>
      <c r="R120" s="82">
        <f t="shared" si="124"/>
        <v>3475.054216650025</v>
      </c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>
        <f t="shared" si="134"/>
        <v>8215.5700000000015</v>
      </c>
      <c r="BP120" s="59">
        <f t="shared" si="78"/>
        <v>8977.5706666666665</v>
      </c>
      <c r="BQ120" s="59">
        <f t="shared" si="80"/>
        <v>10339.599166666665</v>
      </c>
      <c r="BR120" s="59">
        <f t="shared" si="82"/>
        <v>11780.388000000001</v>
      </c>
      <c r="BS120" s="59">
        <f t="shared" si="84"/>
        <v>7569.868833333333</v>
      </c>
      <c r="BT120" s="59">
        <f t="shared" si="86"/>
        <v>6379.8636666666662</v>
      </c>
      <c r="BU120" s="59">
        <f t="shared" si="88"/>
        <v>5496.7376666666669</v>
      </c>
      <c r="BV120" s="59">
        <f t="shared" si="90"/>
        <v>5979.7210000000005</v>
      </c>
      <c r="BW120" s="59">
        <f t="shared" si="92"/>
        <v>6138.3719999999994</v>
      </c>
      <c r="BX120" s="59">
        <f t="shared" si="94"/>
        <v>7504.4811666666665</v>
      </c>
      <c r="BY120" s="59">
        <f t="shared" si="96"/>
        <v>4181.1685000000007</v>
      </c>
      <c r="BZ120" s="59">
        <f t="shared" si="98"/>
        <v>3806.2959999999994</v>
      </c>
      <c r="CA120" s="59">
        <f t="shared" si="100"/>
        <v>3056.5510000000004</v>
      </c>
      <c r="CB120" s="59">
        <f t="shared" si="102"/>
        <v>2681.6783333333337</v>
      </c>
      <c r="CC120" s="59">
        <f t="shared" si="104"/>
        <v>1849.0926666666671</v>
      </c>
      <c r="CD120" s="59">
        <f t="shared" si="106"/>
        <v>3081.820999999999</v>
      </c>
      <c r="CE120" s="59">
        <f t="shared" si="108"/>
        <v>3698.1851666666676</v>
      </c>
      <c r="CF120" s="59">
        <f t="shared" si="114"/>
        <v>0</v>
      </c>
      <c r="CG120" s="59">
        <f t="shared" si="119"/>
        <v>0</v>
      </c>
      <c r="CH120" s="59">
        <f t="shared" si="121"/>
        <v>0</v>
      </c>
      <c r="CJ120" s="49">
        <f t="shared" si="115"/>
        <v>100736.96483333332</v>
      </c>
    </row>
    <row r="121" spans="1:88" x14ac:dyDescent="0.3">
      <c r="A121" s="94" t="s">
        <v>23</v>
      </c>
      <c r="B121" s="79">
        <v>2030</v>
      </c>
      <c r="C121" s="49"/>
      <c r="D121" s="49"/>
      <c r="E121" s="49"/>
      <c r="F121" s="49"/>
      <c r="G121" s="49"/>
      <c r="H121" s="49"/>
      <c r="I121" s="49"/>
      <c r="J121" s="49"/>
      <c r="L121" s="49">
        <f t="shared" si="109"/>
        <v>0</v>
      </c>
      <c r="M121" s="82">
        <f t="shared" si="135"/>
        <v>29205275.720000003</v>
      </c>
      <c r="N121" s="49">
        <f t="shared" si="136"/>
        <v>92521.394833333325</v>
      </c>
      <c r="O121" s="82">
        <f t="shared" si="137"/>
        <v>28688138.480333332</v>
      </c>
      <c r="P121" s="82">
        <f t="shared" si="138"/>
        <v>517137.23966667056</v>
      </c>
      <c r="Q121" s="82">
        <f t="shared" si="139"/>
        <v>873.53824073403928</v>
      </c>
      <c r="R121" s="82">
        <f t="shared" si="124"/>
        <v>2947.6822661000224</v>
      </c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>
        <f t="shared" si="78"/>
        <v>8977.5706666666665</v>
      </c>
      <c r="BQ121" s="59">
        <f t="shared" si="80"/>
        <v>10339.599166666665</v>
      </c>
      <c r="BR121" s="59">
        <f t="shared" si="82"/>
        <v>11780.388000000001</v>
      </c>
      <c r="BS121" s="59">
        <f t="shared" si="84"/>
        <v>7569.868833333333</v>
      </c>
      <c r="BT121" s="59">
        <f t="shared" si="86"/>
        <v>6379.8636666666662</v>
      </c>
      <c r="BU121" s="59">
        <f t="shared" si="88"/>
        <v>5496.7376666666669</v>
      </c>
      <c r="BV121" s="59">
        <f t="shared" si="90"/>
        <v>5979.7210000000005</v>
      </c>
      <c r="BW121" s="59">
        <f t="shared" si="92"/>
        <v>6138.3719999999994</v>
      </c>
      <c r="BX121" s="59">
        <f t="shared" si="94"/>
        <v>7504.4811666666665</v>
      </c>
      <c r="BY121" s="59">
        <f t="shared" si="96"/>
        <v>4181.1685000000007</v>
      </c>
      <c r="BZ121" s="59">
        <f t="shared" si="98"/>
        <v>3806.2959999999994</v>
      </c>
      <c r="CA121" s="59">
        <f t="shared" si="100"/>
        <v>3056.5510000000004</v>
      </c>
      <c r="CB121" s="59">
        <f t="shared" si="102"/>
        <v>2681.6783333333337</v>
      </c>
      <c r="CC121" s="59">
        <f t="shared" si="104"/>
        <v>1849.0926666666671</v>
      </c>
      <c r="CD121" s="59">
        <f t="shared" si="106"/>
        <v>3081.820999999999</v>
      </c>
      <c r="CE121" s="59">
        <f t="shared" si="108"/>
        <v>3698.1851666666676</v>
      </c>
      <c r="CF121" s="59">
        <f t="shared" si="114"/>
        <v>0</v>
      </c>
      <c r="CG121" s="59">
        <f t="shared" si="119"/>
        <v>0</v>
      </c>
      <c r="CH121" s="59">
        <f t="shared" si="121"/>
        <v>0</v>
      </c>
      <c r="CJ121" s="49">
        <f t="shared" si="115"/>
        <v>92521.394833333325</v>
      </c>
    </row>
    <row r="122" spans="1:88" x14ac:dyDescent="0.3">
      <c r="A122" s="94" t="s">
        <v>24</v>
      </c>
      <c r="B122" s="79">
        <v>2030</v>
      </c>
      <c r="C122" s="49"/>
      <c r="D122" s="49"/>
      <c r="E122" s="49"/>
      <c r="F122" s="49"/>
      <c r="G122" s="49"/>
      <c r="H122" s="49"/>
      <c r="I122" s="49"/>
      <c r="J122" s="49"/>
      <c r="L122" s="49">
        <f t="shared" si="109"/>
        <v>0</v>
      </c>
      <c r="M122" s="82">
        <f t="shared" si="135"/>
        <v>29205275.720000003</v>
      </c>
      <c r="N122" s="49">
        <f t="shared" si="136"/>
        <v>83543.824166666658</v>
      </c>
      <c r="O122" s="82">
        <f t="shared" si="137"/>
        <v>28771682.304499999</v>
      </c>
      <c r="P122" s="82">
        <f t="shared" si="138"/>
        <v>433593.41550000384</v>
      </c>
      <c r="Q122" s="82">
        <f t="shared" si="139"/>
        <v>732.41762595529383</v>
      </c>
      <c r="R122" s="82">
        <f t="shared" si="124"/>
        <v>2471.4824683500219</v>
      </c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>
        <f t="shared" si="80"/>
        <v>10339.599166666665</v>
      </c>
      <c r="BR122" s="59">
        <f t="shared" si="82"/>
        <v>11780.388000000001</v>
      </c>
      <c r="BS122" s="59">
        <f t="shared" si="84"/>
        <v>7569.868833333333</v>
      </c>
      <c r="BT122" s="59">
        <f t="shared" si="86"/>
        <v>6379.8636666666662</v>
      </c>
      <c r="BU122" s="59">
        <f t="shared" si="88"/>
        <v>5496.7376666666669</v>
      </c>
      <c r="BV122" s="59">
        <f t="shared" si="90"/>
        <v>5979.7210000000005</v>
      </c>
      <c r="BW122" s="59">
        <f t="shared" si="92"/>
        <v>6138.3719999999994</v>
      </c>
      <c r="BX122" s="59">
        <f t="shared" si="94"/>
        <v>7504.4811666666665</v>
      </c>
      <c r="BY122" s="59">
        <f t="shared" si="96"/>
        <v>4181.1685000000007</v>
      </c>
      <c r="BZ122" s="59">
        <f t="shared" si="98"/>
        <v>3806.2959999999994</v>
      </c>
      <c r="CA122" s="59">
        <f t="shared" si="100"/>
        <v>3056.5510000000004</v>
      </c>
      <c r="CB122" s="59">
        <f t="shared" si="102"/>
        <v>2681.6783333333337</v>
      </c>
      <c r="CC122" s="59">
        <f t="shared" si="104"/>
        <v>1849.0926666666671</v>
      </c>
      <c r="CD122" s="59">
        <f t="shared" si="106"/>
        <v>3081.820999999999</v>
      </c>
      <c r="CE122" s="59">
        <f t="shared" si="108"/>
        <v>3698.1851666666676</v>
      </c>
      <c r="CF122" s="59">
        <f t="shared" si="114"/>
        <v>0</v>
      </c>
      <c r="CG122" s="59">
        <f t="shared" si="119"/>
        <v>0</v>
      </c>
      <c r="CH122" s="59">
        <f t="shared" si="121"/>
        <v>0</v>
      </c>
      <c r="CJ122" s="49">
        <f t="shared" si="115"/>
        <v>83543.824166666658</v>
      </c>
    </row>
    <row r="123" spans="1:88" x14ac:dyDescent="0.3">
      <c r="A123" s="94" t="s">
        <v>25</v>
      </c>
      <c r="B123" s="79">
        <v>2030</v>
      </c>
      <c r="C123" s="49"/>
      <c r="D123" s="49"/>
      <c r="E123" s="49"/>
      <c r="F123" s="49"/>
      <c r="G123" s="49"/>
      <c r="H123" s="49"/>
      <c r="I123" s="49"/>
      <c r="J123" s="49"/>
      <c r="L123" s="49">
        <f t="shared" si="109"/>
        <v>0</v>
      </c>
      <c r="M123" s="82">
        <f t="shared" si="135"/>
        <v>29205275.720000003</v>
      </c>
      <c r="N123" s="49">
        <f t="shared" si="136"/>
        <v>73204.224999999991</v>
      </c>
      <c r="O123" s="82">
        <f t="shared" si="137"/>
        <v>28844886.5295</v>
      </c>
      <c r="P123" s="82">
        <f t="shared" si="138"/>
        <v>360389.19050000235</v>
      </c>
      <c r="Q123" s="82">
        <f t="shared" si="139"/>
        <v>608.76246245939478</v>
      </c>
      <c r="R123" s="82">
        <f t="shared" si="124"/>
        <v>2054.2183858500134</v>
      </c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>
        <f t="shared" si="82"/>
        <v>11780.388000000001</v>
      </c>
      <c r="BS123" s="59">
        <f t="shared" si="84"/>
        <v>7569.868833333333</v>
      </c>
      <c r="BT123" s="59">
        <f t="shared" si="86"/>
        <v>6379.8636666666662</v>
      </c>
      <c r="BU123" s="59">
        <f t="shared" si="88"/>
        <v>5496.7376666666669</v>
      </c>
      <c r="BV123" s="59">
        <f t="shared" si="90"/>
        <v>5979.7210000000005</v>
      </c>
      <c r="BW123" s="59">
        <f t="shared" si="92"/>
        <v>6138.3719999999994</v>
      </c>
      <c r="BX123" s="59">
        <f t="shared" si="94"/>
        <v>7504.4811666666665</v>
      </c>
      <c r="BY123" s="59">
        <f t="shared" si="96"/>
        <v>4181.1685000000007</v>
      </c>
      <c r="BZ123" s="59">
        <f t="shared" si="98"/>
        <v>3806.2959999999994</v>
      </c>
      <c r="CA123" s="59">
        <f t="shared" si="100"/>
        <v>3056.5510000000004</v>
      </c>
      <c r="CB123" s="59">
        <f t="shared" si="102"/>
        <v>2681.6783333333337</v>
      </c>
      <c r="CC123" s="59">
        <f t="shared" si="104"/>
        <v>1849.0926666666671</v>
      </c>
      <c r="CD123" s="59">
        <f t="shared" si="106"/>
        <v>3081.820999999999</v>
      </c>
      <c r="CE123" s="59">
        <f t="shared" si="108"/>
        <v>3698.1851666666676</v>
      </c>
      <c r="CF123" s="59">
        <f t="shared" si="114"/>
        <v>0</v>
      </c>
      <c r="CG123" s="59">
        <f t="shared" si="119"/>
        <v>0</v>
      </c>
      <c r="CH123" s="59">
        <f t="shared" si="121"/>
        <v>0</v>
      </c>
      <c r="CJ123" s="49">
        <f t="shared" si="115"/>
        <v>73204.224999999991</v>
      </c>
    </row>
    <row r="124" spans="1:88" x14ac:dyDescent="0.3">
      <c r="A124" s="94" t="s">
        <v>26</v>
      </c>
      <c r="B124" s="79">
        <v>2030</v>
      </c>
      <c r="C124" s="49"/>
      <c r="D124" s="49"/>
      <c r="E124" s="49"/>
      <c r="F124" s="49"/>
      <c r="G124" s="49"/>
      <c r="H124" s="49"/>
      <c r="I124" s="49"/>
      <c r="J124" s="49"/>
      <c r="L124" s="49">
        <f t="shared" si="109"/>
        <v>0</v>
      </c>
      <c r="M124" s="82">
        <f t="shared" si="135"/>
        <v>29205275.720000003</v>
      </c>
      <c r="N124" s="49">
        <f t="shared" si="136"/>
        <v>61423.837</v>
      </c>
      <c r="O124" s="82">
        <f t="shared" si="137"/>
        <v>28906310.366500001</v>
      </c>
      <c r="P124" s="82">
        <f t="shared" si="138"/>
        <v>298965.35350000113</v>
      </c>
      <c r="Q124" s="82">
        <f t="shared" si="139"/>
        <v>505.00650292590541</v>
      </c>
      <c r="R124" s="82">
        <f t="shared" si="124"/>
        <v>1704.1025149500065</v>
      </c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>
        <f t="shared" si="84"/>
        <v>7569.868833333333</v>
      </c>
      <c r="BT124" s="59">
        <f t="shared" si="86"/>
        <v>6379.8636666666662</v>
      </c>
      <c r="BU124" s="59">
        <f t="shared" si="88"/>
        <v>5496.7376666666669</v>
      </c>
      <c r="BV124" s="59">
        <f t="shared" si="90"/>
        <v>5979.7210000000005</v>
      </c>
      <c r="BW124" s="59">
        <f t="shared" si="92"/>
        <v>6138.3719999999994</v>
      </c>
      <c r="BX124" s="59">
        <f t="shared" si="94"/>
        <v>7504.4811666666665</v>
      </c>
      <c r="BY124" s="59">
        <f t="shared" si="96"/>
        <v>4181.1685000000007</v>
      </c>
      <c r="BZ124" s="59">
        <f t="shared" si="98"/>
        <v>3806.2959999999994</v>
      </c>
      <c r="CA124" s="59">
        <f t="shared" si="100"/>
        <v>3056.5510000000004</v>
      </c>
      <c r="CB124" s="59">
        <f t="shared" si="102"/>
        <v>2681.6783333333337</v>
      </c>
      <c r="CC124" s="59">
        <f t="shared" si="104"/>
        <v>1849.0926666666671</v>
      </c>
      <c r="CD124" s="59">
        <f t="shared" si="106"/>
        <v>3081.820999999999</v>
      </c>
      <c r="CE124" s="59">
        <f t="shared" si="108"/>
        <v>3698.1851666666676</v>
      </c>
      <c r="CF124" s="59">
        <f t="shared" si="114"/>
        <v>0</v>
      </c>
      <c r="CG124" s="59">
        <f t="shared" si="119"/>
        <v>0</v>
      </c>
      <c r="CH124" s="59">
        <f t="shared" si="121"/>
        <v>0</v>
      </c>
      <c r="CJ124" s="49">
        <f t="shared" si="115"/>
        <v>61423.837</v>
      </c>
    </row>
    <row r="125" spans="1:88" x14ac:dyDescent="0.3">
      <c r="A125" s="94" t="s">
        <v>27</v>
      </c>
      <c r="B125" s="79">
        <v>2030</v>
      </c>
      <c r="C125" s="49"/>
      <c r="D125" s="49"/>
      <c r="E125" s="49"/>
      <c r="F125" s="49"/>
      <c r="G125" s="49"/>
      <c r="H125" s="49"/>
      <c r="I125" s="49"/>
      <c r="J125" s="49"/>
      <c r="L125" s="49">
        <f t="shared" si="109"/>
        <v>0</v>
      </c>
      <c r="M125" s="82">
        <f t="shared" si="135"/>
        <v>29205275.720000003</v>
      </c>
      <c r="N125" s="49">
        <f t="shared" si="136"/>
        <v>53853.968166666666</v>
      </c>
      <c r="O125" s="82">
        <f t="shared" si="137"/>
        <v>28960164.334666669</v>
      </c>
      <c r="P125" s="82">
        <f t="shared" si="138"/>
        <v>245111.38533333316</v>
      </c>
      <c r="Q125" s="82">
        <f t="shared" si="139"/>
        <v>414.03741967214336</v>
      </c>
      <c r="R125" s="82">
        <f t="shared" si="124"/>
        <v>1397.134896399999</v>
      </c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>
        <f t="shared" si="86"/>
        <v>6379.8636666666662</v>
      </c>
      <c r="BU125" s="59">
        <f t="shared" si="88"/>
        <v>5496.7376666666669</v>
      </c>
      <c r="BV125" s="59">
        <f t="shared" si="90"/>
        <v>5979.7210000000005</v>
      </c>
      <c r="BW125" s="59">
        <f t="shared" si="92"/>
        <v>6138.3719999999994</v>
      </c>
      <c r="BX125" s="59">
        <f t="shared" si="94"/>
        <v>7504.4811666666665</v>
      </c>
      <c r="BY125" s="59">
        <f t="shared" si="96"/>
        <v>4181.1685000000007</v>
      </c>
      <c r="BZ125" s="59">
        <f t="shared" si="98"/>
        <v>3806.2959999999994</v>
      </c>
      <c r="CA125" s="59">
        <f t="shared" si="100"/>
        <v>3056.5510000000004</v>
      </c>
      <c r="CB125" s="59">
        <f t="shared" si="102"/>
        <v>2681.6783333333337</v>
      </c>
      <c r="CC125" s="59">
        <f t="shared" si="104"/>
        <v>1849.0926666666671</v>
      </c>
      <c r="CD125" s="59">
        <f t="shared" si="106"/>
        <v>3081.820999999999</v>
      </c>
      <c r="CE125" s="59">
        <f t="shared" si="108"/>
        <v>3698.1851666666676</v>
      </c>
      <c r="CF125" s="59">
        <f t="shared" si="114"/>
        <v>0</v>
      </c>
      <c r="CG125" s="59">
        <f t="shared" si="119"/>
        <v>0</v>
      </c>
      <c r="CH125" s="59">
        <f t="shared" si="121"/>
        <v>0</v>
      </c>
      <c r="CJ125" s="49">
        <f t="shared" si="115"/>
        <v>53853.968166666666</v>
      </c>
    </row>
    <row r="126" spans="1:88" x14ac:dyDescent="0.3">
      <c r="A126" s="94" t="s">
        <v>28</v>
      </c>
      <c r="B126" s="79">
        <v>2030</v>
      </c>
      <c r="C126" s="49"/>
      <c r="D126" s="49"/>
      <c r="E126" s="49"/>
      <c r="F126" s="49"/>
      <c r="G126" s="49"/>
      <c r="H126" s="49"/>
      <c r="I126" s="49"/>
      <c r="J126" s="49"/>
      <c r="L126" s="49">
        <f t="shared" si="109"/>
        <v>0</v>
      </c>
      <c r="M126" s="82">
        <f t="shared" si="135"/>
        <v>29205275.720000003</v>
      </c>
      <c r="N126" s="49">
        <f t="shared" si="136"/>
        <v>47474.104500000001</v>
      </c>
      <c r="O126" s="82">
        <f t="shared" si="137"/>
        <v>29007638.439166669</v>
      </c>
      <c r="P126" s="82">
        <f t="shared" si="138"/>
        <v>197637.28083333373</v>
      </c>
      <c r="Q126" s="82">
        <f t="shared" si="139"/>
        <v>333.84507894633538</v>
      </c>
      <c r="R126" s="82">
        <f t="shared" si="124"/>
        <v>1126.5325007500023</v>
      </c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>
        <f t="shared" si="88"/>
        <v>5496.7376666666669</v>
      </c>
      <c r="BV126" s="59">
        <f t="shared" si="90"/>
        <v>5979.7210000000005</v>
      </c>
      <c r="BW126" s="59">
        <f t="shared" si="92"/>
        <v>6138.3719999999994</v>
      </c>
      <c r="BX126" s="59">
        <f t="shared" si="94"/>
        <v>7504.4811666666665</v>
      </c>
      <c r="BY126" s="59">
        <f t="shared" si="96"/>
        <v>4181.1685000000007</v>
      </c>
      <c r="BZ126" s="59">
        <f t="shared" si="98"/>
        <v>3806.2959999999994</v>
      </c>
      <c r="CA126" s="59">
        <f t="shared" si="100"/>
        <v>3056.5510000000004</v>
      </c>
      <c r="CB126" s="59">
        <f t="shared" si="102"/>
        <v>2681.6783333333337</v>
      </c>
      <c r="CC126" s="59">
        <f t="shared" si="104"/>
        <v>1849.0926666666671</v>
      </c>
      <c r="CD126" s="59">
        <f t="shared" si="106"/>
        <v>3081.820999999999</v>
      </c>
      <c r="CE126" s="59">
        <f t="shared" si="108"/>
        <v>3698.1851666666676</v>
      </c>
      <c r="CF126" s="59">
        <f t="shared" si="114"/>
        <v>0</v>
      </c>
      <c r="CG126" s="59">
        <f t="shared" si="119"/>
        <v>0</v>
      </c>
      <c r="CH126" s="59">
        <f t="shared" si="121"/>
        <v>0</v>
      </c>
      <c r="CJ126" s="49">
        <f t="shared" si="115"/>
        <v>47474.104500000001</v>
      </c>
    </row>
    <row r="127" spans="1:88" x14ac:dyDescent="0.3">
      <c r="A127" s="94" t="s">
        <v>29</v>
      </c>
      <c r="B127" s="79">
        <v>2030</v>
      </c>
      <c r="C127" s="49"/>
      <c r="D127" s="49"/>
      <c r="E127" s="49"/>
      <c r="F127" s="49"/>
      <c r="G127" s="49"/>
      <c r="H127" s="49"/>
      <c r="I127" s="49"/>
      <c r="J127" s="49"/>
      <c r="L127" s="49">
        <f t="shared" si="109"/>
        <v>0</v>
      </c>
      <c r="M127" s="82">
        <f t="shared" si="135"/>
        <v>29205275.720000003</v>
      </c>
      <c r="N127" s="49">
        <f t="shared" si="136"/>
        <v>41977.366833333326</v>
      </c>
      <c r="O127" s="82">
        <f t="shared" si="137"/>
        <v>29049615.806000002</v>
      </c>
      <c r="P127" s="82">
        <f t="shared" si="138"/>
        <v>155659.9140000008</v>
      </c>
      <c r="Q127" s="82">
        <f t="shared" si="139"/>
        <v>262.9377213600348</v>
      </c>
      <c r="R127" s="82">
        <f t="shared" si="124"/>
        <v>887.26150980000466</v>
      </c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>
        <f t="shared" si="90"/>
        <v>5979.7210000000005</v>
      </c>
      <c r="BW127" s="59">
        <f t="shared" si="92"/>
        <v>6138.3719999999994</v>
      </c>
      <c r="BX127" s="59">
        <f t="shared" si="94"/>
        <v>7504.4811666666665</v>
      </c>
      <c r="BY127" s="59">
        <f t="shared" si="96"/>
        <v>4181.1685000000007</v>
      </c>
      <c r="BZ127" s="59">
        <f t="shared" si="98"/>
        <v>3806.2959999999994</v>
      </c>
      <c r="CA127" s="59">
        <f t="shared" si="100"/>
        <v>3056.5510000000004</v>
      </c>
      <c r="CB127" s="59">
        <f t="shared" si="102"/>
        <v>2681.6783333333337</v>
      </c>
      <c r="CC127" s="59">
        <f t="shared" si="104"/>
        <v>1849.0926666666671</v>
      </c>
      <c r="CD127" s="59">
        <f t="shared" si="106"/>
        <v>3081.820999999999</v>
      </c>
      <c r="CE127" s="59">
        <f t="shared" si="108"/>
        <v>3698.1851666666676</v>
      </c>
      <c r="CF127" s="59">
        <f t="shared" si="114"/>
        <v>0</v>
      </c>
      <c r="CG127" s="59">
        <f t="shared" si="119"/>
        <v>0</v>
      </c>
      <c r="CH127" s="59">
        <f t="shared" si="121"/>
        <v>0</v>
      </c>
      <c r="CJ127" s="49">
        <f t="shared" si="115"/>
        <v>41977.366833333326</v>
      </c>
    </row>
    <row r="128" spans="1:88" x14ac:dyDescent="0.3">
      <c r="A128" s="94" t="s">
        <v>18</v>
      </c>
      <c r="B128" s="79">
        <v>2031</v>
      </c>
      <c r="C128" s="49"/>
      <c r="D128" s="49"/>
      <c r="E128" s="49"/>
      <c r="F128" s="49"/>
      <c r="G128" s="49"/>
      <c r="H128" s="49"/>
      <c r="I128" s="49"/>
      <c r="J128" s="49"/>
      <c r="L128" s="49">
        <f t="shared" si="109"/>
        <v>0</v>
      </c>
      <c r="M128" s="82">
        <f t="shared" si="135"/>
        <v>29205275.720000003</v>
      </c>
      <c r="N128" s="49">
        <f t="shared" si="136"/>
        <v>35997.645833333336</v>
      </c>
      <c r="O128" s="82">
        <f t="shared" si="137"/>
        <v>29085613.451833334</v>
      </c>
      <c r="P128" s="82">
        <f t="shared" si="138"/>
        <v>119662.26816666871</v>
      </c>
      <c r="Q128" s="82">
        <f t="shared" si="139"/>
        <v>202.13119303481778</v>
      </c>
      <c r="R128" s="82">
        <f t="shared" si="124"/>
        <v>682.07492855001169</v>
      </c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>
        <f t="shared" si="92"/>
        <v>6138.3719999999994</v>
      </c>
      <c r="BX128" s="59">
        <f t="shared" si="94"/>
        <v>7504.4811666666665</v>
      </c>
      <c r="BY128" s="59">
        <f t="shared" si="96"/>
        <v>4181.1685000000007</v>
      </c>
      <c r="BZ128" s="59">
        <f t="shared" si="98"/>
        <v>3806.2959999999994</v>
      </c>
      <c r="CA128" s="59">
        <f t="shared" si="100"/>
        <v>3056.5510000000004</v>
      </c>
      <c r="CB128" s="59">
        <f t="shared" si="102"/>
        <v>2681.6783333333337</v>
      </c>
      <c r="CC128" s="59">
        <f t="shared" si="104"/>
        <v>1849.0926666666671</v>
      </c>
      <c r="CD128" s="59">
        <f t="shared" si="106"/>
        <v>3081.820999999999</v>
      </c>
      <c r="CE128" s="59">
        <f t="shared" si="108"/>
        <v>3698.1851666666676</v>
      </c>
      <c r="CF128" s="59">
        <f t="shared" si="114"/>
        <v>0</v>
      </c>
      <c r="CG128" s="59">
        <f t="shared" si="119"/>
        <v>0</v>
      </c>
      <c r="CH128" s="59">
        <f t="shared" si="121"/>
        <v>0</v>
      </c>
      <c r="CJ128" s="49">
        <f t="shared" si="115"/>
        <v>35997.645833333336</v>
      </c>
    </row>
    <row r="129" spans="1:88" x14ac:dyDescent="0.3">
      <c r="A129" s="94" t="s">
        <v>19</v>
      </c>
      <c r="B129" s="79">
        <v>2031</v>
      </c>
      <c r="C129" s="49"/>
      <c r="D129" s="49"/>
      <c r="E129" s="49"/>
      <c r="F129" s="49"/>
      <c r="G129" s="49"/>
      <c r="H129" s="49"/>
      <c r="I129" s="49"/>
      <c r="J129" s="49"/>
      <c r="L129" s="49">
        <f t="shared" si="109"/>
        <v>0</v>
      </c>
      <c r="M129" s="82">
        <f t="shared" si="135"/>
        <v>29205275.720000003</v>
      </c>
      <c r="N129" s="49">
        <f t="shared" si="136"/>
        <v>29859.273833333333</v>
      </c>
      <c r="O129" s="82">
        <f t="shared" si="137"/>
        <v>29115472.725666668</v>
      </c>
      <c r="P129" s="82">
        <f t="shared" si="138"/>
        <v>89802.994333334267</v>
      </c>
      <c r="Q129" s="82">
        <f t="shared" si="139"/>
        <v>151.69348417676053</v>
      </c>
      <c r="R129" s="82">
        <f t="shared" si="124"/>
        <v>511.8770677000054</v>
      </c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>
        <f t="shared" si="94"/>
        <v>7504.4811666666665</v>
      </c>
      <c r="BY129" s="59">
        <f t="shared" si="96"/>
        <v>4181.1685000000007</v>
      </c>
      <c r="BZ129" s="59">
        <f t="shared" si="98"/>
        <v>3806.2959999999994</v>
      </c>
      <c r="CA129" s="59">
        <f t="shared" si="100"/>
        <v>3056.5510000000004</v>
      </c>
      <c r="CB129" s="59">
        <f t="shared" si="102"/>
        <v>2681.6783333333337</v>
      </c>
      <c r="CC129" s="59">
        <f t="shared" si="104"/>
        <v>1849.0926666666671</v>
      </c>
      <c r="CD129" s="59">
        <f t="shared" si="106"/>
        <v>3081.820999999999</v>
      </c>
      <c r="CE129" s="59">
        <f t="shared" si="108"/>
        <v>3698.1851666666676</v>
      </c>
      <c r="CF129" s="59">
        <f t="shared" si="114"/>
        <v>0</v>
      </c>
      <c r="CG129" s="59">
        <f t="shared" si="119"/>
        <v>0</v>
      </c>
      <c r="CH129" s="59">
        <f t="shared" si="121"/>
        <v>0</v>
      </c>
      <c r="CJ129" s="49">
        <f t="shared" si="115"/>
        <v>29859.273833333333</v>
      </c>
    </row>
    <row r="130" spans="1:88" x14ac:dyDescent="0.3">
      <c r="A130" s="94" t="s">
        <v>20</v>
      </c>
      <c r="B130" s="79">
        <v>2031</v>
      </c>
      <c r="C130" s="49"/>
      <c r="D130" s="49"/>
      <c r="E130" s="49"/>
      <c r="F130" s="49"/>
      <c r="G130" s="49"/>
      <c r="H130" s="49"/>
      <c r="I130" s="49"/>
      <c r="J130" s="49"/>
      <c r="L130" s="49">
        <f t="shared" si="109"/>
        <v>0</v>
      </c>
      <c r="M130" s="82">
        <f t="shared" si="135"/>
        <v>29205275.720000003</v>
      </c>
      <c r="N130" s="49">
        <f t="shared" si="136"/>
        <v>22354.792666666668</v>
      </c>
      <c r="O130" s="82">
        <f t="shared" si="137"/>
        <v>29137827.518333334</v>
      </c>
      <c r="P130" s="82">
        <f t="shared" si="138"/>
        <v>67448.201666668057</v>
      </c>
      <c r="Q130" s="82">
        <f t="shared" si="139"/>
        <v>113.93220001435763</v>
      </c>
      <c r="R130" s="82">
        <f t="shared" si="124"/>
        <v>384.45474950000795</v>
      </c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>
        <f t="shared" si="96"/>
        <v>4181.1685000000007</v>
      </c>
      <c r="BZ130" s="59">
        <f t="shared" si="98"/>
        <v>3806.2959999999994</v>
      </c>
      <c r="CA130" s="59">
        <f t="shared" si="100"/>
        <v>3056.5510000000004</v>
      </c>
      <c r="CB130" s="59">
        <f t="shared" si="102"/>
        <v>2681.6783333333337</v>
      </c>
      <c r="CC130" s="59">
        <f t="shared" si="104"/>
        <v>1849.0926666666671</v>
      </c>
      <c r="CD130" s="59">
        <f t="shared" si="106"/>
        <v>3081.820999999999</v>
      </c>
      <c r="CE130" s="59">
        <f t="shared" si="108"/>
        <v>3698.1851666666676</v>
      </c>
      <c r="CF130" s="59">
        <f t="shared" si="114"/>
        <v>0</v>
      </c>
      <c r="CG130" s="59">
        <f t="shared" si="119"/>
        <v>0</v>
      </c>
      <c r="CH130" s="59">
        <f t="shared" si="121"/>
        <v>0</v>
      </c>
      <c r="CJ130" s="49">
        <f t="shared" si="115"/>
        <v>22354.792666666668</v>
      </c>
    </row>
    <row r="131" spans="1:88" x14ac:dyDescent="0.3">
      <c r="A131" s="94" t="s">
        <v>21</v>
      </c>
      <c r="B131" s="79">
        <v>2031</v>
      </c>
      <c r="C131" s="49"/>
      <c r="D131" s="49"/>
      <c r="E131" s="49"/>
      <c r="F131" s="49"/>
      <c r="G131" s="49"/>
      <c r="H131" s="49"/>
      <c r="I131" s="49"/>
      <c r="J131" s="49"/>
      <c r="L131" s="49">
        <f t="shared" si="109"/>
        <v>0</v>
      </c>
      <c r="M131" s="82">
        <f t="shared" si="135"/>
        <v>29205275.720000003</v>
      </c>
      <c r="N131" s="49">
        <f t="shared" si="136"/>
        <v>18173.624166666665</v>
      </c>
      <c r="O131" s="82">
        <f t="shared" si="137"/>
        <v>29156001.142500002</v>
      </c>
      <c r="P131" s="82">
        <f t="shared" si="138"/>
        <v>49274.577500000596</v>
      </c>
      <c r="Q131" s="82">
        <f t="shared" si="139"/>
        <v>83.233664955182547</v>
      </c>
      <c r="R131" s="82">
        <f t="shared" si="124"/>
        <v>280.86509175000339</v>
      </c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>
        <f t="shared" si="98"/>
        <v>3806.2959999999994</v>
      </c>
      <c r="CA131" s="59">
        <f t="shared" si="100"/>
        <v>3056.5510000000004</v>
      </c>
      <c r="CB131" s="59">
        <f t="shared" si="102"/>
        <v>2681.6783333333337</v>
      </c>
      <c r="CC131" s="59">
        <f t="shared" si="104"/>
        <v>1849.0926666666671</v>
      </c>
      <c r="CD131" s="59">
        <f t="shared" si="106"/>
        <v>3081.820999999999</v>
      </c>
      <c r="CE131" s="59">
        <f t="shared" si="108"/>
        <v>3698.1851666666676</v>
      </c>
      <c r="CF131" s="59">
        <f t="shared" si="114"/>
        <v>0</v>
      </c>
      <c r="CG131" s="59">
        <f t="shared" si="119"/>
        <v>0</v>
      </c>
      <c r="CH131" s="59">
        <f t="shared" si="121"/>
        <v>0</v>
      </c>
      <c r="CJ131" s="49">
        <f t="shared" si="115"/>
        <v>18173.624166666665</v>
      </c>
    </row>
    <row r="132" spans="1:88" x14ac:dyDescent="0.3">
      <c r="A132" s="94" t="s">
        <v>22</v>
      </c>
      <c r="B132" s="79">
        <v>2031</v>
      </c>
      <c r="C132" s="49"/>
      <c r="D132" s="49"/>
      <c r="E132" s="49"/>
      <c r="F132" s="49"/>
      <c r="G132" s="49"/>
      <c r="H132" s="49"/>
      <c r="I132" s="49"/>
      <c r="J132" s="49"/>
      <c r="L132" s="49">
        <f t="shared" si="109"/>
        <v>0</v>
      </c>
      <c r="M132" s="82">
        <f t="shared" si="135"/>
        <v>29205275.720000003</v>
      </c>
      <c r="N132" s="49">
        <f t="shared" si="136"/>
        <v>14367.328166666668</v>
      </c>
      <c r="O132" s="82">
        <f t="shared" si="137"/>
        <v>29170368.470666669</v>
      </c>
      <c r="P132" s="82">
        <f t="shared" si="138"/>
        <v>34907.249333333224</v>
      </c>
      <c r="Q132" s="82">
        <f t="shared" si="139"/>
        <v>58.96465161000399</v>
      </c>
      <c r="R132" s="82">
        <f t="shared" si="124"/>
        <v>198.97132119999938</v>
      </c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>
        <f t="shared" si="100"/>
        <v>3056.5510000000004</v>
      </c>
      <c r="CB132" s="59">
        <f t="shared" si="102"/>
        <v>2681.6783333333337</v>
      </c>
      <c r="CC132" s="59">
        <f t="shared" si="104"/>
        <v>1849.0926666666671</v>
      </c>
      <c r="CD132" s="59">
        <f t="shared" si="106"/>
        <v>3081.820999999999</v>
      </c>
      <c r="CE132" s="59">
        <f t="shared" si="108"/>
        <v>3698.1851666666676</v>
      </c>
      <c r="CF132" s="59">
        <f t="shared" si="114"/>
        <v>0</v>
      </c>
      <c r="CG132" s="59">
        <f t="shared" si="119"/>
        <v>0</v>
      </c>
      <c r="CH132" s="59">
        <f t="shared" si="121"/>
        <v>0</v>
      </c>
      <c r="CJ132" s="49">
        <f t="shared" si="115"/>
        <v>14367.328166666668</v>
      </c>
    </row>
    <row r="133" spans="1:88" x14ac:dyDescent="0.3">
      <c r="A133" s="94" t="s">
        <v>23</v>
      </c>
      <c r="B133" s="79">
        <v>2031</v>
      </c>
      <c r="C133" s="49"/>
      <c r="D133" s="49"/>
      <c r="E133" s="49"/>
      <c r="F133" s="49"/>
      <c r="G133" s="49"/>
      <c r="H133" s="49"/>
      <c r="I133" s="49"/>
      <c r="J133" s="49"/>
      <c r="L133" s="49">
        <f t="shared" si="109"/>
        <v>0</v>
      </c>
      <c r="M133" s="82">
        <f t="shared" si="135"/>
        <v>29205275.720000003</v>
      </c>
      <c r="N133" s="49">
        <f t="shared" si="136"/>
        <v>11310.777166666667</v>
      </c>
      <c r="O133" s="82">
        <f t="shared" si="137"/>
        <v>29181679.247833338</v>
      </c>
      <c r="P133" s="82">
        <f t="shared" si="138"/>
        <v>23596.472166664898</v>
      </c>
      <c r="Q133" s="82">
        <f t="shared" si="139"/>
        <v>39.858705200353121</v>
      </c>
      <c r="R133" s="82">
        <f t="shared" si="124"/>
        <v>134.49989134998992</v>
      </c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>
        <f t="shared" si="102"/>
        <v>2681.6783333333337</v>
      </c>
      <c r="CC133" s="59">
        <f t="shared" si="104"/>
        <v>1849.0926666666671</v>
      </c>
      <c r="CD133" s="59">
        <f t="shared" si="106"/>
        <v>3081.820999999999</v>
      </c>
      <c r="CE133" s="59">
        <f t="shared" si="108"/>
        <v>3698.1851666666676</v>
      </c>
      <c r="CF133" s="59">
        <f t="shared" si="114"/>
        <v>0</v>
      </c>
      <c r="CG133" s="59">
        <f t="shared" si="119"/>
        <v>0</v>
      </c>
      <c r="CH133" s="59">
        <f t="shared" si="121"/>
        <v>0</v>
      </c>
      <c r="CJ133" s="49">
        <f t="shared" si="115"/>
        <v>11310.777166666667</v>
      </c>
    </row>
    <row r="134" spans="1:88" x14ac:dyDescent="0.3">
      <c r="A134" s="94" t="s">
        <v>24</v>
      </c>
      <c r="B134" s="79">
        <v>2031</v>
      </c>
      <c r="L134" s="49">
        <f t="shared" si="109"/>
        <v>0</v>
      </c>
      <c r="M134" s="82">
        <f t="shared" ref="M134:M136" si="140">M133+L134</f>
        <v>29205275.720000003</v>
      </c>
      <c r="N134" s="49">
        <f t="shared" ref="N134:N136" si="141">CJ134</f>
        <v>8629.0988333333335</v>
      </c>
      <c r="O134" s="82">
        <f t="shared" ref="O134:O136" si="142">O133+N134</f>
        <v>29190308.346666671</v>
      </c>
      <c r="P134" s="82">
        <f t="shared" ref="P134:P136" si="143">M134-O134</f>
        <v>14967.373333331198</v>
      </c>
      <c r="Q134" s="82">
        <f t="shared" ref="Q134:Q136" si="144">P134*$U$10/12</f>
        <v>25.282598055470036</v>
      </c>
      <c r="R134" s="82">
        <f t="shared" si="124"/>
        <v>85.314027999987829</v>
      </c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>
        <f t="shared" si="104"/>
        <v>1849.0926666666671</v>
      </c>
      <c r="CD134" s="59">
        <f t="shared" si="106"/>
        <v>3081.820999999999</v>
      </c>
      <c r="CE134" s="59">
        <f t="shared" si="108"/>
        <v>3698.1851666666676</v>
      </c>
      <c r="CF134" s="59">
        <f t="shared" si="114"/>
        <v>0</v>
      </c>
      <c r="CG134" s="59">
        <f t="shared" si="119"/>
        <v>0</v>
      </c>
      <c r="CH134" s="59">
        <f t="shared" si="121"/>
        <v>0</v>
      </c>
      <c r="CJ134" s="49">
        <f t="shared" si="115"/>
        <v>8629.0988333333335</v>
      </c>
    </row>
    <row r="135" spans="1:88" x14ac:dyDescent="0.3">
      <c r="A135" s="94" t="s">
        <v>25</v>
      </c>
      <c r="B135" s="79">
        <v>2031</v>
      </c>
      <c r="L135" s="49">
        <f t="shared" si="109"/>
        <v>0</v>
      </c>
      <c r="M135" s="82">
        <f t="shared" si="140"/>
        <v>29205275.720000003</v>
      </c>
      <c r="N135" s="49">
        <f t="shared" si="141"/>
        <v>6780.0061666666661</v>
      </c>
      <c r="O135" s="82">
        <f t="shared" si="142"/>
        <v>29197088.352833338</v>
      </c>
      <c r="P135" s="82">
        <f t="shared" si="143"/>
        <v>8187.3671666644514</v>
      </c>
      <c r="Q135" s="82">
        <f t="shared" si="144"/>
        <v>13.829942542180151</v>
      </c>
      <c r="R135" s="82">
        <f t="shared" si="124"/>
        <v>46.667992849987371</v>
      </c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>
        <f t="shared" si="106"/>
        <v>3081.820999999999</v>
      </c>
      <c r="CE135" s="59">
        <f t="shared" si="108"/>
        <v>3698.1851666666676</v>
      </c>
      <c r="CF135" s="59">
        <f t="shared" si="114"/>
        <v>0</v>
      </c>
      <c r="CG135" s="59">
        <f t="shared" si="119"/>
        <v>0</v>
      </c>
      <c r="CH135" s="59">
        <f t="shared" si="121"/>
        <v>0</v>
      </c>
      <c r="CJ135" s="49">
        <f t="shared" si="115"/>
        <v>6780.0061666666661</v>
      </c>
    </row>
    <row r="136" spans="1:88" x14ac:dyDescent="0.3">
      <c r="A136" s="94" t="s">
        <v>26</v>
      </c>
      <c r="B136" s="79">
        <v>2031</v>
      </c>
      <c r="L136" s="49">
        <f t="shared" si="109"/>
        <v>0</v>
      </c>
      <c r="M136" s="82">
        <f t="shared" si="140"/>
        <v>29205275.720000003</v>
      </c>
      <c r="N136" s="49">
        <f t="shared" si="141"/>
        <v>3698.1851666666676</v>
      </c>
      <c r="O136" s="82">
        <f t="shared" si="142"/>
        <v>29200786.538000006</v>
      </c>
      <c r="P136" s="82">
        <f t="shared" si="143"/>
        <v>4489.1819999963045</v>
      </c>
      <c r="Q136" s="82">
        <f t="shared" si="144"/>
        <v>7.5830395605223444</v>
      </c>
      <c r="R136" s="82">
        <f t="shared" si="124"/>
        <v>25.588337399978936</v>
      </c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>
        <f t="shared" si="108"/>
        <v>3698.1851666666676</v>
      </c>
      <c r="CF136" s="59">
        <f t="shared" si="114"/>
        <v>0</v>
      </c>
      <c r="CG136" s="59">
        <f t="shared" si="119"/>
        <v>0</v>
      </c>
      <c r="CH136" s="59">
        <f t="shared" si="121"/>
        <v>0</v>
      </c>
      <c r="CJ136" s="49">
        <f t="shared" si="115"/>
        <v>3698.1851666666676</v>
      </c>
    </row>
    <row r="137" spans="1:88" x14ac:dyDescent="0.3">
      <c r="A137" s="94" t="s">
        <v>27</v>
      </c>
      <c r="B137" s="79">
        <v>2031</v>
      </c>
      <c r="L137" s="49">
        <f t="shared" si="109"/>
        <v>0</v>
      </c>
      <c r="M137" s="82">
        <f t="shared" ref="M137:M139" si="145">M136+L137</f>
        <v>29205275.720000003</v>
      </c>
      <c r="N137" s="49">
        <f t="shared" ref="N137:N139" si="146">CJ137</f>
        <v>0</v>
      </c>
      <c r="O137" s="82">
        <f t="shared" ref="O137:O139" si="147">O136+N137</f>
        <v>29200786.538000006</v>
      </c>
      <c r="P137" s="82">
        <f t="shared" ref="P137:P139" si="148">M137-O137</f>
        <v>4489.1819999963045</v>
      </c>
      <c r="Q137" s="82">
        <f t="shared" ref="Q137:Q139" si="149">P137*$U$10/12</f>
        <v>7.5830395605223444</v>
      </c>
      <c r="R137" s="82">
        <f t="shared" si="124"/>
        <v>25.588337399978936</v>
      </c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>
        <f t="shared" si="114"/>
        <v>0</v>
      </c>
      <c r="CG137" s="59">
        <f t="shared" si="119"/>
        <v>0</v>
      </c>
      <c r="CH137" s="59">
        <f t="shared" si="121"/>
        <v>0</v>
      </c>
      <c r="CJ137" s="49">
        <f t="shared" si="115"/>
        <v>0</v>
      </c>
    </row>
    <row r="138" spans="1:88" x14ac:dyDescent="0.3">
      <c r="A138" s="94" t="s">
        <v>28</v>
      </c>
      <c r="B138" s="79">
        <v>2031</v>
      </c>
      <c r="L138" s="49">
        <f t="shared" si="109"/>
        <v>0</v>
      </c>
      <c r="M138" s="82">
        <f t="shared" si="145"/>
        <v>29205275.720000003</v>
      </c>
      <c r="N138" s="49">
        <f t="shared" si="146"/>
        <v>0</v>
      </c>
      <c r="O138" s="82">
        <f t="shared" si="147"/>
        <v>29200786.538000006</v>
      </c>
      <c r="P138" s="82">
        <f t="shared" si="148"/>
        <v>4489.1819999963045</v>
      </c>
      <c r="Q138" s="82">
        <f t="shared" si="149"/>
        <v>7.5830395605223444</v>
      </c>
      <c r="R138" s="82">
        <f t="shared" si="124"/>
        <v>25.588337399978936</v>
      </c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>
        <f t="shared" si="119"/>
        <v>0</v>
      </c>
      <c r="CH138" s="59">
        <f t="shared" si="121"/>
        <v>0</v>
      </c>
      <c r="CJ138" s="49">
        <f t="shared" si="115"/>
        <v>0</v>
      </c>
    </row>
    <row r="139" spans="1:88" x14ac:dyDescent="0.3">
      <c r="A139" s="94" t="s">
        <v>29</v>
      </c>
      <c r="B139" s="79">
        <v>2031</v>
      </c>
      <c r="L139" s="49">
        <f t="shared" si="109"/>
        <v>0</v>
      </c>
      <c r="M139" s="82">
        <f t="shared" si="145"/>
        <v>29205275.720000003</v>
      </c>
      <c r="N139" s="49">
        <f t="shared" si="146"/>
        <v>0</v>
      </c>
      <c r="O139" s="82">
        <f t="shared" si="147"/>
        <v>29200786.538000006</v>
      </c>
      <c r="P139" s="82">
        <f t="shared" si="148"/>
        <v>4489.1819999963045</v>
      </c>
      <c r="Q139" s="82">
        <f t="shared" si="149"/>
        <v>7.5830395605223444</v>
      </c>
      <c r="R139" s="82">
        <f t="shared" si="124"/>
        <v>25.588337399978936</v>
      </c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>
        <f t="shared" si="121"/>
        <v>0</v>
      </c>
      <c r="CJ139" s="49">
        <f t="shared" si="115"/>
        <v>0</v>
      </c>
    </row>
    <row r="140" spans="1:88" x14ac:dyDescent="0.3">
      <c r="A140" s="94" t="s">
        <v>18</v>
      </c>
      <c r="B140" s="79">
        <v>2032</v>
      </c>
      <c r="L140" s="49">
        <f t="shared" si="109"/>
        <v>0</v>
      </c>
      <c r="M140" s="82">
        <f t="shared" ref="M140:M181" si="150">M139+L140</f>
        <v>29205275.720000003</v>
      </c>
      <c r="N140" s="49">
        <f t="shared" ref="N140:N181" si="151">CJ140</f>
        <v>0</v>
      </c>
      <c r="O140" s="82">
        <f t="shared" ref="O140:O181" si="152">O139+N140</f>
        <v>29200786.538000006</v>
      </c>
      <c r="P140" s="82">
        <f t="shared" ref="P140:P181" si="153">M140-O140</f>
        <v>4489.1819999963045</v>
      </c>
      <c r="Q140" s="82">
        <f t="shared" ref="Q140:Q181" si="154">P140*$U$10/12</f>
        <v>7.5830395605223444</v>
      </c>
      <c r="R140" s="82">
        <f t="shared" si="124"/>
        <v>25.588337399978936</v>
      </c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J140" s="49"/>
    </row>
    <row r="141" spans="1:88" x14ac:dyDescent="0.3">
      <c r="A141" s="94" t="s">
        <v>19</v>
      </c>
      <c r="B141" s="79">
        <v>2032</v>
      </c>
      <c r="L141" s="49">
        <f t="shared" si="109"/>
        <v>0</v>
      </c>
      <c r="M141" s="82">
        <f t="shared" si="150"/>
        <v>29205275.720000003</v>
      </c>
      <c r="N141" s="49">
        <f t="shared" si="151"/>
        <v>0</v>
      </c>
      <c r="O141" s="82">
        <f t="shared" si="152"/>
        <v>29200786.538000006</v>
      </c>
      <c r="P141" s="82">
        <f t="shared" si="153"/>
        <v>4489.1819999963045</v>
      </c>
      <c r="Q141" s="82">
        <f t="shared" si="154"/>
        <v>7.5830395605223444</v>
      </c>
      <c r="R141" s="82">
        <f t="shared" si="124"/>
        <v>25.588337399978936</v>
      </c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J141" s="49"/>
    </row>
    <row r="142" spans="1:88" x14ac:dyDescent="0.3">
      <c r="A142" s="94" t="s">
        <v>20</v>
      </c>
      <c r="B142" s="79">
        <v>2032</v>
      </c>
      <c r="L142" s="49">
        <f t="shared" si="109"/>
        <v>0</v>
      </c>
      <c r="M142" s="82">
        <f t="shared" si="150"/>
        <v>29205275.720000003</v>
      </c>
      <c r="N142" s="49">
        <f t="shared" si="151"/>
        <v>0</v>
      </c>
      <c r="O142" s="82">
        <f t="shared" si="152"/>
        <v>29200786.538000006</v>
      </c>
      <c r="P142" s="82">
        <f t="shared" si="153"/>
        <v>4489.1819999963045</v>
      </c>
      <c r="Q142" s="82">
        <f t="shared" si="154"/>
        <v>7.5830395605223444</v>
      </c>
      <c r="R142" s="82">
        <f t="shared" si="124"/>
        <v>25.588337399978936</v>
      </c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J142" s="49"/>
    </row>
    <row r="143" spans="1:88" x14ac:dyDescent="0.3">
      <c r="A143" s="94" t="s">
        <v>21</v>
      </c>
      <c r="B143" s="79">
        <v>2032</v>
      </c>
      <c r="L143" s="49">
        <f t="shared" ref="L143:L181" si="155">SUM(C143:J143)</f>
        <v>0</v>
      </c>
      <c r="M143" s="82">
        <f t="shared" si="150"/>
        <v>29205275.720000003</v>
      </c>
      <c r="N143" s="49">
        <f t="shared" si="151"/>
        <v>0</v>
      </c>
      <c r="O143" s="82">
        <f t="shared" si="152"/>
        <v>29200786.538000006</v>
      </c>
      <c r="P143" s="82">
        <f t="shared" si="153"/>
        <v>4489.1819999963045</v>
      </c>
      <c r="Q143" s="82">
        <f t="shared" si="154"/>
        <v>7.5830395605223444</v>
      </c>
      <c r="R143" s="82">
        <f t="shared" si="124"/>
        <v>25.588337399978936</v>
      </c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J143" s="49"/>
    </row>
    <row r="144" spans="1:88" x14ac:dyDescent="0.3">
      <c r="A144" s="94" t="s">
        <v>22</v>
      </c>
      <c r="B144" s="79">
        <v>2032</v>
      </c>
      <c r="L144" s="49">
        <f t="shared" si="155"/>
        <v>0</v>
      </c>
      <c r="M144" s="82">
        <f t="shared" si="150"/>
        <v>29205275.720000003</v>
      </c>
      <c r="N144" s="49">
        <f t="shared" si="151"/>
        <v>0</v>
      </c>
      <c r="O144" s="82">
        <f t="shared" si="152"/>
        <v>29200786.538000006</v>
      </c>
      <c r="P144" s="82">
        <f t="shared" si="153"/>
        <v>4489.1819999963045</v>
      </c>
      <c r="Q144" s="82">
        <f t="shared" si="154"/>
        <v>7.5830395605223444</v>
      </c>
      <c r="R144" s="82">
        <f t="shared" si="124"/>
        <v>25.588337399978936</v>
      </c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J144" s="49"/>
    </row>
    <row r="145" spans="1:88" x14ac:dyDescent="0.3">
      <c r="A145" s="94" t="s">
        <v>23</v>
      </c>
      <c r="B145" s="79">
        <v>2032</v>
      </c>
      <c r="L145" s="49">
        <f t="shared" si="155"/>
        <v>0</v>
      </c>
      <c r="M145" s="82">
        <f t="shared" si="150"/>
        <v>29205275.720000003</v>
      </c>
      <c r="N145" s="49">
        <f t="shared" si="151"/>
        <v>0</v>
      </c>
      <c r="O145" s="82">
        <f t="shared" si="152"/>
        <v>29200786.538000006</v>
      </c>
      <c r="P145" s="82">
        <f t="shared" si="153"/>
        <v>4489.1819999963045</v>
      </c>
      <c r="Q145" s="82">
        <f t="shared" si="154"/>
        <v>7.5830395605223444</v>
      </c>
      <c r="R145" s="82">
        <f t="shared" si="124"/>
        <v>25.588337399978936</v>
      </c>
      <c r="CJ145" s="49"/>
    </row>
    <row r="146" spans="1:88" x14ac:dyDescent="0.3">
      <c r="A146" s="94" t="s">
        <v>24</v>
      </c>
      <c r="B146" s="79">
        <v>2032</v>
      </c>
      <c r="L146" s="49">
        <f t="shared" si="155"/>
        <v>0</v>
      </c>
      <c r="M146" s="82">
        <f t="shared" si="150"/>
        <v>29205275.720000003</v>
      </c>
      <c r="N146" s="49">
        <f t="shared" si="151"/>
        <v>0</v>
      </c>
      <c r="O146" s="82">
        <f t="shared" si="152"/>
        <v>29200786.538000006</v>
      </c>
      <c r="P146" s="82">
        <f t="shared" si="153"/>
        <v>4489.1819999963045</v>
      </c>
      <c r="Q146" s="82">
        <f t="shared" si="154"/>
        <v>7.5830395605223444</v>
      </c>
      <c r="R146" s="82">
        <f t="shared" si="124"/>
        <v>25.588337399978936</v>
      </c>
      <c r="CJ146" s="49"/>
    </row>
    <row r="147" spans="1:88" x14ac:dyDescent="0.3">
      <c r="A147" s="94" t="s">
        <v>25</v>
      </c>
      <c r="B147" s="79">
        <v>2032</v>
      </c>
      <c r="L147" s="49">
        <f t="shared" si="155"/>
        <v>0</v>
      </c>
      <c r="M147" s="82">
        <f t="shared" si="150"/>
        <v>29205275.720000003</v>
      </c>
      <c r="N147" s="49">
        <f t="shared" si="151"/>
        <v>0</v>
      </c>
      <c r="O147" s="82">
        <f t="shared" si="152"/>
        <v>29200786.538000006</v>
      </c>
      <c r="P147" s="82">
        <f t="shared" si="153"/>
        <v>4489.1819999963045</v>
      </c>
      <c r="Q147" s="82">
        <f t="shared" si="154"/>
        <v>7.5830395605223444</v>
      </c>
      <c r="R147" s="82">
        <f t="shared" si="124"/>
        <v>25.588337399978936</v>
      </c>
      <c r="CJ147" s="49"/>
    </row>
    <row r="148" spans="1:88" x14ac:dyDescent="0.3">
      <c r="A148" s="94" t="s">
        <v>26</v>
      </c>
      <c r="B148" s="79">
        <v>2032</v>
      </c>
      <c r="L148" s="49">
        <f t="shared" si="155"/>
        <v>0</v>
      </c>
      <c r="M148" s="82">
        <f t="shared" si="150"/>
        <v>29205275.720000003</v>
      </c>
      <c r="N148" s="49">
        <f t="shared" si="151"/>
        <v>0</v>
      </c>
      <c r="O148" s="82">
        <f t="shared" si="152"/>
        <v>29200786.538000006</v>
      </c>
      <c r="P148" s="82">
        <f t="shared" si="153"/>
        <v>4489.1819999963045</v>
      </c>
      <c r="Q148" s="82">
        <f t="shared" si="154"/>
        <v>7.5830395605223444</v>
      </c>
      <c r="R148" s="82">
        <f t="shared" ref="R148:R194" si="156">P148*$O$11/12</f>
        <v>25.588337399978936</v>
      </c>
      <c r="CJ148" s="49"/>
    </row>
    <row r="149" spans="1:88" x14ac:dyDescent="0.3">
      <c r="A149" s="94" t="s">
        <v>27</v>
      </c>
      <c r="B149" s="79">
        <v>2032</v>
      </c>
      <c r="L149" s="49">
        <f t="shared" si="155"/>
        <v>0</v>
      </c>
      <c r="M149" s="82">
        <f t="shared" si="150"/>
        <v>29205275.720000003</v>
      </c>
      <c r="N149" s="49">
        <f t="shared" si="151"/>
        <v>0</v>
      </c>
      <c r="O149" s="82">
        <f t="shared" si="152"/>
        <v>29200786.538000006</v>
      </c>
      <c r="P149" s="82">
        <f t="shared" si="153"/>
        <v>4489.1819999963045</v>
      </c>
      <c r="Q149" s="82">
        <f t="shared" si="154"/>
        <v>7.5830395605223444</v>
      </c>
      <c r="R149" s="82">
        <f t="shared" si="156"/>
        <v>25.588337399978936</v>
      </c>
      <c r="CJ149" s="49"/>
    </row>
    <row r="150" spans="1:88" x14ac:dyDescent="0.3">
      <c r="A150" s="94" t="s">
        <v>28</v>
      </c>
      <c r="B150" s="79">
        <v>2032</v>
      </c>
      <c r="L150" s="49">
        <f t="shared" si="155"/>
        <v>0</v>
      </c>
      <c r="M150" s="82">
        <f t="shared" si="150"/>
        <v>29205275.720000003</v>
      </c>
      <c r="N150" s="49">
        <f t="shared" si="151"/>
        <v>0</v>
      </c>
      <c r="O150" s="82">
        <f t="shared" si="152"/>
        <v>29200786.538000006</v>
      </c>
      <c r="P150" s="82">
        <f t="shared" si="153"/>
        <v>4489.1819999963045</v>
      </c>
      <c r="Q150" s="82">
        <f t="shared" si="154"/>
        <v>7.5830395605223444</v>
      </c>
      <c r="R150" s="82">
        <f t="shared" si="156"/>
        <v>25.588337399978936</v>
      </c>
      <c r="CJ150" s="49"/>
    </row>
    <row r="151" spans="1:88" x14ac:dyDescent="0.3">
      <c r="A151" s="94" t="s">
        <v>29</v>
      </c>
      <c r="B151" s="79">
        <v>2032</v>
      </c>
      <c r="L151" s="49">
        <f t="shared" si="155"/>
        <v>0</v>
      </c>
      <c r="M151" s="82">
        <f t="shared" si="150"/>
        <v>29205275.720000003</v>
      </c>
      <c r="N151" s="49">
        <f t="shared" si="151"/>
        <v>0</v>
      </c>
      <c r="O151" s="82">
        <f t="shared" si="152"/>
        <v>29200786.538000006</v>
      </c>
      <c r="P151" s="82">
        <f t="shared" si="153"/>
        <v>4489.1819999963045</v>
      </c>
      <c r="Q151" s="82">
        <f t="shared" si="154"/>
        <v>7.5830395605223444</v>
      </c>
      <c r="R151" s="82">
        <f t="shared" si="156"/>
        <v>25.588337399978936</v>
      </c>
      <c r="CJ151" s="49"/>
    </row>
    <row r="152" spans="1:88" x14ac:dyDescent="0.3">
      <c r="A152" s="94" t="s">
        <v>18</v>
      </c>
      <c r="B152" s="79">
        <v>2033</v>
      </c>
      <c r="L152" s="49">
        <f t="shared" si="155"/>
        <v>0</v>
      </c>
      <c r="M152" s="82">
        <f t="shared" si="150"/>
        <v>29205275.720000003</v>
      </c>
      <c r="N152" s="49">
        <f t="shared" si="151"/>
        <v>0</v>
      </c>
      <c r="O152" s="82">
        <f t="shared" si="152"/>
        <v>29200786.538000006</v>
      </c>
      <c r="P152" s="82">
        <f t="shared" si="153"/>
        <v>4489.1819999963045</v>
      </c>
      <c r="Q152" s="82">
        <f t="shared" si="154"/>
        <v>7.5830395605223444</v>
      </c>
      <c r="R152" s="82">
        <f t="shared" si="156"/>
        <v>25.588337399978936</v>
      </c>
      <c r="CJ152" s="49"/>
    </row>
    <row r="153" spans="1:88" x14ac:dyDescent="0.3">
      <c r="A153" s="94" t="s">
        <v>19</v>
      </c>
      <c r="B153" s="79">
        <v>2033</v>
      </c>
      <c r="L153" s="49">
        <f t="shared" si="155"/>
        <v>0</v>
      </c>
      <c r="M153" s="82">
        <f t="shared" si="150"/>
        <v>29205275.720000003</v>
      </c>
      <c r="N153" s="49">
        <f t="shared" si="151"/>
        <v>0</v>
      </c>
      <c r="O153" s="82">
        <f t="shared" si="152"/>
        <v>29200786.538000006</v>
      </c>
      <c r="P153" s="82">
        <f t="shared" si="153"/>
        <v>4489.1819999963045</v>
      </c>
      <c r="Q153" s="82">
        <f t="shared" si="154"/>
        <v>7.5830395605223444</v>
      </c>
      <c r="R153" s="82">
        <f t="shared" si="156"/>
        <v>25.588337399978936</v>
      </c>
      <c r="CJ153" s="49"/>
    </row>
    <row r="154" spans="1:88" x14ac:dyDescent="0.3">
      <c r="A154" s="94" t="s">
        <v>20</v>
      </c>
      <c r="B154" s="79">
        <v>2033</v>
      </c>
      <c r="L154" s="49">
        <f t="shared" si="155"/>
        <v>0</v>
      </c>
      <c r="M154" s="82">
        <f t="shared" si="150"/>
        <v>29205275.720000003</v>
      </c>
      <c r="N154" s="49">
        <f t="shared" si="151"/>
        <v>0</v>
      </c>
      <c r="O154" s="82">
        <f t="shared" si="152"/>
        <v>29200786.538000006</v>
      </c>
      <c r="P154" s="82">
        <f t="shared" si="153"/>
        <v>4489.1819999963045</v>
      </c>
      <c r="Q154" s="82">
        <f t="shared" si="154"/>
        <v>7.5830395605223444</v>
      </c>
      <c r="R154" s="82">
        <f t="shared" si="156"/>
        <v>25.588337399978936</v>
      </c>
      <c r="CJ154" s="49"/>
    </row>
    <row r="155" spans="1:88" x14ac:dyDescent="0.3">
      <c r="A155" s="94" t="s">
        <v>21</v>
      </c>
      <c r="B155" s="79">
        <v>2033</v>
      </c>
      <c r="L155" s="49">
        <f t="shared" si="155"/>
        <v>0</v>
      </c>
      <c r="M155" s="82">
        <f t="shared" si="150"/>
        <v>29205275.720000003</v>
      </c>
      <c r="N155" s="49">
        <f t="shared" si="151"/>
        <v>0</v>
      </c>
      <c r="O155" s="82">
        <f t="shared" si="152"/>
        <v>29200786.538000006</v>
      </c>
      <c r="P155" s="82">
        <f t="shared" si="153"/>
        <v>4489.1819999963045</v>
      </c>
      <c r="Q155" s="82">
        <f t="shared" si="154"/>
        <v>7.5830395605223444</v>
      </c>
      <c r="R155" s="82">
        <f t="shared" si="156"/>
        <v>25.588337399978936</v>
      </c>
      <c r="CJ155" s="49"/>
    </row>
    <row r="156" spans="1:88" x14ac:dyDescent="0.3">
      <c r="A156" s="94" t="s">
        <v>22</v>
      </c>
      <c r="B156" s="79">
        <v>2033</v>
      </c>
      <c r="L156" s="49">
        <f t="shared" si="155"/>
        <v>0</v>
      </c>
      <c r="M156" s="82">
        <f t="shared" si="150"/>
        <v>29205275.720000003</v>
      </c>
      <c r="N156" s="49">
        <f t="shared" si="151"/>
        <v>0</v>
      </c>
      <c r="O156" s="82">
        <f t="shared" si="152"/>
        <v>29200786.538000006</v>
      </c>
      <c r="P156" s="82">
        <f t="shared" si="153"/>
        <v>4489.1819999963045</v>
      </c>
      <c r="Q156" s="82">
        <f t="shared" si="154"/>
        <v>7.5830395605223444</v>
      </c>
      <c r="R156" s="82">
        <f t="shared" si="156"/>
        <v>25.588337399978936</v>
      </c>
      <c r="CJ156" s="49"/>
    </row>
    <row r="157" spans="1:88" x14ac:dyDescent="0.3">
      <c r="A157" s="94" t="s">
        <v>23</v>
      </c>
      <c r="B157" s="79">
        <v>2033</v>
      </c>
      <c r="L157" s="49">
        <f t="shared" si="155"/>
        <v>0</v>
      </c>
      <c r="M157" s="82">
        <f t="shared" si="150"/>
        <v>29205275.720000003</v>
      </c>
      <c r="N157" s="49">
        <f t="shared" si="151"/>
        <v>0</v>
      </c>
      <c r="O157" s="82">
        <f t="shared" si="152"/>
        <v>29200786.538000006</v>
      </c>
      <c r="P157" s="82">
        <f t="shared" si="153"/>
        <v>4489.1819999963045</v>
      </c>
      <c r="Q157" s="82">
        <f t="shared" si="154"/>
        <v>7.5830395605223444</v>
      </c>
      <c r="R157" s="82">
        <f t="shared" si="156"/>
        <v>25.588337399978936</v>
      </c>
      <c r="CJ157" s="49"/>
    </row>
    <row r="158" spans="1:88" x14ac:dyDescent="0.3">
      <c r="A158" s="94" t="s">
        <v>24</v>
      </c>
      <c r="B158" s="79">
        <v>2033</v>
      </c>
      <c r="L158" s="49">
        <f t="shared" si="155"/>
        <v>0</v>
      </c>
      <c r="M158" s="82">
        <f t="shared" si="150"/>
        <v>29205275.720000003</v>
      </c>
      <c r="N158" s="49">
        <f t="shared" si="151"/>
        <v>0</v>
      </c>
      <c r="O158" s="82">
        <f t="shared" si="152"/>
        <v>29200786.538000006</v>
      </c>
      <c r="P158" s="82">
        <f t="shared" si="153"/>
        <v>4489.1819999963045</v>
      </c>
      <c r="Q158" s="82">
        <f t="shared" si="154"/>
        <v>7.5830395605223444</v>
      </c>
      <c r="R158" s="82">
        <f t="shared" si="156"/>
        <v>25.588337399978936</v>
      </c>
      <c r="CJ158" s="49"/>
    </row>
    <row r="159" spans="1:88" x14ac:dyDescent="0.3">
      <c r="A159" s="94" t="s">
        <v>25</v>
      </c>
      <c r="B159" s="79">
        <v>2033</v>
      </c>
      <c r="L159" s="49">
        <f t="shared" si="155"/>
        <v>0</v>
      </c>
      <c r="M159" s="82">
        <f t="shared" si="150"/>
        <v>29205275.720000003</v>
      </c>
      <c r="N159" s="49">
        <f t="shared" si="151"/>
        <v>0</v>
      </c>
      <c r="O159" s="82">
        <f t="shared" si="152"/>
        <v>29200786.538000006</v>
      </c>
      <c r="P159" s="82">
        <f t="shared" si="153"/>
        <v>4489.1819999963045</v>
      </c>
      <c r="Q159" s="82">
        <f t="shared" si="154"/>
        <v>7.5830395605223444</v>
      </c>
      <c r="R159" s="82">
        <f t="shared" si="156"/>
        <v>25.588337399978936</v>
      </c>
      <c r="CJ159" s="49"/>
    </row>
    <row r="160" spans="1:88" x14ac:dyDescent="0.3">
      <c r="A160" s="94" t="s">
        <v>26</v>
      </c>
      <c r="B160" s="79">
        <v>2033</v>
      </c>
      <c r="L160" s="49">
        <f t="shared" si="155"/>
        <v>0</v>
      </c>
      <c r="M160" s="82">
        <f t="shared" si="150"/>
        <v>29205275.720000003</v>
      </c>
      <c r="N160" s="49">
        <f t="shared" si="151"/>
        <v>0</v>
      </c>
      <c r="O160" s="82">
        <f t="shared" si="152"/>
        <v>29200786.538000006</v>
      </c>
      <c r="P160" s="82">
        <f t="shared" si="153"/>
        <v>4489.1819999963045</v>
      </c>
      <c r="Q160" s="82">
        <f t="shared" si="154"/>
        <v>7.5830395605223444</v>
      </c>
      <c r="R160" s="82">
        <f t="shared" si="156"/>
        <v>25.588337399978936</v>
      </c>
      <c r="CJ160" s="49"/>
    </row>
    <row r="161" spans="1:88" x14ac:dyDescent="0.3">
      <c r="A161" s="94" t="s">
        <v>27</v>
      </c>
      <c r="B161" s="79">
        <v>2033</v>
      </c>
      <c r="L161" s="49">
        <f t="shared" si="155"/>
        <v>0</v>
      </c>
      <c r="M161" s="82">
        <f t="shared" si="150"/>
        <v>29205275.720000003</v>
      </c>
      <c r="N161" s="49">
        <f t="shared" si="151"/>
        <v>0</v>
      </c>
      <c r="O161" s="82">
        <f t="shared" si="152"/>
        <v>29200786.538000006</v>
      </c>
      <c r="P161" s="82">
        <f t="shared" si="153"/>
        <v>4489.1819999963045</v>
      </c>
      <c r="Q161" s="82">
        <f t="shared" si="154"/>
        <v>7.5830395605223444</v>
      </c>
      <c r="R161" s="82">
        <f t="shared" si="156"/>
        <v>25.588337399978936</v>
      </c>
      <c r="CJ161" s="49"/>
    </row>
    <row r="162" spans="1:88" x14ac:dyDescent="0.3">
      <c r="A162" s="94" t="s">
        <v>28</v>
      </c>
      <c r="B162" s="79">
        <v>2033</v>
      </c>
      <c r="L162" s="49">
        <f t="shared" si="155"/>
        <v>0</v>
      </c>
      <c r="M162" s="82">
        <f t="shared" si="150"/>
        <v>29205275.720000003</v>
      </c>
      <c r="N162" s="49">
        <f t="shared" si="151"/>
        <v>0</v>
      </c>
      <c r="O162" s="82">
        <f t="shared" si="152"/>
        <v>29200786.538000006</v>
      </c>
      <c r="P162" s="82">
        <f t="shared" si="153"/>
        <v>4489.1819999963045</v>
      </c>
      <c r="Q162" s="82">
        <f t="shared" si="154"/>
        <v>7.5830395605223444</v>
      </c>
      <c r="R162" s="82">
        <f t="shared" si="156"/>
        <v>25.588337399978936</v>
      </c>
      <c r="CJ162" s="49"/>
    </row>
    <row r="163" spans="1:88" x14ac:dyDescent="0.3">
      <c r="A163" s="94" t="s">
        <v>29</v>
      </c>
      <c r="B163" s="79">
        <v>2033</v>
      </c>
      <c r="L163" s="49">
        <f t="shared" si="155"/>
        <v>0</v>
      </c>
      <c r="M163" s="82">
        <f t="shared" si="150"/>
        <v>29205275.720000003</v>
      </c>
      <c r="N163" s="49">
        <f t="shared" si="151"/>
        <v>0</v>
      </c>
      <c r="O163" s="82">
        <f t="shared" si="152"/>
        <v>29200786.538000006</v>
      </c>
      <c r="P163" s="82">
        <f t="shared" si="153"/>
        <v>4489.1819999963045</v>
      </c>
      <c r="Q163" s="82">
        <f t="shared" si="154"/>
        <v>7.5830395605223444</v>
      </c>
      <c r="R163" s="82">
        <f t="shared" si="156"/>
        <v>25.588337399978936</v>
      </c>
      <c r="CJ163" s="49"/>
    </row>
    <row r="164" spans="1:88" x14ac:dyDescent="0.3">
      <c r="A164" s="94" t="s">
        <v>18</v>
      </c>
      <c r="B164" s="79">
        <v>2034</v>
      </c>
      <c r="L164" s="49">
        <f t="shared" si="155"/>
        <v>0</v>
      </c>
      <c r="M164" s="82">
        <f t="shared" si="150"/>
        <v>29205275.720000003</v>
      </c>
      <c r="N164" s="49">
        <f t="shared" si="151"/>
        <v>0</v>
      </c>
      <c r="O164" s="82">
        <f t="shared" si="152"/>
        <v>29200786.538000006</v>
      </c>
      <c r="P164" s="82">
        <f t="shared" si="153"/>
        <v>4489.1819999963045</v>
      </c>
      <c r="Q164" s="82">
        <f t="shared" si="154"/>
        <v>7.5830395605223444</v>
      </c>
      <c r="R164" s="82">
        <f t="shared" si="156"/>
        <v>25.588337399978936</v>
      </c>
      <c r="CJ164" s="49"/>
    </row>
    <row r="165" spans="1:88" x14ac:dyDescent="0.3">
      <c r="A165" s="94" t="s">
        <v>19</v>
      </c>
      <c r="B165" s="79">
        <v>2034</v>
      </c>
      <c r="L165" s="49">
        <f t="shared" si="155"/>
        <v>0</v>
      </c>
      <c r="M165" s="82">
        <f t="shared" si="150"/>
        <v>29205275.720000003</v>
      </c>
      <c r="N165" s="49">
        <f t="shared" si="151"/>
        <v>0</v>
      </c>
      <c r="O165" s="82">
        <f t="shared" si="152"/>
        <v>29200786.538000006</v>
      </c>
      <c r="P165" s="82">
        <f t="shared" si="153"/>
        <v>4489.1819999963045</v>
      </c>
      <c r="Q165" s="82">
        <f t="shared" si="154"/>
        <v>7.5830395605223444</v>
      </c>
      <c r="R165" s="82">
        <f t="shared" si="156"/>
        <v>25.588337399978936</v>
      </c>
      <c r="CJ165" s="49"/>
    </row>
    <row r="166" spans="1:88" x14ac:dyDescent="0.3">
      <c r="A166" s="94" t="s">
        <v>20</v>
      </c>
      <c r="B166" s="79">
        <v>2034</v>
      </c>
      <c r="L166" s="49">
        <f t="shared" si="155"/>
        <v>0</v>
      </c>
      <c r="M166" s="82">
        <f t="shared" si="150"/>
        <v>29205275.720000003</v>
      </c>
      <c r="N166" s="49">
        <f t="shared" si="151"/>
        <v>0</v>
      </c>
      <c r="O166" s="82">
        <f t="shared" si="152"/>
        <v>29200786.538000006</v>
      </c>
      <c r="P166" s="82">
        <f t="shared" si="153"/>
        <v>4489.1819999963045</v>
      </c>
      <c r="Q166" s="82">
        <f t="shared" si="154"/>
        <v>7.5830395605223444</v>
      </c>
      <c r="R166" s="82">
        <f t="shared" si="156"/>
        <v>25.588337399978936</v>
      </c>
      <c r="CJ166" s="49"/>
    </row>
    <row r="167" spans="1:88" x14ac:dyDescent="0.3">
      <c r="A167" s="94" t="s">
        <v>21</v>
      </c>
      <c r="B167" s="79">
        <v>2034</v>
      </c>
      <c r="L167" s="49">
        <f t="shared" si="155"/>
        <v>0</v>
      </c>
      <c r="M167" s="82">
        <f t="shared" si="150"/>
        <v>29205275.720000003</v>
      </c>
      <c r="N167" s="49">
        <f t="shared" si="151"/>
        <v>0</v>
      </c>
      <c r="O167" s="82">
        <f t="shared" si="152"/>
        <v>29200786.538000006</v>
      </c>
      <c r="P167" s="82">
        <f t="shared" si="153"/>
        <v>4489.1819999963045</v>
      </c>
      <c r="Q167" s="82">
        <f t="shared" si="154"/>
        <v>7.5830395605223444</v>
      </c>
      <c r="R167" s="82">
        <f t="shared" si="156"/>
        <v>25.588337399978936</v>
      </c>
      <c r="CJ167" s="49"/>
    </row>
    <row r="168" spans="1:88" x14ac:dyDescent="0.3">
      <c r="A168" s="94" t="s">
        <v>22</v>
      </c>
      <c r="B168" s="79">
        <v>2034</v>
      </c>
      <c r="L168" s="49">
        <f t="shared" si="155"/>
        <v>0</v>
      </c>
      <c r="M168" s="82">
        <f t="shared" si="150"/>
        <v>29205275.720000003</v>
      </c>
      <c r="N168" s="49">
        <f t="shared" si="151"/>
        <v>0</v>
      </c>
      <c r="O168" s="82">
        <f t="shared" si="152"/>
        <v>29200786.538000006</v>
      </c>
      <c r="P168" s="82">
        <f t="shared" si="153"/>
        <v>4489.1819999963045</v>
      </c>
      <c r="Q168" s="82">
        <f t="shared" si="154"/>
        <v>7.5830395605223444</v>
      </c>
      <c r="R168" s="82">
        <f t="shared" si="156"/>
        <v>25.588337399978936</v>
      </c>
      <c r="CJ168" s="49"/>
    </row>
    <row r="169" spans="1:88" x14ac:dyDescent="0.3">
      <c r="A169" s="94" t="s">
        <v>23</v>
      </c>
      <c r="B169" s="79">
        <v>2034</v>
      </c>
      <c r="L169" s="49">
        <f t="shared" si="155"/>
        <v>0</v>
      </c>
      <c r="M169" s="82">
        <f t="shared" si="150"/>
        <v>29205275.720000003</v>
      </c>
      <c r="N169" s="49">
        <f t="shared" si="151"/>
        <v>0</v>
      </c>
      <c r="O169" s="82">
        <f t="shared" si="152"/>
        <v>29200786.538000006</v>
      </c>
      <c r="P169" s="82">
        <f t="shared" si="153"/>
        <v>4489.1819999963045</v>
      </c>
      <c r="Q169" s="82">
        <f t="shared" si="154"/>
        <v>7.5830395605223444</v>
      </c>
      <c r="R169" s="82">
        <f t="shared" si="156"/>
        <v>25.588337399978936</v>
      </c>
      <c r="CJ169" s="49"/>
    </row>
    <row r="170" spans="1:88" x14ac:dyDescent="0.3">
      <c r="A170" s="94" t="s">
        <v>24</v>
      </c>
      <c r="B170" s="79">
        <v>2034</v>
      </c>
      <c r="L170" s="49">
        <f t="shared" si="155"/>
        <v>0</v>
      </c>
      <c r="M170" s="82">
        <f t="shared" si="150"/>
        <v>29205275.720000003</v>
      </c>
      <c r="N170" s="49">
        <f t="shared" si="151"/>
        <v>0</v>
      </c>
      <c r="O170" s="82">
        <f t="shared" si="152"/>
        <v>29200786.538000006</v>
      </c>
      <c r="P170" s="82">
        <f t="shared" si="153"/>
        <v>4489.1819999963045</v>
      </c>
      <c r="Q170" s="82">
        <f t="shared" si="154"/>
        <v>7.5830395605223444</v>
      </c>
      <c r="R170" s="82">
        <f t="shared" si="156"/>
        <v>25.588337399978936</v>
      </c>
      <c r="CJ170" s="49"/>
    </row>
    <row r="171" spans="1:88" x14ac:dyDescent="0.3">
      <c r="A171" s="94" t="s">
        <v>25</v>
      </c>
      <c r="B171" s="79">
        <v>2034</v>
      </c>
      <c r="L171" s="49">
        <f t="shared" si="155"/>
        <v>0</v>
      </c>
      <c r="M171" s="82">
        <f t="shared" si="150"/>
        <v>29205275.720000003</v>
      </c>
      <c r="N171" s="49">
        <f t="shared" si="151"/>
        <v>0</v>
      </c>
      <c r="O171" s="82">
        <f t="shared" si="152"/>
        <v>29200786.538000006</v>
      </c>
      <c r="P171" s="82">
        <f t="shared" si="153"/>
        <v>4489.1819999963045</v>
      </c>
      <c r="Q171" s="82">
        <f t="shared" si="154"/>
        <v>7.5830395605223444</v>
      </c>
      <c r="R171" s="82">
        <f t="shared" si="156"/>
        <v>25.588337399978936</v>
      </c>
      <c r="CJ171" s="49"/>
    </row>
    <row r="172" spans="1:88" x14ac:dyDescent="0.3">
      <c r="A172" s="94" t="s">
        <v>26</v>
      </c>
      <c r="B172" s="79">
        <v>2034</v>
      </c>
      <c r="L172" s="49">
        <f t="shared" si="155"/>
        <v>0</v>
      </c>
      <c r="M172" s="82">
        <f t="shared" si="150"/>
        <v>29205275.720000003</v>
      </c>
      <c r="N172" s="49">
        <f t="shared" si="151"/>
        <v>0</v>
      </c>
      <c r="O172" s="82">
        <f t="shared" si="152"/>
        <v>29200786.538000006</v>
      </c>
      <c r="P172" s="82">
        <f t="shared" si="153"/>
        <v>4489.1819999963045</v>
      </c>
      <c r="Q172" s="82">
        <f t="shared" si="154"/>
        <v>7.5830395605223444</v>
      </c>
      <c r="R172" s="82">
        <f t="shared" si="156"/>
        <v>25.588337399978936</v>
      </c>
      <c r="CJ172" s="49"/>
    </row>
    <row r="173" spans="1:88" x14ac:dyDescent="0.3">
      <c r="A173" s="94" t="s">
        <v>27</v>
      </c>
      <c r="B173" s="79">
        <v>2034</v>
      </c>
      <c r="L173" s="49">
        <f t="shared" si="155"/>
        <v>0</v>
      </c>
      <c r="M173" s="82">
        <f t="shared" si="150"/>
        <v>29205275.720000003</v>
      </c>
      <c r="N173" s="49">
        <f t="shared" si="151"/>
        <v>0</v>
      </c>
      <c r="O173" s="82">
        <f t="shared" si="152"/>
        <v>29200786.538000006</v>
      </c>
      <c r="P173" s="82">
        <f t="shared" si="153"/>
        <v>4489.1819999963045</v>
      </c>
      <c r="Q173" s="82">
        <f t="shared" si="154"/>
        <v>7.5830395605223444</v>
      </c>
      <c r="R173" s="82">
        <f t="shared" si="156"/>
        <v>25.588337399978936</v>
      </c>
      <c r="CJ173" s="49"/>
    </row>
    <row r="174" spans="1:88" x14ac:dyDescent="0.3">
      <c r="A174" s="94" t="s">
        <v>28</v>
      </c>
      <c r="B174" s="79">
        <v>2034</v>
      </c>
      <c r="L174" s="49">
        <f t="shared" si="155"/>
        <v>0</v>
      </c>
      <c r="M174" s="82">
        <f t="shared" si="150"/>
        <v>29205275.720000003</v>
      </c>
      <c r="N174" s="49">
        <f t="shared" si="151"/>
        <v>0</v>
      </c>
      <c r="O174" s="82">
        <f t="shared" si="152"/>
        <v>29200786.538000006</v>
      </c>
      <c r="P174" s="82">
        <f t="shared" si="153"/>
        <v>4489.1819999963045</v>
      </c>
      <c r="Q174" s="82">
        <f t="shared" si="154"/>
        <v>7.5830395605223444</v>
      </c>
      <c r="R174" s="82">
        <f t="shared" si="156"/>
        <v>25.588337399978936</v>
      </c>
      <c r="CJ174" s="49"/>
    </row>
    <row r="175" spans="1:88" x14ac:dyDescent="0.3">
      <c r="A175" s="94" t="s">
        <v>29</v>
      </c>
      <c r="B175" s="79">
        <v>2034</v>
      </c>
      <c r="L175" s="49">
        <f t="shared" si="155"/>
        <v>0</v>
      </c>
      <c r="M175" s="82">
        <f t="shared" si="150"/>
        <v>29205275.720000003</v>
      </c>
      <c r="N175" s="49">
        <f t="shared" si="151"/>
        <v>0</v>
      </c>
      <c r="O175" s="82">
        <f t="shared" si="152"/>
        <v>29200786.538000006</v>
      </c>
      <c r="P175" s="82">
        <f t="shared" si="153"/>
        <v>4489.1819999963045</v>
      </c>
      <c r="Q175" s="82">
        <f t="shared" si="154"/>
        <v>7.5830395605223444</v>
      </c>
      <c r="R175" s="82">
        <f t="shared" si="156"/>
        <v>25.588337399978936</v>
      </c>
      <c r="CJ175" s="49"/>
    </row>
    <row r="176" spans="1:88" x14ac:dyDescent="0.3">
      <c r="A176" s="94" t="s">
        <v>18</v>
      </c>
      <c r="B176" s="79">
        <v>2035</v>
      </c>
      <c r="L176" s="49">
        <f t="shared" si="155"/>
        <v>0</v>
      </c>
      <c r="M176" s="82">
        <f t="shared" si="150"/>
        <v>29205275.720000003</v>
      </c>
      <c r="N176" s="49">
        <f t="shared" si="151"/>
        <v>0</v>
      </c>
      <c r="O176" s="82">
        <f t="shared" si="152"/>
        <v>29200786.538000006</v>
      </c>
      <c r="P176" s="82">
        <f t="shared" si="153"/>
        <v>4489.1819999963045</v>
      </c>
      <c r="Q176" s="82">
        <f t="shared" si="154"/>
        <v>7.5830395605223444</v>
      </c>
      <c r="R176" s="82">
        <f t="shared" si="156"/>
        <v>25.588337399978936</v>
      </c>
      <c r="CJ176" s="49"/>
    </row>
    <row r="177" spans="1:88" x14ac:dyDescent="0.3">
      <c r="A177" s="94" t="s">
        <v>19</v>
      </c>
      <c r="B177" s="79">
        <v>2035</v>
      </c>
      <c r="L177" s="49">
        <f t="shared" si="155"/>
        <v>0</v>
      </c>
      <c r="M177" s="82">
        <f t="shared" si="150"/>
        <v>29205275.720000003</v>
      </c>
      <c r="N177" s="49">
        <f t="shared" si="151"/>
        <v>0</v>
      </c>
      <c r="O177" s="82">
        <f t="shared" si="152"/>
        <v>29200786.538000006</v>
      </c>
      <c r="P177" s="82">
        <f t="shared" si="153"/>
        <v>4489.1819999963045</v>
      </c>
      <c r="Q177" s="82">
        <f t="shared" si="154"/>
        <v>7.5830395605223444</v>
      </c>
      <c r="R177" s="82">
        <f t="shared" si="156"/>
        <v>25.588337399978936</v>
      </c>
      <c r="CJ177" s="49"/>
    </row>
    <row r="178" spans="1:88" x14ac:dyDescent="0.3">
      <c r="A178" s="94" t="s">
        <v>20</v>
      </c>
      <c r="B178" s="79">
        <v>2035</v>
      </c>
      <c r="L178" s="49">
        <f t="shared" si="155"/>
        <v>0</v>
      </c>
      <c r="M178" s="82">
        <f t="shared" si="150"/>
        <v>29205275.720000003</v>
      </c>
      <c r="N178" s="49">
        <f t="shared" si="151"/>
        <v>0</v>
      </c>
      <c r="O178" s="82">
        <f t="shared" si="152"/>
        <v>29200786.538000006</v>
      </c>
      <c r="P178" s="82">
        <f t="shared" si="153"/>
        <v>4489.1819999963045</v>
      </c>
      <c r="Q178" s="82">
        <f t="shared" si="154"/>
        <v>7.5830395605223444</v>
      </c>
      <c r="R178" s="82">
        <f t="shared" si="156"/>
        <v>25.588337399978936</v>
      </c>
      <c r="CJ178" s="49"/>
    </row>
    <row r="179" spans="1:88" x14ac:dyDescent="0.3">
      <c r="A179" s="94" t="s">
        <v>21</v>
      </c>
      <c r="B179" s="79">
        <v>2035</v>
      </c>
      <c r="L179" s="49">
        <f t="shared" si="155"/>
        <v>0</v>
      </c>
      <c r="M179" s="82">
        <f t="shared" si="150"/>
        <v>29205275.720000003</v>
      </c>
      <c r="N179" s="49">
        <f t="shared" si="151"/>
        <v>0</v>
      </c>
      <c r="O179" s="82">
        <f t="shared" si="152"/>
        <v>29200786.538000006</v>
      </c>
      <c r="P179" s="82">
        <f t="shared" si="153"/>
        <v>4489.1819999963045</v>
      </c>
      <c r="Q179" s="82">
        <f t="shared" si="154"/>
        <v>7.5830395605223444</v>
      </c>
      <c r="R179" s="82">
        <f t="shared" si="156"/>
        <v>25.588337399978936</v>
      </c>
      <c r="CJ179" s="49"/>
    </row>
    <row r="180" spans="1:88" x14ac:dyDescent="0.3">
      <c r="A180" s="94" t="s">
        <v>22</v>
      </c>
      <c r="B180" s="79">
        <v>2035</v>
      </c>
      <c r="L180" s="49">
        <f t="shared" si="155"/>
        <v>0</v>
      </c>
      <c r="M180" s="82">
        <f t="shared" si="150"/>
        <v>29205275.720000003</v>
      </c>
      <c r="N180" s="49">
        <f t="shared" si="151"/>
        <v>0</v>
      </c>
      <c r="O180" s="82">
        <f t="shared" si="152"/>
        <v>29200786.538000006</v>
      </c>
      <c r="P180" s="82">
        <f t="shared" si="153"/>
        <v>4489.1819999963045</v>
      </c>
      <c r="Q180" s="82">
        <f t="shared" si="154"/>
        <v>7.5830395605223444</v>
      </c>
      <c r="R180" s="82">
        <f t="shared" si="156"/>
        <v>25.588337399978936</v>
      </c>
      <c r="CJ180" s="49"/>
    </row>
    <row r="181" spans="1:88" x14ac:dyDescent="0.3">
      <c r="A181" s="94" t="s">
        <v>23</v>
      </c>
      <c r="B181" s="79">
        <v>2035</v>
      </c>
      <c r="L181" s="49">
        <f t="shared" si="155"/>
        <v>0</v>
      </c>
      <c r="M181" s="82">
        <f t="shared" si="150"/>
        <v>29205275.720000003</v>
      </c>
      <c r="N181" s="49">
        <f t="shared" si="151"/>
        <v>0</v>
      </c>
      <c r="O181" s="82">
        <f t="shared" si="152"/>
        <v>29200786.538000006</v>
      </c>
      <c r="P181" s="82">
        <f t="shared" si="153"/>
        <v>4489.1819999963045</v>
      </c>
      <c r="Q181" s="82">
        <f t="shared" si="154"/>
        <v>7.5830395605223444</v>
      </c>
      <c r="R181" s="82">
        <f t="shared" si="156"/>
        <v>25.588337399978936</v>
      </c>
      <c r="CJ181" s="49"/>
    </row>
    <row r="182" spans="1:88" x14ac:dyDescent="0.3">
      <c r="A182" s="94" t="s">
        <v>24</v>
      </c>
      <c r="B182" s="79">
        <v>2035</v>
      </c>
      <c r="L182" s="49">
        <f t="shared" ref="L182:L194" si="157">SUM(C182:J182)</f>
        <v>0</v>
      </c>
      <c r="M182" s="82">
        <f t="shared" ref="M182:M194" si="158">M181+L182</f>
        <v>29205275.720000003</v>
      </c>
      <c r="N182" s="49">
        <f t="shared" ref="N182:N194" si="159">CJ182</f>
        <v>0</v>
      </c>
      <c r="O182" s="82">
        <f t="shared" ref="O182:O194" si="160">O181+N182</f>
        <v>29200786.538000006</v>
      </c>
      <c r="P182" s="82">
        <f t="shared" ref="P182:P194" si="161">M182-O182</f>
        <v>4489.1819999963045</v>
      </c>
      <c r="Q182" s="82">
        <f t="shared" ref="Q182:Q194" si="162">P182*$U$10/12</f>
        <v>7.5830395605223444</v>
      </c>
      <c r="R182" s="82">
        <f t="shared" si="156"/>
        <v>25.588337399978936</v>
      </c>
    </row>
    <row r="183" spans="1:88" x14ac:dyDescent="0.3">
      <c r="A183" s="94" t="s">
        <v>25</v>
      </c>
      <c r="B183" s="79">
        <v>2035</v>
      </c>
      <c r="L183" s="49">
        <f t="shared" si="157"/>
        <v>0</v>
      </c>
      <c r="M183" s="82">
        <f t="shared" si="158"/>
        <v>29205275.720000003</v>
      </c>
      <c r="N183" s="49">
        <f t="shared" si="159"/>
        <v>0</v>
      </c>
      <c r="O183" s="82">
        <f t="shared" si="160"/>
        <v>29200786.538000006</v>
      </c>
      <c r="P183" s="82">
        <f t="shared" si="161"/>
        <v>4489.1819999963045</v>
      </c>
      <c r="Q183" s="82">
        <f t="shared" si="162"/>
        <v>7.5830395605223444</v>
      </c>
      <c r="R183" s="82">
        <f t="shared" si="156"/>
        <v>25.588337399978936</v>
      </c>
    </row>
    <row r="184" spans="1:88" x14ac:dyDescent="0.3">
      <c r="A184" s="94" t="s">
        <v>26</v>
      </c>
      <c r="B184" s="79">
        <v>2035</v>
      </c>
      <c r="L184" s="49">
        <f t="shared" si="157"/>
        <v>0</v>
      </c>
      <c r="M184" s="82">
        <f t="shared" si="158"/>
        <v>29205275.720000003</v>
      </c>
      <c r="N184" s="49">
        <f t="shared" si="159"/>
        <v>0</v>
      </c>
      <c r="O184" s="82">
        <f t="shared" si="160"/>
        <v>29200786.538000006</v>
      </c>
      <c r="P184" s="82">
        <f t="shared" si="161"/>
        <v>4489.1819999963045</v>
      </c>
      <c r="Q184" s="82">
        <f t="shared" si="162"/>
        <v>7.5830395605223444</v>
      </c>
      <c r="R184" s="82">
        <f t="shared" si="156"/>
        <v>25.588337399978936</v>
      </c>
    </row>
    <row r="185" spans="1:88" x14ac:dyDescent="0.3">
      <c r="A185" s="94" t="s">
        <v>27</v>
      </c>
      <c r="B185" s="79">
        <v>2035</v>
      </c>
      <c r="L185" s="49">
        <f t="shared" si="157"/>
        <v>0</v>
      </c>
      <c r="M185" s="82">
        <f t="shared" si="158"/>
        <v>29205275.720000003</v>
      </c>
      <c r="N185" s="49">
        <f t="shared" si="159"/>
        <v>0</v>
      </c>
      <c r="O185" s="82">
        <f t="shared" si="160"/>
        <v>29200786.538000006</v>
      </c>
      <c r="P185" s="82">
        <f t="shared" si="161"/>
        <v>4489.1819999963045</v>
      </c>
      <c r="Q185" s="82">
        <f t="shared" si="162"/>
        <v>7.5830395605223444</v>
      </c>
      <c r="R185" s="82">
        <f t="shared" si="156"/>
        <v>25.588337399978936</v>
      </c>
    </row>
    <row r="186" spans="1:88" x14ac:dyDescent="0.3">
      <c r="A186" s="94" t="s">
        <v>28</v>
      </c>
      <c r="B186" s="79">
        <v>2035</v>
      </c>
      <c r="L186" s="49">
        <f t="shared" si="157"/>
        <v>0</v>
      </c>
      <c r="M186" s="82">
        <f t="shared" si="158"/>
        <v>29205275.720000003</v>
      </c>
      <c r="N186" s="49">
        <f t="shared" si="159"/>
        <v>0</v>
      </c>
      <c r="O186" s="82">
        <f t="shared" si="160"/>
        <v>29200786.538000006</v>
      </c>
      <c r="P186" s="82">
        <f t="shared" si="161"/>
        <v>4489.1819999963045</v>
      </c>
      <c r="Q186" s="82">
        <f t="shared" si="162"/>
        <v>7.5830395605223444</v>
      </c>
      <c r="R186" s="82">
        <f t="shared" si="156"/>
        <v>25.588337399978936</v>
      </c>
    </row>
    <row r="187" spans="1:88" x14ac:dyDescent="0.3">
      <c r="A187" s="94" t="s">
        <v>29</v>
      </c>
      <c r="B187" s="79">
        <v>2035</v>
      </c>
      <c r="L187" s="49">
        <f t="shared" si="157"/>
        <v>0</v>
      </c>
      <c r="M187" s="82">
        <f t="shared" si="158"/>
        <v>29205275.720000003</v>
      </c>
      <c r="N187" s="49">
        <f t="shared" si="159"/>
        <v>0</v>
      </c>
      <c r="O187" s="82">
        <f t="shared" si="160"/>
        <v>29200786.538000006</v>
      </c>
      <c r="P187" s="82">
        <f t="shared" si="161"/>
        <v>4489.1819999963045</v>
      </c>
      <c r="Q187" s="82">
        <f t="shared" si="162"/>
        <v>7.5830395605223444</v>
      </c>
      <c r="R187" s="82">
        <f t="shared" si="156"/>
        <v>25.588337399978936</v>
      </c>
    </row>
    <row r="188" spans="1:88" x14ac:dyDescent="0.3">
      <c r="A188" s="94" t="s">
        <v>18</v>
      </c>
      <c r="B188" s="79">
        <v>2036</v>
      </c>
      <c r="L188" s="49">
        <f t="shared" si="157"/>
        <v>0</v>
      </c>
      <c r="M188" s="82">
        <f t="shared" si="158"/>
        <v>29205275.720000003</v>
      </c>
      <c r="N188" s="49">
        <f t="shared" si="159"/>
        <v>0</v>
      </c>
      <c r="O188" s="82">
        <f t="shared" si="160"/>
        <v>29200786.538000006</v>
      </c>
      <c r="P188" s="82">
        <f t="shared" si="161"/>
        <v>4489.1819999963045</v>
      </c>
      <c r="Q188" s="82">
        <f t="shared" si="162"/>
        <v>7.5830395605223444</v>
      </c>
      <c r="R188" s="82">
        <f t="shared" si="156"/>
        <v>25.588337399978936</v>
      </c>
    </row>
    <row r="189" spans="1:88" x14ac:dyDescent="0.3">
      <c r="A189" s="94" t="s">
        <v>19</v>
      </c>
      <c r="B189" s="79">
        <v>2036</v>
      </c>
      <c r="L189" s="49">
        <f t="shared" si="157"/>
        <v>0</v>
      </c>
      <c r="M189" s="82">
        <f t="shared" si="158"/>
        <v>29205275.720000003</v>
      </c>
      <c r="N189" s="49">
        <f t="shared" si="159"/>
        <v>0</v>
      </c>
      <c r="O189" s="82">
        <f t="shared" si="160"/>
        <v>29200786.538000006</v>
      </c>
      <c r="P189" s="82">
        <f t="shared" si="161"/>
        <v>4489.1819999963045</v>
      </c>
      <c r="Q189" s="82">
        <f t="shared" si="162"/>
        <v>7.5830395605223444</v>
      </c>
      <c r="R189" s="82">
        <f t="shared" si="156"/>
        <v>25.588337399978936</v>
      </c>
    </row>
    <row r="190" spans="1:88" x14ac:dyDescent="0.3">
      <c r="A190" s="94" t="s">
        <v>20</v>
      </c>
      <c r="B190" s="79">
        <v>2036</v>
      </c>
      <c r="L190" s="49">
        <f t="shared" si="157"/>
        <v>0</v>
      </c>
      <c r="M190" s="82">
        <f t="shared" si="158"/>
        <v>29205275.720000003</v>
      </c>
      <c r="N190" s="49">
        <f t="shared" si="159"/>
        <v>0</v>
      </c>
      <c r="O190" s="82">
        <f t="shared" si="160"/>
        <v>29200786.538000006</v>
      </c>
      <c r="P190" s="82">
        <f t="shared" si="161"/>
        <v>4489.1819999963045</v>
      </c>
      <c r="Q190" s="82">
        <f t="shared" si="162"/>
        <v>7.5830395605223444</v>
      </c>
      <c r="R190" s="82">
        <f t="shared" si="156"/>
        <v>25.588337399978936</v>
      </c>
    </row>
    <row r="191" spans="1:88" x14ac:dyDescent="0.3">
      <c r="A191" s="94" t="s">
        <v>21</v>
      </c>
      <c r="B191" s="79">
        <v>2036</v>
      </c>
      <c r="L191" s="49">
        <f t="shared" si="157"/>
        <v>0</v>
      </c>
      <c r="M191" s="82">
        <f t="shared" si="158"/>
        <v>29205275.720000003</v>
      </c>
      <c r="N191" s="49">
        <f t="shared" si="159"/>
        <v>0</v>
      </c>
      <c r="O191" s="82">
        <f t="shared" si="160"/>
        <v>29200786.538000006</v>
      </c>
      <c r="P191" s="82">
        <f t="shared" si="161"/>
        <v>4489.1819999963045</v>
      </c>
      <c r="Q191" s="82">
        <f t="shared" si="162"/>
        <v>7.5830395605223444</v>
      </c>
      <c r="R191" s="82">
        <f t="shared" si="156"/>
        <v>25.588337399978936</v>
      </c>
    </row>
    <row r="192" spans="1:88" x14ac:dyDescent="0.3">
      <c r="A192" s="94" t="s">
        <v>22</v>
      </c>
      <c r="B192" s="79">
        <v>2036</v>
      </c>
      <c r="L192" s="49">
        <f t="shared" si="157"/>
        <v>0</v>
      </c>
      <c r="M192" s="82">
        <f t="shared" si="158"/>
        <v>29205275.720000003</v>
      </c>
      <c r="N192" s="49">
        <f t="shared" si="159"/>
        <v>0</v>
      </c>
      <c r="O192" s="82">
        <f t="shared" si="160"/>
        <v>29200786.538000006</v>
      </c>
      <c r="P192" s="82">
        <f t="shared" si="161"/>
        <v>4489.1819999963045</v>
      </c>
      <c r="Q192" s="82">
        <f t="shared" si="162"/>
        <v>7.5830395605223444</v>
      </c>
      <c r="R192" s="82">
        <f t="shared" si="156"/>
        <v>25.588337399978936</v>
      </c>
    </row>
    <row r="193" spans="1:18" x14ac:dyDescent="0.3">
      <c r="A193" s="94" t="s">
        <v>23</v>
      </c>
      <c r="B193" s="79">
        <v>2036</v>
      </c>
      <c r="L193" s="49">
        <f t="shared" si="157"/>
        <v>0</v>
      </c>
      <c r="M193" s="82">
        <f t="shared" si="158"/>
        <v>29205275.720000003</v>
      </c>
      <c r="N193" s="49">
        <f t="shared" si="159"/>
        <v>0</v>
      </c>
      <c r="O193" s="82">
        <f t="shared" si="160"/>
        <v>29200786.538000006</v>
      </c>
      <c r="P193" s="82">
        <f t="shared" si="161"/>
        <v>4489.1819999963045</v>
      </c>
      <c r="Q193" s="82">
        <f t="shared" si="162"/>
        <v>7.5830395605223444</v>
      </c>
      <c r="R193" s="82">
        <f t="shared" si="156"/>
        <v>25.588337399978936</v>
      </c>
    </row>
    <row r="194" spans="1:18" x14ac:dyDescent="0.3">
      <c r="A194" s="94" t="s">
        <v>24</v>
      </c>
      <c r="B194" s="79">
        <v>2036</v>
      </c>
      <c r="L194" s="49">
        <f t="shared" si="157"/>
        <v>0</v>
      </c>
      <c r="M194" s="82">
        <f t="shared" si="158"/>
        <v>29205275.720000003</v>
      </c>
      <c r="N194" s="49">
        <f t="shared" si="159"/>
        <v>0</v>
      </c>
      <c r="O194" s="82">
        <f t="shared" si="160"/>
        <v>29200786.538000006</v>
      </c>
      <c r="P194" s="82">
        <f t="shared" si="161"/>
        <v>4489.1819999963045</v>
      </c>
      <c r="Q194" s="82">
        <f t="shared" si="162"/>
        <v>7.5830395605223444</v>
      </c>
      <c r="R194" s="82">
        <f t="shared" si="156"/>
        <v>25.588337399978936</v>
      </c>
    </row>
    <row r="195" spans="1:18" x14ac:dyDescent="0.3">
      <c r="A195" s="94"/>
      <c r="B195" s="79"/>
      <c r="L195" s="49"/>
      <c r="M195" s="82"/>
      <c r="N195" s="49"/>
      <c r="O195" s="82"/>
      <c r="P195" s="82"/>
      <c r="Q195" s="82"/>
      <c r="R195" s="82"/>
    </row>
    <row r="196" spans="1:18" x14ac:dyDescent="0.3">
      <c r="A196" s="94"/>
      <c r="B196" s="79"/>
      <c r="L196" s="49"/>
      <c r="M196" s="82"/>
      <c r="N196" s="49"/>
      <c r="O196" s="82"/>
      <c r="P196" s="82"/>
      <c r="Q196" s="82"/>
      <c r="R196" s="82"/>
    </row>
    <row r="197" spans="1:18" x14ac:dyDescent="0.3">
      <c r="A197" s="94"/>
      <c r="B197" s="79"/>
      <c r="L197" s="49"/>
      <c r="M197" s="82"/>
      <c r="N197" s="49"/>
      <c r="O197" s="82"/>
      <c r="P197" s="82"/>
      <c r="Q197" s="82"/>
      <c r="R197" s="82"/>
    </row>
    <row r="198" spans="1:18" x14ac:dyDescent="0.3">
      <c r="A198" s="94"/>
      <c r="B198" s="79"/>
      <c r="L198" s="49"/>
      <c r="M198" s="82"/>
      <c r="N198" s="49"/>
      <c r="O198" s="82"/>
      <c r="P198" s="82"/>
      <c r="Q198" s="82"/>
      <c r="R198" s="82"/>
    </row>
    <row r="199" spans="1:18" x14ac:dyDescent="0.3">
      <c r="A199" s="94"/>
      <c r="B199" s="79"/>
      <c r="L199" s="49"/>
      <c r="M199" s="82"/>
      <c r="N199" s="49"/>
      <c r="O199" s="82"/>
      <c r="P199" s="82"/>
      <c r="Q199" s="82"/>
      <c r="R199" s="82"/>
    </row>
    <row r="200" spans="1:18" x14ac:dyDescent="0.3">
      <c r="A200" s="94"/>
      <c r="B200" s="79"/>
      <c r="L200" s="49"/>
      <c r="M200" s="82"/>
      <c r="N200" s="49"/>
      <c r="O200" s="82"/>
      <c r="P200" s="82"/>
      <c r="Q200" s="82"/>
      <c r="R200" s="82"/>
    </row>
    <row r="201" spans="1:18" x14ac:dyDescent="0.3">
      <c r="A201" s="94"/>
      <c r="B201" s="79"/>
      <c r="L201" s="49"/>
      <c r="M201" s="82"/>
      <c r="N201" s="49"/>
      <c r="O201" s="82"/>
      <c r="P201" s="82"/>
      <c r="Q201" s="82"/>
      <c r="R201" s="82"/>
    </row>
    <row r="202" spans="1:18" x14ac:dyDescent="0.3">
      <c r="A202" s="94"/>
      <c r="B202" s="79"/>
      <c r="L202" s="49"/>
      <c r="M202" s="82"/>
      <c r="N202" s="49"/>
      <c r="O202" s="82"/>
      <c r="P202" s="82"/>
      <c r="Q202" s="82"/>
      <c r="R202" s="82"/>
    </row>
    <row r="203" spans="1:18" x14ac:dyDescent="0.3">
      <c r="A203" s="94"/>
      <c r="B203" s="79"/>
      <c r="L203" s="49"/>
      <c r="M203" s="82"/>
      <c r="N203" s="49"/>
      <c r="O203" s="82"/>
      <c r="P203" s="82"/>
      <c r="Q203" s="82"/>
      <c r="R203" s="82"/>
    </row>
    <row r="204" spans="1:18" x14ac:dyDescent="0.3">
      <c r="A204" s="94"/>
      <c r="B204" s="79"/>
      <c r="L204" s="49"/>
      <c r="M204" s="82"/>
      <c r="N204" s="49"/>
      <c r="O204" s="82"/>
      <c r="P204" s="82"/>
      <c r="Q204" s="82"/>
      <c r="R204" s="82"/>
    </row>
    <row r="205" spans="1:18" x14ac:dyDescent="0.3">
      <c r="A205" s="94"/>
      <c r="B205" s="79"/>
      <c r="L205" s="49"/>
      <c r="M205" s="82"/>
      <c r="N205" s="49"/>
      <c r="O205" s="82"/>
      <c r="P205" s="82"/>
      <c r="Q205" s="82"/>
      <c r="R205" s="82"/>
    </row>
    <row r="206" spans="1:18" x14ac:dyDescent="0.3">
      <c r="A206" s="94"/>
      <c r="B206" s="79"/>
      <c r="L206" s="49"/>
      <c r="M206" s="82"/>
      <c r="N206" s="49"/>
      <c r="O206" s="82"/>
      <c r="P206" s="82"/>
      <c r="Q206" s="82"/>
      <c r="R206" s="82"/>
    </row>
    <row r="207" spans="1:18" x14ac:dyDescent="0.3">
      <c r="A207" s="94"/>
      <c r="B207" s="79"/>
      <c r="L207" s="49"/>
      <c r="M207" s="82"/>
      <c r="N207" s="49"/>
      <c r="O207" s="82"/>
      <c r="P207" s="82"/>
      <c r="Q207" s="82"/>
      <c r="R207" s="82"/>
    </row>
    <row r="208" spans="1:18" x14ac:dyDescent="0.3">
      <c r="A208" s="94"/>
      <c r="B208" s="79"/>
      <c r="L208" s="49"/>
      <c r="M208" s="82"/>
      <c r="N208" s="49"/>
      <c r="O208" s="82"/>
      <c r="P208" s="82"/>
      <c r="Q208" s="82"/>
      <c r="R208" s="82"/>
    </row>
    <row r="209" spans="1:18" x14ac:dyDescent="0.3">
      <c r="A209" s="94"/>
      <c r="B209" s="79"/>
      <c r="L209" s="49"/>
      <c r="M209" s="82"/>
      <c r="N209" s="49"/>
      <c r="O209" s="82"/>
      <c r="P209" s="82"/>
      <c r="Q209" s="82"/>
      <c r="R209" s="82"/>
    </row>
    <row r="210" spans="1:18" x14ac:dyDescent="0.3">
      <c r="A210" s="94"/>
      <c r="B210" s="79"/>
      <c r="L210" s="49"/>
      <c r="M210" s="82"/>
      <c r="N210" s="49"/>
      <c r="O210" s="82"/>
      <c r="P210" s="82"/>
      <c r="Q210" s="82"/>
      <c r="R210" s="82"/>
    </row>
    <row r="211" spans="1:18" x14ac:dyDescent="0.3">
      <c r="A211" s="94"/>
      <c r="B211" s="79"/>
      <c r="L211" s="49"/>
      <c r="M211" s="82"/>
      <c r="N211" s="49"/>
      <c r="O211" s="82"/>
      <c r="P211" s="82"/>
      <c r="Q211" s="82"/>
      <c r="R211" s="82"/>
    </row>
    <row r="212" spans="1:18" x14ac:dyDescent="0.3">
      <c r="A212" s="94"/>
      <c r="B212" s="79"/>
      <c r="L212" s="49"/>
      <c r="M212" s="82"/>
      <c r="N212" s="49"/>
      <c r="O212" s="82"/>
      <c r="P212" s="82"/>
      <c r="Q212" s="82"/>
      <c r="R212" s="82"/>
    </row>
    <row r="213" spans="1:18" x14ac:dyDescent="0.3">
      <c r="A213" s="94"/>
      <c r="B213" s="79"/>
      <c r="L213" s="49"/>
      <c r="M213" s="82"/>
      <c r="N213" s="49"/>
      <c r="O213" s="82"/>
      <c r="P213" s="82"/>
      <c r="Q213" s="82"/>
      <c r="R213" s="82"/>
    </row>
    <row r="214" spans="1:18" x14ac:dyDescent="0.3">
      <c r="A214" s="94"/>
      <c r="B214" s="79"/>
      <c r="L214" s="49"/>
      <c r="M214" s="82"/>
      <c r="N214" s="49"/>
      <c r="O214" s="82"/>
      <c r="P214" s="82"/>
      <c r="Q214" s="82"/>
      <c r="R214" s="82"/>
    </row>
    <row r="215" spans="1:18" x14ac:dyDescent="0.3">
      <c r="A215" s="94"/>
      <c r="B215" s="79"/>
      <c r="L215" s="49"/>
      <c r="M215" s="82"/>
      <c r="N215" s="49"/>
      <c r="O215" s="82"/>
      <c r="P215" s="82"/>
      <c r="Q215" s="82"/>
      <c r="R215" s="82"/>
    </row>
    <row r="216" spans="1:18" x14ac:dyDescent="0.3">
      <c r="A216" s="94"/>
      <c r="B216" s="79"/>
      <c r="L216" s="49"/>
      <c r="M216" s="82"/>
      <c r="N216" s="49"/>
      <c r="O216" s="82"/>
      <c r="P216" s="82"/>
      <c r="Q216" s="82"/>
      <c r="R216" s="82"/>
    </row>
    <row r="217" spans="1:18" x14ac:dyDescent="0.3">
      <c r="A217" s="94"/>
      <c r="B217" s="79"/>
      <c r="L217" s="49"/>
      <c r="M217" s="82"/>
      <c r="N217" s="49"/>
      <c r="O217" s="82"/>
      <c r="P217" s="82"/>
      <c r="Q217" s="82"/>
      <c r="R217" s="82"/>
    </row>
    <row r="218" spans="1:18" x14ac:dyDescent="0.3">
      <c r="A218" s="94"/>
      <c r="B218" s="79"/>
      <c r="L218" s="49"/>
      <c r="M218" s="82"/>
      <c r="N218" s="49"/>
      <c r="O218" s="82"/>
      <c r="P218" s="82"/>
      <c r="Q218" s="82"/>
      <c r="R218" s="82"/>
    </row>
    <row r="219" spans="1:18" x14ac:dyDescent="0.3">
      <c r="A219" s="94"/>
      <c r="B219" s="79"/>
      <c r="L219" s="49"/>
      <c r="M219" s="82"/>
      <c r="N219" s="49"/>
      <c r="O219" s="82"/>
      <c r="P219" s="82"/>
      <c r="Q219" s="82"/>
      <c r="R219" s="82"/>
    </row>
    <row r="220" spans="1:18" x14ac:dyDescent="0.3">
      <c r="A220" s="94"/>
      <c r="B220" s="79"/>
      <c r="L220" s="49"/>
      <c r="M220" s="82"/>
      <c r="N220" s="49"/>
      <c r="O220" s="82"/>
      <c r="P220" s="82"/>
      <c r="Q220" s="82"/>
      <c r="R220" s="82"/>
    </row>
    <row r="221" spans="1:18" x14ac:dyDescent="0.3">
      <c r="A221" s="94"/>
      <c r="B221" s="79"/>
      <c r="L221" s="49"/>
      <c r="M221" s="82"/>
      <c r="N221" s="49"/>
      <c r="O221" s="82"/>
      <c r="P221" s="82"/>
      <c r="Q221" s="82"/>
      <c r="R221" s="82"/>
    </row>
    <row r="222" spans="1:18" x14ac:dyDescent="0.3">
      <c r="A222" s="94"/>
      <c r="B222" s="79"/>
      <c r="L222" s="49"/>
      <c r="M222" s="82"/>
      <c r="N222" s="49"/>
      <c r="O222" s="82"/>
      <c r="P222" s="82"/>
      <c r="Q222" s="82"/>
      <c r="R222" s="82"/>
    </row>
    <row r="223" spans="1:18" x14ac:dyDescent="0.3">
      <c r="A223" s="94"/>
      <c r="B223" s="79"/>
      <c r="L223" s="49"/>
      <c r="M223" s="82"/>
      <c r="N223" s="49"/>
      <c r="O223" s="82"/>
      <c r="P223" s="82"/>
      <c r="Q223" s="82"/>
      <c r="R223" s="82"/>
    </row>
    <row r="224" spans="1:18" x14ac:dyDescent="0.3">
      <c r="A224" s="94"/>
      <c r="B224" s="79"/>
      <c r="L224" s="49"/>
      <c r="M224" s="82"/>
      <c r="N224" s="49"/>
      <c r="O224" s="82"/>
      <c r="P224" s="82"/>
      <c r="Q224" s="82"/>
      <c r="R224" s="82"/>
    </row>
    <row r="225" spans="1:18" x14ac:dyDescent="0.3">
      <c r="A225" s="94"/>
      <c r="B225" s="79"/>
      <c r="L225" s="49"/>
      <c r="M225" s="82"/>
      <c r="N225" s="49"/>
      <c r="O225" s="82"/>
      <c r="P225" s="82"/>
      <c r="Q225" s="82"/>
      <c r="R225" s="82"/>
    </row>
    <row r="226" spans="1:18" x14ac:dyDescent="0.3">
      <c r="A226" s="94"/>
      <c r="B226" s="79"/>
      <c r="L226" s="49"/>
      <c r="M226" s="82"/>
      <c r="N226" s="49"/>
      <c r="O226" s="82"/>
      <c r="P226" s="82"/>
      <c r="Q226" s="82"/>
      <c r="R226" s="82"/>
    </row>
    <row r="227" spans="1:18" x14ac:dyDescent="0.3">
      <c r="A227" s="94"/>
      <c r="B227" s="79"/>
      <c r="L227" s="49"/>
      <c r="M227" s="82"/>
      <c r="N227" s="49"/>
      <c r="O227" s="82"/>
      <c r="P227" s="82"/>
      <c r="Q227" s="82"/>
      <c r="R227" s="82"/>
    </row>
    <row r="228" spans="1:18" x14ac:dyDescent="0.3">
      <c r="A228" s="94"/>
      <c r="B228" s="79"/>
      <c r="L228" s="49"/>
      <c r="M228" s="82"/>
      <c r="N228" s="49"/>
      <c r="O228" s="82"/>
      <c r="P228" s="82"/>
      <c r="Q228" s="82"/>
      <c r="R228" s="82"/>
    </row>
    <row r="229" spans="1:18" x14ac:dyDescent="0.3">
      <c r="A229" s="94"/>
      <c r="B229" s="79"/>
      <c r="L229" s="49"/>
      <c r="M229" s="82"/>
      <c r="N229" s="49"/>
      <c r="O229" s="82"/>
      <c r="P229" s="82"/>
      <c r="Q229" s="82"/>
      <c r="R229" s="82"/>
    </row>
    <row r="230" spans="1:18" x14ac:dyDescent="0.3">
      <c r="A230" s="94"/>
      <c r="B230" s="79"/>
      <c r="L230" s="49"/>
      <c r="M230" s="82"/>
      <c r="N230" s="49"/>
      <c r="O230" s="82"/>
      <c r="P230" s="82"/>
      <c r="Q230" s="82"/>
      <c r="R230" s="82"/>
    </row>
    <row r="231" spans="1:18" x14ac:dyDescent="0.3">
      <c r="A231" s="94"/>
      <c r="B231" s="79"/>
      <c r="L231" s="49"/>
      <c r="M231" s="82"/>
      <c r="N231" s="49"/>
      <c r="O231" s="82"/>
      <c r="P231" s="82"/>
      <c r="Q231" s="82"/>
      <c r="R231" s="82"/>
    </row>
    <row r="232" spans="1:18" x14ac:dyDescent="0.3">
      <c r="A232" s="94"/>
      <c r="B232" s="79"/>
      <c r="L232" s="49"/>
      <c r="M232" s="82"/>
      <c r="N232" s="49"/>
      <c r="O232" s="82"/>
      <c r="P232" s="82"/>
      <c r="Q232" s="82"/>
      <c r="R232" s="82"/>
    </row>
    <row r="233" spans="1:18" x14ac:dyDescent="0.3">
      <c r="A233" s="94"/>
      <c r="B233" s="79"/>
      <c r="L233" s="49"/>
      <c r="M233" s="82"/>
      <c r="N233" s="49"/>
      <c r="O233" s="82"/>
      <c r="P233" s="82"/>
      <c r="Q233" s="82"/>
      <c r="R233" s="82"/>
    </row>
    <row r="234" spans="1:18" x14ac:dyDescent="0.3">
      <c r="A234" s="94"/>
      <c r="B234" s="79"/>
      <c r="L234" s="49"/>
      <c r="M234" s="82"/>
      <c r="N234" s="49"/>
      <c r="O234" s="82"/>
      <c r="P234" s="82"/>
      <c r="Q234" s="82"/>
      <c r="R234" s="82"/>
    </row>
    <row r="235" spans="1:18" x14ac:dyDescent="0.3">
      <c r="A235" s="94"/>
      <c r="B235" s="79"/>
      <c r="L235" s="49"/>
      <c r="M235" s="82"/>
      <c r="N235" s="49"/>
      <c r="O235" s="82"/>
      <c r="P235" s="82"/>
      <c r="Q235" s="82"/>
      <c r="R235" s="82"/>
    </row>
    <row r="236" spans="1:18" x14ac:dyDescent="0.3">
      <c r="A236" s="94"/>
      <c r="B236" s="79"/>
      <c r="L236" s="49"/>
      <c r="M236" s="82"/>
      <c r="N236" s="49"/>
      <c r="O236" s="82"/>
      <c r="P236" s="82"/>
      <c r="Q236" s="82"/>
      <c r="R236" s="82"/>
    </row>
    <row r="237" spans="1:18" x14ac:dyDescent="0.3">
      <c r="A237" s="94"/>
      <c r="B237" s="79"/>
      <c r="L237" s="49"/>
      <c r="M237" s="82"/>
      <c r="N237" s="49"/>
      <c r="O237" s="82"/>
      <c r="P237" s="82"/>
      <c r="Q237" s="82"/>
      <c r="R237" s="82"/>
    </row>
    <row r="238" spans="1:18" x14ac:dyDescent="0.3">
      <c r="A238" s="94"/>
      <c r="B238" s="79"/>
      <c r="L238" s="49"/>
      <c r="M238" s="82"/>
      <c r="N238" s="49"/>
      <c r="O238" s="82"/>
      <c r="P238" s="82"/>
      <c r="Q238" s="82"/>
      <c r="R238" s="82"/>
    </row>
    <row r="239" spans="1:18" x14ac:dyDescent="0.3">
      <c r="A239" s="94"/>
      <c r="B239" s="79"/>
      <c r="L239" s="49"/>
      <c r="M239" s="82"/>
      <c r="N239" s="49"/>
      <c r="O239" s="82"/>
      <c r="P239" s="82"/>
      <c r="Q239" s="82"/>
      <c r="R239" s="82"/>
    </row>
    <row r="240" spans="1:18" x14ac:dyDescent="0.3">
      <c r="A240" s="94"/>
      <c r="B240" s="79"/>
      <c r="L240" s="49"/>
      <c r="M240" s="82"/>
      <c r="N240" s="49"/>
      <c r="O240" s="82"/>
      <c r="P240" s="82"/>
      <c r="Q240" s="82"/>
      <c r="R240" s="82"/>
    </row>
    <row r="241" spans="1:18" x14ac:dyDescent="0.3">
      <c r="A241" s="94"/>
      <c r="B241" s="79"/>
      <c r="L241" s="49"/>
      <c r="M241" s="82"/>
      <c r="N241" s="49"/>
      <c r="O241" s="82"/>
      <c r="P241" s="82"/>
      <c r="Q241" s="82"/>
      <c r="R241" s="82"/>
    </row>
    <row r="242" spans="1:18" x14ac:dyDescent="0.3">
      <c r="A242" s="94"/>
      <c r="B242" s="79"/>
      <c r="L242" s="49"/>
      <c r="M242" s="82"/>
      <c r="N242" s="49"/>
      <c r="O242" s="82"/>
      <c r="P242" s="82"/>
      <c r="Q242" s="82"/>
      <c r="R242" s="82"/>
    </row>
    <row r="243" spans="1:18" x14ac:dyDescent="0.3">
      <c r="A243" s="94"/>
      <c r="B243" s="79"/>
      <c r="L243" s="49"/>
      <c r="M243" s="82"/>
      <c r="N243" s="49"/>
      <c r="O243" s="82"/>
      <c r="P243" s="82"/>
      <c r="Q243" s="82"/>
      <c r="R243" s="82"/>
    </row>
    <row r="244" spans="1:18" x14ac:dyDescent="0.3">
      <c r="A244" s="94"/>
      <c r="B244" s="79"/>
      <c r="L244" s="49"/>
      <c r="M244" s="82"/>
      <c r="N244" s="49"/>
      <c r="O244" s="82"/>
      <c r="P244" s="82"/>
      <c r="Q244" s="82"/>
      <c r="R244" s="82"/>
    </row>
    <row r="245" spans="1:18" x14ac:dyDescent="0.3">
      <c r="A245" s="94"/>
      <c r="B245" s="79"/>
      <c r="L245" s="49"/>
      <c r="M245" s="82"/>
      <c r="N245" s="49"/>
      <c r="O245" s="82"/>
      <c r="P245" s="82"/>
      <c r="Q245" s="82"/>
      <c r="R245" s="82"/>
    </row>
    <row r="246" spans="1:18" x14ac:dyDescent="0.3">
      <c r="A246" s="94"/>
      <c r="B246" s="79"/>
      <c r="L246" s="49"/>
      <c r="M246" s="82"/>
      <c r="N246" s="49"/>
      <c r="O246" s="82"/>
      <c r="P246" s="82"/>
      <c r="Q246" s="82"/>
      <c r="R246" s="82"/>
    </row>
    <row r="247" spans="1:18" x14ac:dyDescent="0.3">
      <c r="A247" s="94"/>
      <c r="B247" s="79"/>
      <c r="L247" s="49"/>
      <c r="M247" s="82"/>
      <c r="N247" s="49"/>
      <c r="O247" s="82"/>
      <c r="P247" s="82"/>
      <c r="Q247" s="82"/>
      <c r="R247" s="82"/>
    </row>
    <row r="248" spans="1:18" x14ac:dyDescent="0.3">
      <c r="A248" s="94"/>
      <c r="B248" s="79"/>
      <c r="L248" s="49"/>
      <c r="M248" s="82"/>
      <c r="N248" s="49"/>
      <c r="O248" s="82"/>
      <c r="P248" s="82"/>
      <c r="Q248" s="82"/>
      <c r="R248" s="82"/>
    </row>
    <row r="249" spans="1:18" x14ac:dyDescent="0.3">
      <c r="A249" s="94"/>
      <c r="B249" s="79"/>
      <c r="L249" s="49"/>
      <c r="M249" s="82"/>
      <c r="N249" s="49"/>
      <c r="O249" s="82"/>
      <c r="P249" s="82"/>
      <c r="Q249" s="82"/>
      <c r="R249" s="82"/>
    </row>
    <row r="250" spans="1:18" x14ac:dyDescent="0.3">
      <c r="A250" s="94"/>
      <c r="B250" s="79"/>
      <c r="L250" s="49"/>
      <c r="M250" s="82"/>
      <c r="N250" s="49"/>
      <c r="O250" s="82"/>
      <c r="P250" s="82"/>
      <c r="Q250" s="82"/>
      <c r="R250" s="82"/>
    </row>
    <row r="251" spans="1:18" x14ac:dyDescent="0.3">
      <c r="A251" s="94"/>
      <c r="B251" s="79"/>
      <c r="L251" s="49"/>
      <c r="M251" s="82"/>
      <c r="N251" s="49"/>
      <c r="O251" s="82"/>
      <c r="P251" s="82"/>
      <c r="Q251" s="82"/>
      <c r="R251" s="82"/>
    </row>
    <row r="252" spans="1:18" x14ac:dyDescent="0.3">
      <c r="A252" s="94"/>
      <c r="B252" s="79"/>
      <c r="L252" s="49"/>
      <c r="M252" s="82"/>
      <c r="N252" s="49"/>
      <c r="O252" s="82"/>
      <c r="P252" s="82"/>
      <c r="Q252" s="82"/>
      <c r="R252" s="82"/>
    </row>
    <row r="253" spans="1:18" x14ac:dyDescent="0.3">
      <c r="A253" s="94"/>
      <c r="B253" s="79"/>
      <c r="L253" s="49"/>
      <c r="M253" s="82"/>
      <c r="N253" s="49"/>
      <c r="O253" s="82"/>
      <c r="P253" s="82"/>
      <c r="Q253" s="82"/>
      <c r="R253" s="82"/>
    </row>
    <row r="254" spans="1:18" x14ac:dyDescent="0.3">
      <c r="A254" s="94"/>
      <c r="B254" s="79"/>
      <c r="L254" s="49"/>
      <c r="M254" s="82"/>
      <c r="N254" s="49"/>
      <c r="O254" s="82"/>
      <c r="P254" s="82"/>
      <c r="Q254" s="82"/>
      <c r="R254" s="82"/>
    </row>
    <row r="255" spans="1:18" x14ac:dyDescent="0.3">
      <c r="A255" s="94"/>
      <c r="B255" s="79"/>
      <c r="L255" s="49"/>
      <c r="M255" s="82"/>
      <c r="N255" s="49"/>
      <c r="O255" s="82"/>
      <c r="P255" s="82"/>
      <c r="Q255" s="82"/>
      <c r="R255" s="82"/>
    </row>
    <row r="256" spans="1:18" x14ac:dyDescent="0.3">
      <c r="A256" s="94"/>
      <c r="B256" s="79"/>
      <c r="L256" s="49"/>
      <c r="M256" s="82"/>
      <c r="N256" s="49"/>
      <c r="O256" s="82"/>
      <c r="P256" s="82"/>
      <c r="Q256" s="82"/>
      <c r="R256" s="82"/>
    </row>
    <row r="257" spans="1:18" x14ac:dyDescent="0.3">
      <c r="A257" s="94"/>
      <c r="B257" s="79"/>
      <c r="L257" s="49"/>
      <c r="M257" s="82"/>
      <c r="N257" s="49"/>
      <c r="O257" s="82"/>
      <c r="P257" s="82"/>
      <c r="Q257" s="82"/>
      <c r="R257" s="82"/>
    </row>
    <row r="258" spans="1:18" x14ac:dyDescent="0.3">
      <c r="A258" s="94"/>
      <c r="B258" s="79"/>
      <c r="L258" s="49"/>
      <c r="M258" s="82"/>
      <c r="N258" s="49"/>
      <c r="O258" s="82"/>
      <c r="P258" s="82"/>
      <c r="Q258" s="82"/>
      <c r="R258" s="82"/>
    </row>
    <row r="259" spans="1:18" x14ac:dyDescent="0.3">
      <c r="A259" s="94"/>
      <c r="B259" s="79"/>
      <c r="L259" s="49"/>
      <c r="M259" s="82"/>
      <c r="N259" s="49"/>
      <c r="O259" s="82"/>
      <c r="P259" s="82"/>
      <c r="Q259" s="82"/>
      <c r="R259" s="82"/>
    </row>
    <row r="260" spans="1:18" x14ac:dyDescent="0.3">
      <c r="A260" s="94"/>
      <c r="B260" s="79"/>
      <c r="L260" s="49"/>
      <c r="M260" s="82"/>
      <c r="N260" s="49"/>
      <c r="O260" s="82"/>
      <c r="P260" s="82"/>
      <c r="Q260" s="82"/>
      <c r="R260" s="82"/>
    </row>
    <row r="261" spans="1:18" x14ac:dyDescent="0.3">
      <c r="A261" s="94"/>
      <c r="B261" s="79"/>
      <c r="L261" s="49"/>
      <c r="M261" s="82"/>
      <c r="N261" s="49"/>
      <c r="O261" s="82"/>
      <c r="P261" s="82"/>
      <c r="Q261" s="82"/>
      <c r="R261" s="82"/>
    </row>
    <row r="262" spans="1:18" x14ac:dyDescent="0.3">
      <c r="A262" s="94"/>
      <c r="B262" s="79"/>
      <c r="L262" s="49"/>
      <c r="M262" s="82"/>
      <c r="N262" s="49"/>
      <c r="O262" s="82"/>
      <c r="P262" s="82"/>
      <c r="Q262" s="82"/>
      <c r="R262" s="82"/>
    </row>
    <row r="263" spans="1:18" x14ac:dyDescent="0.3">
      <c r="A263" s="94"/>
      <c r="B263" s="79"/>
      <c r="L263" s="49"/>
      <c r="M263" s="82"/>
      <c r="N263" s="49"/>
      <c r="O263" s="82"/>
      <c r="P263" s="82"/>
      <c r="Q263" s="82"/>
      <c r="R263" s="82"/>
    </row>
    <row r="264" spans="1:18" x14ac:dyDescent="0.3">
      <c r="A264" s="94"/>
      <c r="B264" s="79"/>
      <c r="L264" s="49"/>
      <c r="M264" s="82"/>
      <c r="N264" s="49"/>
      <c r="O264" s="82"/>
      <c r="P264" s="82"/>
      <c r="Q264" s="82"/>
      <c r="R264" s="82"/>
    </row>
    <row r="265" spans="1:18" x14ac:dyDescent="0.3">
      <c r="A265" s="94"/>
      <c r="B265" s="79"/>
      <c r="L265" s="49"/>
      <c r="M265" s="82"/>
      <c r="N265" s="49"/>
      <c r="O265" s="82"/>
      <c r="P265" s="82"/>
      <c r="Q265" s="82"/>
      <c r="R265" s="82"/>
    </row>
    <row r="266" spans="1:18" x14ac:dyDescent="0.3">
      <c r="A266" s="94"/>
      <c r="B266" s="79"/>
      <c r="L266" s="49"/>
      <c r="M266" s="82"/>
      <c r="N266" s="49"/>
      <c r="O266" s="82"/>
      <c r="P266" s="82"/>
      <c r="Q266" s="82"/>
      <c r="R266" s="82"/>
    </row>
    <row r="267" spans="1:18" x14ac:dyDescent="0.3">
      <c r="A267" s="94"/>
      <c r="B267" s="79"/>
      <c r="L267" s="49"/>
      <c r="M267" s="82"/>
      <c r="N267" s="49"/>
      <c r="O267" s="82"/>
      <c r="P267" s="82"/>
      <c r="Q267" s="82"/>
      <c r="R267" s="82"/>
    </row>
    <row r="268" spans="1:18" x14ac:dyDescent="0.3">
      <c r="A268" s="94"/>
      <c r="B268" s="79"/>
      <c r="L268" s="49"/>
      <c r="M268" s="82"/>
      <c r="N268" s="49"/>
      <c r="O268" s="82"/>
      <c r="P268" s="82"/>
      <c r="Q268" s="82"/>
      <c r="R268" s="82"/>
    </row>
    <row r="269" spans="1:18" x14ac:dyDescent="0.3">
      <c r="A269" s="94"/>
      <c r="B269" s="79"/>
      <c r="L269" s="49"/>
      <c r="M269" s="82"/>
      <c r="N269" s="49"/>
      <c r="O269" s="82"/>
      <c r="P269" s="82"/>
      <c r="Q269" s="82"/>
      <c r="R269" s="82"/>
    </row>
    <row r="270" spans="1:18" x14ac:dyDescent="0.3">
      <c r="A270" s="94"/>
      <c r="B270" s="79"/>
      <c r="L270" s="49"/>
      <c r="M270" s="82"/>
      <c r="N270" s="49"/>
      <c r="O270" s="82"/>
      <c r="P270" s="82"/>
      <c r="Q270" s="82"/>
      <c r="R270" s="82"/>
    </row>
    <row r="271" spans="1:18" x14ac:dyDescent="0.3">
      <c r="A271" s="94"/>
      <c r="B271" s="79"/>
      <c r="L271" s="49"/>
      <c r="M271" s="82"/>
      <c r="N271" s="49"/>
      <c r="O271" s="82"/>
      <c r="P271" s="82"/>
      <c r="Q271" s="82"/>
      <c r="R271" s="82"/>
    </row>
    <row r="272" spans="1:18" x14ac:dyDescent="0.3">
      <c r="A272" s="94"/>
      <c r="B272" s="79"/>
      <c r="L272" s="49"/>
      <c r="M272" s="82"/>
      <c r="N272" s="49"/>
      <c r="O272" s="82"/>
      <c r="P272" s="82"/>
      <c r="Q272" s="82"/>
      <c r="R272" s="82"/>
    </row>
    <row r="273" spans="1:18" x14ac:dyDescent="0.3">
      <c r="A273" s="94"/>
      <c r="B273" s="79"/>
      <c r="L273" s="49"/>
      <c r="M273" s="82"/>
      <c r="N273" s="49"/>
      <c r="O273" s="82"/>
      <c r="P273" s="82"/>
      <c r="Q273" s="82"/>
      <c r="R273" s="82"/>
    </row>
    <row r="274" spans="1:18" x14ac:dyDescent="0.3">
      <c r="A274" s="94"/>
      <c r="B274" s="79"/>
      <c r="L274" s="49"/>
      <c r="M274" s="82"/>
      <c r="N274" s="49"/>
      <c r="O274" s="82"/>
      <c r="P274" s="82"/>
      <c r="Q274" s="82"/>
      <c r="R274" s="82"/>
    </row>
    <row r="275" spans="1:18" x14ac:dyDescent="0.3">
      <c r="A275" s="94"/>
      <c r="B275" s="79"/>
      <c r="L275" s="49"/>
      <c r="M275" s="82"/>
      <c r="N275" s="49"/>
      <c r="O275" s="82"/>
      <c r="P275" s="82"/>
      <c r="Q275" s="82"/>
      <c r="R275" s="82"/>
    </row>
    <row r="276" spans="1:18" x14ac:dyDescent="0.3">
      <c r="A276" s="94"/>
      <c r="B276" s="79"/>
      <c r="L276" s="49"/>
      <c r="M276" s="82"/>
      <c r="N276" s="49"/>
      <c r="O276" s="82"/>
      <c r="P276" s="82"/>
      <c r="Q276" s="82"/>
      <c r="R276" s="82"/>
    </row>
    <row r="277" spans="1:18" x14ac:dyDescent="0.3">
      <c r="A277" s="94"/>
      <c r="B277" s="79"/>
      <c r="L277" s="49"/>
      <c r="M277" s="82"/>
      <c r="N277" s="49"/>
      <c r="O277" s="82"/>
      <c r="P277" s="82"/>
      <c r="Q277" s="82"/>
      <c r="R277" s="82"/>
    </row>
    <row r="278" spans="1:18" x14ac:dyDescent="0.3">
      <c r="A278" s="94"/>
      <c r="B278" s="79"/>
      <c r="L278" s="49"/>
      <c r="M278" s="82"/>
      <c r="N278" s="49"/>
      <c r="O278" s="82"/>
      <c r="P278" s="82"/>
      <c r="Q278" s="82"/>
      <c r="R278" s="82"/>
    </row>
    <row r="279" spans="1:18" x14ac:dyDescent="0.3">
      <c r="A279" s="94"/>
      <c r="B279" s="79"/>
      <c r="L279" s="49"/>
      <c r="M279" s="82"/>
      <c r="N279" s="49"/>
      <c r="O279" s="82"/>
      <c r="P279" s="82"/>
      <c r="Q279" s="82"/>
      <c r="R279" s="82"/>
    </row>
    <row r="280" spans="1:18" x14ac:dyDescent="0.3">
      <c r="A280" s="94"/>
      <c r="B280" s="79"/>
      <c r="L280" s="49"/>
      <c r="M280" s="82"/>
      <c r="N280" s="49"/>
      <c r="O280" s="82"/>
      <c r="P280" s="82"/>
      <c r="Q280" s="82"/>
      <c r="R280" s="82"/>
    </row>
    <row r="281" spans="1:18" x14ac:dyDescent="0.3">
      <c r="A281" s="94"/>
      <c r="B281" s="79"/>
      <c r="L281" s="49"/>
      <c r="M281" s="82"/>
      <c r="N281" s="49"/>
      <c r="O281" s="82"/>
      <c r="P281" s="82"/>
      <c r="Q281" s="82"/>
      <c r="R281" s="82"/>
    </row>
    <row r="282" spans="1:18" x14ac:dyDescent="0.3">
      <c r="A282" s="94"/>
      <c r="B282" s="79"/>
      <c r="L282" s="49"/>
      <c r="M282" s="82"/>
      <c r="N282" s="49"/>
      <c r="O282" s="82"/>
      <c r="P282" s="82"/>
      <c r="Q282" s="82"/>
      <c r="R282" s="82"/>
    </row>
    <row r="283" spans="1:18" x14ac:dyDescent="0.3">
      <c r="A283" s="94"/>
      <c r="B283" s="79"/>
      <c r="L283" s="49"/>
      <c r="M283" s="82"/>
      <c r="N283" s="49"/>
      <c r="O283" s="82"/>
      <c r="P283" s="82"/>
      <c r="Q283" s="82"/>
      <c r="R283" s="82"/>
    </row>
    <row r="284" spans="1:18" x14ac:dyDescent="0.3">
      <c r="A284" s="94"/>
      <c r="B284" s="79"/>
      <c r="L284" s="49"/>
      <c r="M284" s="82"/>
      <c r="N284" s="49"/>
      <c r="O284" s="82"/>
      <c r="P284" s="82"/>
      <c r="Q284" s="82"/>
      <c r="R284" s="82"/>
    </row>
    <row r="285" spans="1:18" x14ac:dyDescent="0.3">
      <c r="A285" s="94"/>
      <c r="B285" s="79"/>
      <c r="L285" s="49"/>
      <c r="M285" s="82"/>
      <c r="N285" s="49"/>
      <c r="O285" s="82"/>
      <c r="P285" s="82"/>
      <c r="Q285" s="82"/>
      <c r="R285" s="82"/>
    </row>
    <row r="286" spans="1:18" x14ac:dyDescent="0.3">
      <c r="A286" s="94"/>
      <c r="B286" s="79"/>
      <c r="L286" s="49"/>
      <c r="M286" s="82"/>
      <c r="N286" s="49"/>
      <c r="O286" s="82"/>
      <c r="P286" s="82"/>
      <c r="Q286" s="82"/>
      <c r="R286" s="82"/>
    </row>
    <row r="287" spans="1:18" x14ac:dyDescent="0.3">
      <c r="A287" s="94"/>
      <c r="B287" s="79"/>
      <c r="L287" s="49"/>
      <c r="M287" s="82"/>
      <c r="N287" s="49"/>
      <c r="O287" s="82"/>
      <c r="P287" s="82"/>
      <c r="Q287" s="82"/>
      <c r="R287" s="82"/>
    </row>
    <row r="288" spans="1:18" x14ac:dyDescent="0.3">
      <c r="A288" s="94"/>
      <c r="B288" s="79"/>
      <c r="L288" s="49"/>
      <c r="M288" s="82"/>
      <c r="N288" s="49"/>
      <c r="O288" s="82"/>
      <c r="P288" s="82"/>
      <c r="Q288" s="82"/>
      <c r="R288" s="82"/>
    </row>
    <row r="289" spans="1:18" x14ac:dyDescent="0.3">
      <c r="A289" s="94"/>
      <c r="B289" s="79"/>
      <c r="L289" s="49"/>
      <c r="M289" s="82"/>
      <c r="N289" s="49"/>
      <c r="O289" s="82"/>
      <c r="P289" s="82"/>
      <c r="Q289" s="82"/>
      <c r="R289" s="82"/>
    </row>
    <row r="290" spans="1:18" x14ac:dyDescent="0.3">
      <c r="A290" s="94"/>
      <c r="B290" s="79"/>
      <c r="L290" s="49"/>
      <c r="M290" s="82"/>
      <c r="N290" s="49"/>
      <c r="O290" s="82"/>
      <c r="P290" s="82"/>
      <c r="Q290" s="82"/>
      <c r="R290" s="82"/>
    </row>
    <row r="291" spans="1:18" x14ac:dyDescent="0.3">
      <c r="A291" s="94"/>
      <c r="B291" s="79"/>
      <c r="L291" s="49"/>
      <c r="M291" s="82"/>
      <c r="N291" s="49"/>
      <c r="O291" s="82"/>
      <c r="P291" s="82"/>
      <c r="Q291" s="82"/>
      <c r="R291" s="82"/>
    </row>
    <row r="292" spans="1:18" x14ac:dyDescent="0.3">
      <c r="A292" s="94"/>
      <c r="B292" s="79"/>
      <c r="L292" s="49"/>
      <c r="M292" s="82"/>
      <c r="N292" s="49"/>
      <c r="O292" s="82"/>
      <c r="P292" s="82"/>
      <c r="Q292" s="82"/>
      <c r="R292" s="82"/>
    </row>
    <row r="293" spans="1:18" x14ac:dyDescent="0.3">
      <c r="A293" s="94"/>
      <c r="B293" s="79"/>
      <c r="L293" s="49"/>
      <c r="M293" s="82"/>
      <c r="N293" s="49"/>
      <c r="O293" s="82"/>
      <c r="P293" s="82"/>
      <c r="Q293" s="82"/>
      <c r="R293" s="82"/>
    </row>
    <row r="294" spans="1:18" x14ac:dyDescent="0.3">
      <c r="A294" s="94"/>
      <c r="B294" s="79"/>
      <c r="L294" s="49"/>
      <c r="M294" s="82"/>
      <c r="N294" s="49"/>
      <c r="O294" s="82"/>
      <c r="P294" s="82"/>
      <c r="Q294" s="82"/>
      <c r="R294" s="82"/>
    </row>
    <row r="295" spans="1:18" x14ac:dyDescent="0.3">
      <c r="A295" s="94"/>
      <c r="B295" s="79"/>
      <c r="L295" s="49"/>
      <c r="M295" s="82"/>
      <c r="N295" s="49"/>
      <c r="O295" s="82"/>
      <c r="P295" s="82"/>
      <c r="Q295" s="82"/>
      <c r="R295" s="82"/>
    </row>
    <row r="296" spans="1:18" x14ac:dyDescent="0.3">
      <c r="A296" s="94"/>
      <c r="B296" s="79"/>
      <c r="L296" s="49"/>
      <c r="M296" s="82"/>
      <c r="N296" s="49"/>
      <c r="O296" s="82"/>
      <c r="P296" s="82"/>
      <c r="Q296" s="82"/>
      <c r="R296" s="82"/>
    </row>
    <row r="297" spans="1:18" x14ac:dyDescent="0.3">
      <c r="A297" s="94"/>
      <c r="B297" s="79"/>
      <c r="L297" s="49"/>
      <c r="M297" s="82"/>
      <c r="N297" s="49"/>
      <c r="O297" s="82"/>
      <c r="P297" s="82"/>
      <c r="Q297" s="82"/>
      <c r="R297" s="82"/>
    </row>
    <row r="298" spans="1:18" x14ac:dyDescent="0.3">
      <c r="A298" s="94"/>
      <c r="B298" s="79"/>
      <c r="L298" s="49"/>
      <c r="M298" s="82"/>
      <c r="N298" s="49"/>
      <c r="O298" s="82"/>
      <c r="P298" s="82"/>
      <c r="Q298" s="82"/>
      <c r="R298" s="82"/>
    </row>
    <row r="299" spans="1:18" x14ac:dyDescent="0.3">
      <c r="A299" s="94"/>
      <c r="B299" s="79"/>
      <c r="L299" s="49"/>
      <c r="M299" s="82"/>
      <c r="N299" s="49"/>
      <c r="O299" s="82"/>
      <c r="P299" s="82"/>
      <c r="Q299" s="82"/>
      <c r="R299" s="82"/>
    </row>
    <row r="300" spans="1:18" x14ac:dyDescent="0.3">
      <c r="A300" s="94"/>
      <c r="B300" s="79"/>
      <c r="L300" s="49"/>
      <c r="M300" s="82"/>
      <c r="N300" s="49"/>
      <c r="O300" s="82"/>
      <c r="P300" s="82"/>
      <c r="Q300" s="82"/>
      <c r="R300" s="82"/>
    </row>
    <row r="301" spans="1:18" x14ac:dyDescent="0.3">
      <c r="A301" s="94"/>
      <c r="B301" s="79"/>
      <c r="L301" s="49"/>
      <c r="M301" s="82"/>
      <c r="N301" s="49"/>
      <c r="O301" s="82"/>
      <c r="P301" s="82"/>
      <c r="Q301" s="82"/>
      <c r="R301" s="82"/>
    </row>
    <row r="302" spans="1:18" x14ac:dyDescent="0.3">
      <c r="A302" s="94"/>
      <c r="B302" s="79"/>
      <c r="L302" s="49"/>
      <c r="M302" s="82"/>
      <c r="N302" s="49"/>
      <c r="O302" s="82"/>
      <c r="P302" s="82"/>
      <c r="Q302" s="82"/>
      <c r="R302" s="82"/>
    </row>
    <row r="303" spans="1:18" x14ac:dyDescent="0.3">
      <c r="A303" s="94"/>
      <c r="B303" s="79"/>
      <c r="L303" s="49"/>
      <c r="M303" s="82"/>
      <c r="N303" s="49"/>
      <c r="O303" s="82"/>
      <c r="P303" s="82"/>
      <c r="Q303" s="82"/>
      <c r="R303" s="82"/>
    </row>
    <row r="304" spans="1:18" x14ac:dyDescent="0.3">
      <c r="A304" s="94"/>
      <c r="B304" s="79"/>
      <c r="L304" s="49"/>
      <c r="M304" s="82"/>
      <c r="N304" s="49"/>
      <c r="O304" s="82"/>
      <c r="P304" s="82"/>
      <c r="Q304" s="82"/>
      <c r="R304" s="82"/>
    </row>
    <row r="305" spans="1:18" x14ac:dyDescent="0.3">
      <c r="A305" s="94"/>
      <c r="B305" s="79"/>
      <c r="L305" s="49"/>
      <c r="M305" s="82"/>
      <c r="N305" s="49"/>
      <c r="O305" s="82"/>
      <c r="P305" s="82"/>
      <c r="Q305" s="82"/>
      <c r="R305" s="82"/>
    </row>
    <row r="306" spans="1:18" x14ac:dyDescent="0.3">
      <c r="A306" s="94"/>
      <c r="B306" s="79"/>
      <c r="L306" s="49"/>
      <c r="M306" s="82"/>
      <c r="N306" s="49"/>
      <c r="O306" s="82"/>
      <c r="P306" s="82"/>
      <c r="Q306" s="82"/>
      <c r="R306" s="82"/>
    </row>
    <row r="307" spans="1:18" x14ac:dyDescent="0.3">
      <c r="A307" s="94"/>
      <c r="B307" s="79"/>
      <c r="L307" s="49"/>
      <c r="M307" s="82"/>
      <c r="N307" s="49"/>
      <c r="O307" s="82"/>
      <c r="P307" s="82"/>
      <c r="Q307" s="82"/>
      <c r="R307" s="82"/>
    </row>
    <row r="308" spans="1:18" x14ac:dyDescent="0.3">
      <c r="A308" s="94"/>
      <c r="B308" s="79"/>
      <c r="L308" s="49"/>
      <c r="M308" s="82"/>
      <c r="N308" s="49"/>
      <c r="O308" s="82"/>
      <c r="P308" s="82"/>
      <c r="Q308" s="82"/>
      <c r="R308" s="82"/>
    </row>
    <row r="309" spans="1:18" x14ac:dyDescent="0.3">
      <c r="A309" s="94"/>
      <c r="B309" s="79"/>
      <c r="L309" s="49"/>
      <c r="M309" s="82"/>
      <c r="N309" s="49"/>
      <c r="O309" s="82"/>
      <c r="P309" s="82"/>
      <c r="Q309" s="82"/>
      <c r="R309" s="82"/>
    </row>
    <row r="310" spans="1:18" x14ac:dyDescent="0.3">
      <c r="A310" s="94"/>
      <c r="B310" s="79"/>
      <c r="L310" s="49"/>
      <c r="M310" s="82"/>
      <c r="N310" s="49"/>
      <c r="O310" s="82"/>
      <c r="P310" s="82"/>
      <c r="Q310" s="82"/>
      <c r="R310" s="82"/>
    </row>
    <row r="311" spans="1:18" x14ac:dyDescent="0.3">
      <c r="A311" s="94"/>
      <c r="B311" s="79"/>
      <c r="L311" s="49"/>
      <c r="M311" s="82"/>
      <c r="N311" s="49"/>
      <c r="O311" s="82"/>
      <c r="P311" s="82"/>
      <c r="Q311" s="82"/>
      <c r="R311" s="82"/>
    </row>
    <row r="312" spans="1:18" x14ac:dyDescent="0.3">
      <c r="A312" s="94"/>
      <c r="B312" s="79"/>
      <c r="L312" s="49"/>
      <c r="M312" s="82"/>
      <c r="N312" s="49"/>
      <c r="O312" s="82"/>
      <c r="P312" s="82"/>
      <c r="Q312" s="82"/>
      <c r="R312" s="82"/>
    </row>
    <row r="313" spans="1:18" x14ac:dyDescent="0.3">
      <c r="A313" s="94"/>
      <c r="B313" s="79"/>
      <c r="L313" s="49"/>
      <c r="M313" s="82"/>
      <c r="N313" s="49"/>
      <c r="O313" s="82"/>
      <c r="P313" s="82"/>
      <c r="Q313" s="82"/>
      <c r="R313" s="82"/>
    </row>
    <row r="314" spans="1:18" x14ac:dyDescent="0.3">
      <c r="A314" s="94"/>
      <c r="B314" s="79"/>
      <c r="L314" s="49"/>
      <c r="M314" s="82"/>
      <c r="N314" s="49"/>
      <c r="O314" s="82"/>
      <c r="P314" s="82"/>
      <c r="Q314" s="82"/>
      <c r="R314" s="82"/>
    </row>
    <row r="315" spans="1:18" x14ac:dyDescent="0.3">
      <c r="A315" s="94"/>
      <c r="B315" s="79"/>
      <c r="L315" s="49"/>
      <c r="M315" s="82"/>
      <c r="N315" s="49"/>
      <c r="O315" s="82"/>
      <c r="P315" s="82"/>
      <c r="Q315" s="82"/>
      <c r="R315" s="82"/>
    </row>
    <row r="316" spans="1:18" x14ac:dyDescent="0.3">
      <c r="A316" s="94"/>
      <c r="B316" s="79"/>
      <c r="L316" s="49"/>
      <c r="M316" s="82"/>
      <c r="N316" s="49"/>
      <c r="O316" s="82"/>
      <c r="P316" s="82"/>
      <c r="Q316" s="82"/>
      <c r="R316" s="82"/>
    </row>
    <row r="317" spans="1:18" x14ac:dyDescent="0.3">
      <c r="A317" s="94"/>
      <c r="B317" s="79"/>
      <c r="L317" s="49"/>
      <c r="M317" s="82"/>
      <c r="N317" s="49"/>
      <c r="O317" s="82"/>
      <c r="P317" s="82"/>
      <c r="Q317" s="82"/>
      <c r="R317" s="82"/>
    </row>
    <row r="318" spans="1:18" x14ac:dyDescent="0.3">
      <c r="A318" s="94"/>
      <c r="B318" s="79"/>
      <c r="L318" s="49"/>
      <c r="M318" s="82"/>
      <c r="N318" s="49"/>
      <c r="O318" s="82"/>
      <c r="P318" s="82"/>
      <c r="Q318" s="82"/>
      <c r="R318" s="82"/>
    </row>
    <row r="319" spans="1:18" x14ac:dyDescent="0.3">
      <c r="A319" s="94"/>
      <c r="B319" s="79"/>
      <c r="L319" s="49"/>
      <c r="M319" s="82"/>
      <c r="N319" s="49"/>
      <c r="O319" s="82"/>
      <c r="P319" s="82"/>
      <c r="Q319" s="82"/>
      <c r="R319" s="82"/>
    </row>
    <row r="320" spans="1:18" x14ac:dyDescent="0.3">
      <c r="A320" s="94"/>
      <c r="B320" s="79"/>
      <c r="L320" s="49"/>
      <c r="M320" s="82"/>
      <c r="N320" s="49"/>
      <c r="O320" s="82"/>
      <c r="P320" s="82"/>
      <c r="Q320" s="82"/>
      <c r="R320" s="82"/>
    </row>
    <row r="321" spans="1:18" x14ac:dyDescent="0.3">
      <c r="A321" s="94"/>
      <c r="B321" s="79"/>
      <c r="L321" s="49"/>
      <c r="M321" s="82"/>
      <c r="N321" s="49"/>
      <c r="O321" s="82"/>
      <c r="P321" s="82"/>
      <c r="Q321" s="82"/>
      <c r="R321" s="82"/>
    </row>
    <row r="322" spans="1:18" x14ac:dyDescent="0.3">
      <c r="A322" s="94"/>
      <c r="B322" s="79"/>
      <c r="L322" s="49"/>
      <c r="M322" s="82"/>
      <c r="N322" s="49"/>
      <c r="O322" s="82"/>
      <c r="P322" s="82"/>
      <c r="Q322" s="82"/>
      <c r="R322" s="82"/>
    </row>
    <row r="323" spans="1:18" x14ac:dyDescent="0.3">
      <c r="A323" s="94"/>
      <c r="B323" s="79"/>
      <c r="L323" s="49"/>
      <c r="M323" s="82"/>
      <c r="N323" s="49"/>
      <c r="O323" s="82"/>
      <c r="P323" s="82"/>
      <c r="Q323" s="82"/>
      <c r="R323" s="82"/>
    </row>
    <row r="324" spans="1:18" x14ac:dyDescent="0.3">
      <c r="A324" s="94"/>
      <c r="B324" s="79"/>
      <c r="L324" s="49"/>
      <c r="M324" s="82"/>
      <c r="N324" s="49"/>
      <c r="O324" s="82"/>
      <c r="P324" s="82"/>
      <c r="Q324" s="82"/>
      <c r="R324" s="82"/>
    </row>
    <row r="325" spans="1:18" x14ac:dyDescent="0.3">
      <c r="A325" s="94"/>
      <c r="B325" s="79"/>
      <c r="L325" s="49"/>
      <c r="M325" s="82"/>
      <c r="N325" s="49"/>
      <c r="O325" s="82"/>
      <c r="P325" s="82"/>
      <c r="Q325" s="82"/>
      <c r="R325" s="82"/>
    </row>
    <row r="326" spans="1:18" x14ac:dyDescent="0.3">
      <c r="A326" s="94"/>
      <c r="B326" s="79"/>
      <c r="L326" s="49"/>
      <c r="M326" s="82"/>
      <c r="N326" s="49"/>
      <c r="O326" s="82"/>
      <c r="P326" s="82"/>
      <c r="Q326" s="82"/>
      <c r="R326" s="82"/>
    </row>
    <row r="327" spans="1:18" x14ac:dyDescent="0.3">
      <c r="A327" s="94"/>
      <c r="B327" s="79"/>
      <c r="L327" s="49"/>
      <c r="M327" s="82"/>
      <c r="N327" s="49"/>
      <c r="O327" s="82"/>
      <c r="P327" s="82"/>
      <c r="Q327" s="82"/>
      <c r="R327" s="82"/>
    </row>
    <row r="328" spans="1:18" x14ac:dyDescent="0.3">
      <c r="A328" s="94"/>
      <c r="B328" s="79"/>
      <c r="L328" s="49"/>
      <c r="M328" s="82"/>
      <c r="N328" s="49"/>
      <c r="O328" s="82"/>
      <c r="P328" s="82"/>
      <c r="Q328" s="82"/>
      <c r="R328" s="82"/>
    </row>
    <row r="329" spans="1:18" x14ac:dyDescent="0.3">
      <c r="A329" s="94"/>
      <c r="B329" s="79"/>
      <c r="L329" s="49"/>
      <c r="M329" s="82"/>
      <c r="N329" s="49"/>
      <c r="O329" s="82"/>
      <c r="P329" s="82"/>
      <c r="Q329" s="82"/>
      <c r="R329" s="82"/>
    </row>
    <row r="330" spans="1:18" x14ac:dyDescent="0.3">
      <c r="A330" s="94"/>
      <c r="B330" s="79"/>
      <c r="L330" s="49"/>
      <c r="M330" s="82"/>
      <c r="N330" s="49"/>
      <c r="O330" s="82"/>
      <c r="P330" s="82"/>
      <c r="Q330" s="82"/>
      <c r="R330" s="82"/>
    </row>
    <row r="331" spans="1:18" x14ac:dyDescent="0.3">
      <c r="A331" s="94"/>
      <c r="B331" s="79"/>
      <c r="L331" s="49"/>
      <c r="M331" s="82"/>
      <c r="N331" s="49"/>
      <c r="O331" s="82"/>
      <c r="P331" s="82"/>
      <c r="Q331" s="82"/>
      <c r="R331" s="82"/>
    </row>
    <row r="332" spans="1:18" x14ac:dyDescent="0.3">
      <c r="A332" s="94"/>
      <c r="B332" s="79"/>
      <c r="L332" s="49"/>
      <c r="M332" s="82"/>
      <c r="N332" s="49"/>
      <c r="O332" s="82"/>
      <c r="P332" s="82"/>
      <c r="Q332" s="82"/>
      <c r="R332" s="82"/>
    </row>
    <row r="333" spans="1:18" x14ac:dyDescent="0.3">
      <c r="A333" s="94"/>
      <c r="B333" s="79"/>
      <c r="L333" s="49"/>
      <c r="M333" s="82"/>
      <c r="N333" s="49"/>
      <c r="O333" s="82"/>
      <c r="P333" s="82"/>
      <c r="Q333" s="82"/>
      <c r="R333" s="82"/>
    </row>
    <row r="334" spans="1:18" x14ac:dyDescent="0.3">
      <c r="A334" s="94"/>
      <c r="B334" s="79"/>
      <c r="L334" s="49"/>
      <c r="M334" s="82"/>
      <c r="N334" s="49"/>
      <c r="O334" s="82"/>
      <c r="P334" s="82"/>
      <c r="Q334" s="82"/>
      <c r="R334" s="82"/>
    </row>
    <row r="335" spans="1:18" x14ac:dyDescent="0.3">
      <c r="A335" s="94"/>
      <c r="B335" s="79"/>
      <c r="L335" s="49"/>
      <c r="M335" s="82"/>
      <c r="N335" s="49"/>
      <c r="O335" s="82"/>
      <c r="P335" s="82"/>
      <c r="Q335" s="82"/>
      <c r="R335" s="82"/>
    </row>
    <row r="336" spans="1:18" x14ac:dyDescent="0.3">
      <c r="A336" s="94"/>
      <c r="B336" s="79"/>
      <c r="L336" s="49"/>
      <c r="M336" s="82"/>
      <c r="N336" s="49"/>
      <c r="O336" s="82"/>
      <c r="P336" s="82"/>
      <c r="Q336" s="82"/>
      <c r="R336" s="82"/>
    </row>
    <row r="337" spans="1:18" x14ac:dyDescent="0.3">
      <c r="A337" s="94"/>
      <c r="B337" s="79"/>
      <c r="L337" s="49"/>
      <c r="M337" s="82"/>
      <c r="N337" s="49"/>
      <c r="O337" s="82"/>
      <c r="P337" s="82"/>
      <c r="Q337" s="82"/>
      <c r="R337" s="82"/>
    </row>
    <row r="338" spans="1:18" x14ac:dyDescent="0.3">
      <c r="A338" s="94"/>
      <c r="B338" s="79"/>
      <c r="L338" s="49"/>
      <c r="M338" s="82"/>
      <c r="N338" s="49"/>
      <c r="O338" s="82"/>
      <c r="P338" s="82"/>
      <c r="Q338" s="82"/>
      <c r="R338" s="82"/>
    </row>
    <row r="339" spans="1:18" x14ac:dyDescent="0.3">
      <c r="A339" s="94"/>
      <c r="B339" s="79"/>
      <c r="L339" s="49"/>
      <c r="M339" s="82"/>
      <c r="N339" s="49"/>
      <c r="O339" s="82"/>
      <c r="P339" s="82"/>
      <c r="Q339" s="82"/>
      <c r="R339" s="82"/>
    </row>
    <row r="340" spans="1:18" x14ac:dyDescent="0.3">
      <c r="A340" s="94"/>
      <c r="B340" s="79"/>
      <c r="L340" s="49"/>
      <c r="M340" s="82"/>
      <c r="N340" s="49"/>
      <c r="O340" s="82"/>
      <c r="P340" s="82"/>
      <c r="Q340" s="82"/>
      <c r="R340" s="82"/>
    </row>
    <row r="341" spans="1:18" x14ac:dyDescent="0.3">
      <c r="A341" s="94"/>
      <c r="B341" s="79"/>
      <c r="L341" s="49"/>
      <c r="M341" s="82"/>
      <c r="N341" s="49"/>
      <c r="O341" s="82"/>
      <c r="P341" s="82"/>
      <c r="Q341" s="82"/>
      <c r="R341" s="82"/>
    </row>
    <row r="342" spans="1:18" x14ac:dyDescent="0.3">
      <c r="A342" s="94"/>
      <c r="B342" s="79"/>
      <c r="L342" s="49"/>
      <c r="M342" s="82"/>
      <c r="N342" s="49"/>
      <c r="O342" s="82"/>
      <c r="P342" s="82"/>
      <c r="Q342" s="82"/>
      <c r="R342" s="82"/>
    </row>
    <row r="343" spans="1:18" x14ac:dyDescent="0.3">
      <c r="A343" s="94"/>
      <c r="B343" s="79"/>
      <c r="L343" s="49"/>
      <c r="M343" s="82"/>
      <c r="N343" s="49"/>
      <c r="O343" s="82"/>
      <c r="P343" s="82"/>
      <c r="Q343" s="82"/>
      <c r="R343" s="82"/>
    </row>
    <row r="344" spans="1:18" x14ac:dyDescent="0.3">
      <c r="A344" s="94"/>
      <c r="B344" s="79"/>
      <c r="L344" s="49"/>
      <c r="M344" s="82"/>
      <c r="N344" s="49"/>
      <c r="O344" s="82"/>
      <c r="P344" s="82"/>
      <c r="Q344" s="82"/>
      <c r="R344" s="82"/>
    </row>
    <row r="345" spans="1:18" x14ac:dyDescent="0.3">
      <c r="A345" s="94"/>
      <c r="B345" s="79"/>
      <c r="L345" s="49"/>
      <c r="M345" s="82"/>
      <c r="N345" s="49"/>
      <c r="O345" s="82"/>
      <c r="P345" s="82"/>
      <c r="Q345" s="82"/>
      <c r="R345" s="82"/>
    </row>
    <row r="346" spans="1:18" x14ac:dyDescent="0.3">
      <c r="A346" s="94"/>
      <c r="B346" s="79"/>
      <c r="L346" s="49"/>
      <c r="M346" s="82"/>
      <c r="N346" s="49"/>
      <c r="O346" s="82"/>
      <c r="P346" s="82"/>
      <c r="Q346" s="82"/>
      <c r="R346" s="82"/>
    </row>
    <row r="347" spans="1:18" x14ac:dyDescent="0.3">
      <c r="A347" s="94"/>
      <c r="B347" s="79"/>
      <c r="L347" s="49"/>
      <c r="M347" s="82"/>
      <c r="N347" s="49"/>
      <c r="O347" s="82"/>
      <c r="P347" s="82"/>
      <c r="Q347" s="82"/>
      <c r="R347" s="82"/>
    </row>
    <row r="348" spans="1:18" x14ac:dyDescent="0.3">
      <c r="A348" s="94"/>
      <c r="B348" s="79"/>
      <c r="L348" s="49"/>
      <c r="M348" s="82"/>
      <c r="N348" s="49"/>
      <c r="O348" s="82"/>
      <c r="P348" s="82"/>
      <c r="Q348" s="82"/>
      <c r="R348" s="82"/>
    </row>
    <row r="349" spans="1:18" x14ac:dyDescent="0.3">
      <c r="A349" s="94"/>
      <c r="B349" s="79"/>
      <c r="L349" s="49"/>
      <c r="M349" s="82"/>
      <c r="N349" s="49"/>
      <c r="O349" s="82"/>
      <c r="P349" s="82"/>
      <c r="Q349" s="82"/>
      <c r="R349" s="82"/>
    </row>
    <row r="350" spans="1:18" x14ac:dyDescent="0.3">
      <c r="A350" s="94"/>
      <c r="B350" s="79"/>
      <c r="L350" s="49"/>
      <c r="M350" s="82"/>
      <c r="N350" s="49"/>
      <c r="O350" s="82"/>
      <c r="P350" s="82"/>
      <c r="Q350" s="82"/>
      <c r="R350" s="82"/>
    </row>
    <row r="351" spans="1:18" x14ac:dyDescent="0.3">
      <c r="A351" s="94"/>
      <c r="B351" s="79"/>
      <c r="L351" s="49"/>
      <c r="M351" s="82"/>
      <c r="N351" s="49"/>
      <c r="O351" s="82"/>
      <c r="P351" s="82"/>
      <c r="Q351" s="82"/>
      <c r="R351" s="82"/>
    </row>
    <row r="352" spans="1:18" x14ac:dyDescent="0.3">
      <c r="A352" s="94"/>
      <c r="B352" s="79"/>
      <c r="L352" s="49"/>
      <c r="M352" s="82"/>
      <c r="N352" s="49"/>
      <c r="O352" s="82"/>
      <c r="P352" s="82"/>
      <c r="Q352" s="82"/>
      <c r="R352" s="82"/>
    </row>
    <row r="353" spans="1:18" x14ac:dyDescent="0.3">
      <c r="A353" s="94"/>
      <c r="B353" s="79"/>
      <c r="L353" s="49"/>
      <c r="M353" s="82"/>
      <c r="N353" s="49"/>
      <c r="O353" s="82"/>
      <c r="P353" s="82"/>
      <c r="Q353" s="82"/>
      <c r="R353" s="82"/>
    </row>
    <row r="354" spans="1:18" x14ac:dyDescent="0.3">
      <c r="A354" s="94"/>
      <c r="B354" s="79"/>
      <c r="L354" s="49"/>
      <c r="M354" s="82"/>
      <c r="N354" s="49"/>
      <c r="O354" s="82"/>
      <c r="P354" s="82"/>
      <c r="Q354" s="82"/>
      <c r="R354" s="82"/>
    </row>
    <row r="355" spans="1:18" x14ac:dyDescent="0.3">
      <c r="A355" s="94"/>
      <c r="B355" s="79"/>
      <c r="L355" s="49"/>
      <c r="M355" s="82"/>
      <c r="N355" s="49"/>
      <c r="O355" s="82"/>
      <c r="P355" s="82"/>
      <c r="Q355" s="82"/>
      <c r="R355" s="82"/>
    </row>
    <row r="356" spans="1:18" x14ac:dyDescent="0.3">
      <c r="A356" s="94"/>
      <c r="B356" s="79"/>
      <c r="L356" s="49"/>
      <c r="M356" s="82"/>
      <c r="N356" s="49"/>
      <c r="O356" s="82"/>
      <c r="P356" s="82"/>
      <c r="Q356" s="82"/>
      <c r="R356" s="82"/>
    </row>
    <row r="357" spans="1:18" x14ac:dyDescent="0.3">
      <c r="A357" s="94"/>
      <c r="B357" s="79"/>
      <c r="L357" s="49"/>
      <c r="M357" s="82"/>
      <c r="N357" s="49"/>
      <c r="O357" s="82"/>
      <c r="P357" s="82"/>
      <c r="Q357" s="82"/>
      <c r="R357" s="82"/>
    </row>
    <row r="358" spans="1:18" x14ac:dyDescent="0.3">
      <c r="A358" s="94"/>
      <c r="B358" s="79"/>
      <c r="L358" s="49"/>
      <c r="M358" s="82"/>
      <c r="N358" s="49"/>
      <c r="O358" s="82"/>
      <c r="P358" s="82"/>
      <c r="Q358" s="82"/>
      <c r="R358" s="82"/>
    </row>
    <row r="359" spans="1:18" x14ac:dyDescent="0.3">
      <c r="A359" s="94"/>
      <c r="B359" s="79"/>
      <c r="L359" s="49"/>
      <c r="M359" s="82"/>
      <c r="N359" s="49"/>
      <c r="O359" s="82"/>
      <c r="P359" s="82"/>
      <c r="Q359" s="82"/>
      <c r="R359" s="82"/>
    </row>
    <row r="360" spans="1:18" x14ac:dyDescent="0.3">
      <c r="A360" s="94"/>
      <c r="B360" s="79"/>
      <c r="L360" s="49"/>
      <c r="M360" s="82"/>
      <c r="N360" s="49"/>
      <c r="O360" s="82"/>
      <c r="P360" s="82"/>
      <c r="Q360" s="82"/>
      <c r="R360" s="82"/>
    </row>
    <row r="361" spans="1:18" x14ac:dyDescent="0.3">
      <c r="A361" s="94"/>
      <c r="B361" s="79"/>
      <c r="L361" s="49"/>
      <c r="M361" s="82"/>
      <c r="N361" s="49"/>
      <c r="O361" s="82"/>
      <c r="P361" s="82"/>
      <c r="Q361" s="82"/>
      <c r="R361" s="82"/>
    </row>
    <row r="362" spans="1:18" x14ac:dyDescent="0.3">
      <c r="A362" s="94"/>
      <c r="B362" s="79"/>
      <c r="L362" s="49"/>
      <c r="M362" s="82"/>
      <c r="N362" s="49"/>
      <c r="O362" s="82"/>
      <c r="P362" s="82"/>
      <c r="Q362" s="82"/>
      <c r="R362" s="82"/>
    </row>
    <row r="363" spans="1:18" x14ac:dyDescent="0.3">
      <c r="A363" s="94"/>
      <c r="B363" s="79"/>
      <c r="L363" s="49"/>
      <c r="M363" s="82"/>
      <c r="N363" s="49"/>
      <c r="O363" s="82"/>
      <c r="P363" s="82"/>
      <c r="Q363" s="82"/>
      <c r="R363" s="82"/>
    </row>
    <row r="364" spans="1:18" x14ac:dyDescent="0.3">
      <c r="A364" s="94"/>
      <c r="B364" s="79"/>
      <c r="L364" s="49"/>
      <c r="M364" s="82"/>
      <c r="N364" s="49"/>
      <c r="O364" s="82"/>
      <c r="P364" s="82"/>
      <c r="Q364" s="82"/>
      <c r="R364" s="82"/>
    </row>
    <row r="365" spans="1:18" x14ac:dyDescent="0.3">
      <c r="A365" s="94"/>
      <c r="B365" s="79"/>
      <c r="L365" s="49"/>
      <c r="M365" s="82"/>
      <c r="N365" s="49"/>
      <c r="O365" s="82"/>
      <c r="P365" s="82"/>
      <c r="Q365" s="82"/>
      <c r="R365" s="82"/>
    </row>
    <row r="366" spans="1:18" x14ac:dyDescent="0.3">
      <c r="A366" s="94"/>
      <c r="B366" s="79"/>
      <c r="L366" s="49"/>
      <c r="M366" s="82"/>
      <c r="N366" s="49"/>
      <c r="O366" s="82"/>
      <c r="P366" s="82"/>
      <c r="Q366" s="82"/>
      <c r="R366" s="82"/>
    </row>
    <row r="367" spans="1:18" x14ac:dyDescent="0.3">
      <c r="A367" s="94"/>
      <c r="B367" s="79"/>
      <c r="L367" s="49"/>
      <c r="M367" s="82"/>
      <c r="N367" s="49"/>
      <c r="O367" s="82"/>
      <c r="P367" s="82"/>
      <c r="Q367" s="82"/>
      <c r="R367" s="82"/>
    </row>
    <row r="368" spans="1:18" x14ac:dyDescent="0.3">
      <c r="A368" s="94"/>
      <c r="B368" s="79"/>
      <c r="L368" s="49"/>
      <c r="M368" s="82"/>
      <c r="N368" s="49"/>
      <c r="O368" s="82"/>
      <c r="P368" s="82"/>
      <c r="Q368" s="82"/>
      <c r="R368" s="82"/>
    </row>
    <row r="369" spans="1:18" x14ac:dyDescent="0.3">
      <c r="A369" s="94"/>
      <c r="B369" s="79"/>
      <c r="L369" s="49"/>
      <c r="M369" s="82"/>
      <c r="N369" s="49"/>
      <c r="O369" s="82"/>
      <c r="P369" s="82"/>
      <c r="Q369" s="82"/>
      <c r="R369" s="82"/>
    </row>
    <row r="370" spans="1:18" x14ac:dyDescent="0.3">
      <c r="A370" s="94"/>
      <c r="B370" s="79"/>
      <c r="L370" s="49"/>
      <c r="M370" s="82"/>
      <c r="N370" s="49"/>
      <c r="O370" s="82"/>
      <c r="P370" s="82"/>
      <c r="Q370" s="82"/>
      <c r="R370" s="82"/>
    </row>
    <row r="371" spans="1:18" x14ac:dyDescent="0.3">
      <c r="A371" s="94"/>
      <c r="B371" s="79"/>
      <c r="L371" s="49"/>
      <c r="M371" s="82"/>
      <c r="N371" s="49"/>
      <c r="O371" s="82"/>
      <c r="P371" s="82"/>
      <c r="Q371" s="82"/>
      <c r="R371" s="82"/>
    </row>
    <row r="372" spans="1:18" x14ac:dyDescent="0.3">
      <c r="A372" s="94"/>
      <c r="B372" s="79"/>
      <c r="L372" s="49"/>
      <c r="M372" s="82"/>
      <c r="N372" s="49"/>
      <c r="O372" s="82"/>
      <c r="P372" s="82"/>
      <c r="Q372" s="82"/>
      <c r="R372" s="82"/>
    </row>
    <row r="373" spans="1:18" x14ac:dyDescent="0.3">
      <c r="A373" s="94"/>
      <c r="B373" s="79"/>
      <c r="L373" s="49"/>
      <c r="M373" s="82"/>
      <c r="N373" s="49"/>
      <c r="O373" s="82"/>
      <c r="P373" s="82"/>
      <c r="Q373" s="82"/>
      <c r="R373" s="82"/>
    </row>
    <row r="374" spans="1:18" x14ac:dyDescent="0.3">
      <c r="A374" s="94"/>
      <c r="B374" s="79"/>
      <c r="L374" s="49"/>
      <c r="M374" s="82"/>
      <c r="N374" s="49"/>
      <c r="O374" s="82"/>
      <c r="P374" s="82"/>
      <c r="Q374" s="82"/>
      <c r="R374" s="82"/>
    </row>
    <row r="375" spans="1:18" x14ac:dyDescent="0.3">
      <c r="A375" s="94"/>
      <c r="B375" s="79"/>
      <c r="L375" s="49"/>
      <c r="M375" s="82"/>
      <c r="N375" s="49"/>
      <c r="O375" s="82"/>
      <c r="P375" s="82"/>
      <c r="Q375" s="82"/>
      <c r="R375" s="82"/>
    </row>
    <row r="376" spans="1:18" x14ac:dyDescent="0.3">
      <c r="A376" s="94"/>
      <c r="B376" s="79"/>
      <c r="L376" s="49"/>
      <c r="M376" s="82"/>
      <c r="N376" s="49"/>
      <c r="O376" s="82"/>
      <c r="P376" s="82"/>
      <c r="Q376" s="82"/>
      <c r="R376" s="82"/>
    </row>
    <row r="377" spans="1:18" x14ac:dyDescent="0.3">
      <c r="A377" s="94"/>
      <c r="B377" s="79"/>
      <c r="L377" s="49"/>
      <c r="M377" s="82"/>
      <c r="N377" s="49"/>
      <c r="O377" s="82"/>
      <c r="P377" s="82"/>
      <c r="Q377" s="82"/>
      <c r="R377" s="82"/>
    </row>
    <row r="378" spans="1:18" x14ac:dyDescent="0.3">
      <c r="A378" s="94"/>
      <c r="B378" s="79"/>
      <c r="L378" s="49"/>
      <c r="M378" s="82"/>
      <c r="N378" s="49"/>
      <c r="O378" s="82"/>
      <c r="P378" s="82"/>
      <c r="Q378" s="82"/>
      <c r="R378" s="82"/>
    </row>
    <row r="379" spans="1:18" x14ac:dyDescent="0.3">
      <c r="A379" s="94"/>
      <c r="B379" s="79"/>
      <c r="L379" s="49"/>
      <c r="M379" s="82"/>
      <c r="N379" s="49"/>
      <c r="O379" s="82"/>
      <c r="P379" s="82"/>
      <c r="Q379" s="82"/>
      <c r="R379" s="82"/>
    </row>
    <row r="380" spans="1:18" x14ac:dyDescent="0.3">
      <c r="A380" s="94"/>
      <c r="B380" s="79"/>
      <c r="L380" s="49"/>
      <c r="M380" s="82"/>
      <c r="N380" s="49"/>
      <c r="O380" s="82"/>
      <c r="P380" s="82"/>
      <c r="Q380" s="82"/>
      <c r="R380" s="82"/>
    </row>
    <row r="381" spans="1:18" x14ac:dyDescent="0.3">
      <c r="A381" s="94"/>
      <c r="B381" s="79"/>
      <c r="L381" s="49"/>
      <c r="M381" s="82"/>
      <c r="N381" s="49"/>
      <c r="O381" s="82"/>
      <c r="P381" s="82"/>
      <c r="Q381" s="82"/>
      <c r="R381" s="82"/>
    </row>
    <row r="382" spans="1:18" x14ac:dyDescent="0.3">
      <c r="A382" s="94"/>
      <c r="B382" s="79"/>
      <c r="L382" s="49"/>
      <c r="M382" s="82"/>
      <c r="N382" s="49"/>
      <c r="O382" s="82"/>
      <c r="P382" s="82"/>
      <c r="Q382" s="82"/>
      <c r="R382" s="82"/>
    </row>
    <row r="383" spans="1:18" x14ac:dyDescent="0.3">
      <c r="A383" s="94"/>
      <c r="B383" s="79"/>
      <c r="L383" s="49"/>
      <c r="M383" s="82"/>
      <c r="N383" s="49"/>
      <c r="O383" s="82"/>
      <c r="P383" s="82"/>
      <c r="Q383" s="82"/>
      <c r="R383" s="82"/>
    </row>
    <row r="384" spans="1:18" x14ac:dyDescent="0.3">
      <c r="A384" s="94"/>
      <c r="B384" s="79"/>
      <c r="L384" s="49"/>
      <c r="M384" s="82"/>
      <c r="N384" s="49"/>
      <c r="O384" s="82"/>
      <c r="P384" s="82"/>
      <c r="Q384" s="82"/>
      <c r="R384" s="82"/>
    </row>
    <row r="385" spans="1:18" x14ac:dyDescent="0.3">
      <c r="A385" s="94"/>
      <c r="B385" s="79"/>
      <c r="L385" s="49"/>
      <c r="M385" s="82"/>
      <c r="N385" s="49"/>
      <c r="O385" s="82"/>
      <c r="P385" s="82"/>
      <c r="Q385" s="82"/>
      <c r="R385" s="82"/>
    </row>
    <row r="386" spans="1:18" x14ac:dyDescent="0.3">
      <c r="A386" s="94"/>
      <c r="B386" s="79"/>
      <c r="L386" s="49"/>
      <c r="M386" s="82"/>
      <c r="N386" s="49"/>
      <c r="O386" s="82"/>
      <c r="P386" s="82"/>
      <c r="Q386" s="82"/>
      <c r="R386" s="82"/>
    </row>
    <row r="387" spans="1:18" x14ac:dyDescent="0.3">
      <c r="A387" s="94"/>
      <c r="B387" s="79"/>
      <c r="L387" s="49"/>
      <c r="M387" s="82"/>
      <c r="N387" s="49"/>
      <c r="O387" s="82"/>
      <c r="P387" s="82"/>
      <c r="Q387" s="82"/>
      <c r="R387" s="82"/>
    </row>
    <row r="388" spans="1:18" x14ac:dyDescent="0.3">
      <c r="A388" s="94"/>
      <c r="B388" s="79"/>
      <c r="L388" s="49"/>
      <c r="M388" s="82"/>
      <c r="N388" s="49"/>
      <c r="O388" s="82"/>
      <c r="P388" s="82"/>
      <c r="Q388" s="82"/>
      <c r="R388" s="82"/>
    </row>
    <row r="389" spans="1:18" x14ac:dyDescent="0.3">
      <c r="A389" s="94"/>
      <c r="B389" s="79"/>
      <c r="L389" s="49"/>
      <c r="M389" s="82"/>
      <c r="N389" s="49"/>
      <c r="O389" s="82"/>
      <c r="P389" s="82"/>
      <c r="Q389" s="82"/>
      <c r="R389" s="82"/>
    </row>
    <row r="390" spans="1:18" x14ac:dyDescent="0.3">
      <c r="A390" s="94"/>
      <c r="B390" s="79"/>
      <c r="L390" s="49"/>
      <c r="M390" s="82"/>
      <c r="N390" s="49"/>
      <c r="O390" s="82"/>
      <c r="P390" s="82"/>
      <c r="Q390" s="82"/>
      <c r="R390" s="82"/>
    </row>
    <row r="391" spans="1:18" x14ac:dyDescent="0.3">
      <c r="A391" s="94"/>
      <c r="B391" s="79"/>
      <c r="L391" s="49"/>
      <c r="M391" s="82"/>
      <c r="N391" s="49"/>
      <c r="O391" s="82"/>
      <c r="P391" s="82"/>
      <c r="Q391" s="82"/>
      <c r="R391" s="82"/>
    </row>
    <row r="392" spans="1:18" x14ac:dyDescent="0.3">
      <c r="A392" s="94"/>
      <c r="B392" s="79"/>
      <c r="L392" s="49"/>
      <c r="M392" s="82"/>
      <c r="N392" s="49"/>
      <c r="O392" s="82"/>
      <c r="P392" s="82"/>
      <c r="Q392" s="82"/>
      <c r="R392" s="82"/>
    </row>
    <row r="393" spans="1:18" x14ac:dyDescent="0.3">
      <c r="A393" s="94"/>
      <c r="B393" s="79"/>
      <c r="L393" s="49"/>
      <c r="M393" s="82"/>
      <c r="N393" s="49"/>
      <c r="O393" s="82"/>
      <c r="P393" s="82"/>
      <c r="Q393" s="82"/>
      <c r="R393" s="82"/>
    </row>
    <row r="394" spans="1:18" x14ac:dyDescent="0.3">
      <c r="A394" s="94"/>
      <c r="B394" s="79"/>
      <c r="L394" s="49"/>
      <c r="M394" s="82"/>
      <c r="N394" s="49"/>
      <c r="O394" s="82"/>
      <c r="P394" s="82"/>
      <c r="Q394" s="82"/>
      <c r="R394" s="82"/>
    </row>
    <row r="395" spans="1:18" x14ac:dyDescent="0.3">
      <c r="A395" s="94"/>
      <c r="B395" s="79"/>
      <c r="L395" s="49"/>
      <c r="M395" s="82"/>
      <c r="N395" s="49"/>
      <c r="O395" s="82"/>
      <c r="P395" s="82"/>
      <c r="Q395" s="82"/>
      <c r="R395" s="82"/>
    </row>
    <row r="396" spans="1:18" x14ac:dyDescent="0.3">
      <c r="A396" s="94"/>
      <c r="B396" s="79"/>
      <c r="L396" s="49"/>
      <c r="M396" s="82"/>
      <c r="N396" s="49"/>
      <c r="O396" s="82"/>
      <c r="P396" s="82"/>
      <c r="Q396" s="82"/>
      <c r="R396" s="82"/>
    </row>
    <row r="397" spans="1:18" x14ac:dyDescent="0.3">
      <c r="A397" s="94"/>
      <c r="B397" s="79"/>
      <c r="L397" s="49"/>
      <c r="M397" s="82"/>
      <c r="N397" s="49"/>
      <c r="O397" s="82"/>
      <c r="P397" s="82"/>
      <c r="Q397" s="82"/>
      <c r="R397" s="82"/>
    </row>
  </sheetData>
  <mergeCells count="17">
    <mergeCell ref="A1:R1"/>
    <mergeCell ref="C12:C13"/>
    <mergeCell ref="D12:D13"/>
    <mergeCell ref="E12:E13"/>
    <mergeCell ref="L12:L13"/>
    <mergeCell ref="M12:M13"/>
    <mergeCell ref="N12:N13"/>
    <mergeCell ref="P12:P13"/>
    <mergeCell ref="Q12:Q13"/>
    <mergeCell ref="F12:F13"/>
    <mergeCell ref="H12:H13"/>
    <mergeCell ref="G12:G13"/>
    <mergeCell ref="I12:I13"/>
    <mergeCell ref="J12:J13"/>
    <mergeCell ref="CJ12:CJ13"/>
    <mergeCell ref="O12:O13"/>
    <mergeCell ref="R12:R13"/>
  </mergeCells>
  <phoneticPr fontId="12" type="noConversion"/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NV397"/>
  <sheetViews>
    <sheetView workbookViewId="0">
      <pane ySplit="13" topLeftCell="A119" activePane="bottomLeft" state="frozen"/>
      <selection pane="bottomLeft" activeCell="D6" sqref="D6"/>
    </sheetView>
  </sheetViews>
  <sheetFormatPr defaultColWidth="8.59765625" defaultRowHeight="15.6" x14ac:dyDescent="0.3"/>
  <cols>
    <col min="1" max="1" width="16.59765625" style="99" customWidth="1"/>
    <col min="2" max="2" width="9.3984375" style="99" bestFit="1" customWidth="1"/>
    <col min="3" max="7" width="18.59765625" style="73" customWidth="1"/>
    <col min="8" max="11" width="2.59765625" style="73" customWidth="1"/>
    <col min="12" max="18" width="18.09765625" style="73" customWidth="1"/>
    <col min="19" max="19" width="4.59765625" style="73" customWidth="1"/>
    <col min="20" max="20" width="12.59765625" style="97" customWidth="1"/>
    <col min="21" max="21" width="14.8984375" style="97" customWidth="1"/>
    <col min="22" max="24" width="12.59765625" style="97" customWidth="1"/>
    <col min="25" max="25" width="16" style="97" customWidth="1"/>
    <col min="26" max="26" width="14.09765625" style="97" customWidth="1"/>
    <col min="27" max="77" width="12.59765625" style="97" customWidth="1"/>
    <col min="78" max="78" width="12.59765625" style="73" customWidth="1"/>
    <col min="79" max="79" width="5.69921875" style="73" bestFit="1" customWidth="1"/>
    <col min="80" max="80" width="17.09765625" style="73" customWidth="1"/>
    <col min="81" max="153" width="12.59765625" style="97" customWidth="1"/>
    <col min="154" max="154" width="4.59765625" style="73" customWidth="1"/>
    <col min="155" max="386" width="12.59765625" style="73" customWidth="1"/>
    <col min="387" max="16384" width="8.59765625" style="73"/>
  </cols>
  <sheetData>
    <row r="1" spans="1:386" ht="16.2" thickBot="1" x14ac:dyDescent="0.35">
      <c r="A1" s="335" t="s">
        <v>69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7"/>
    </row>
    <row r="2" spans="1:386" s="97" customForma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L2" s="78"/>
      <c r="M2" s="75"/>
      <c r="N2" s="75"/>
      <c r="O2" s="75"/>
      <c r="P2" s="72"/>
      <c r="Q2" s="72"/>
      <c r="AD2" s="98"/>
    </row>
    <row r="3" spans="1:386" ht="31.8" thickBot="1" x14ac:dyDescent="0.35">
      <c r="B3" s="60" t="s">
        <v>78</v>
      </c>
      <c r="C3" s="67" t="s">
        <v>34</v>
      </c>
      <c r="D3" s="67" t="s">
        <v>35</v>
      </c>
      <c r="E3" s="67" t="s">
        <v>36</v>
      </c>
      <c r="F3" s="62" t="s">
        <v>86</v>
      </c>
      <c r="G3" s="70"/>
      <c r="H3" s="70"/>
      <c r="I3" s="70"/>
      <c r="J3" s="70"/>
      <c r="L3" s="78"/>
      <c r="M3" s="76" t="s">
        <v>6</v>
      </c>
      <c r="N3" s="76" t="s">
        <v>75</v>
      </c>
      <c r="O3" s="76" t="s">
        <v>76</v>
      </c>
      <c r="T3" s="108" t="s">
        <v>103</v>
      </c>
      <c r="U3" s="109" t="s">
        <v>45</v>
      </c>
      <c r="V3" s="109" t="s">
        <v>46</v>
      </c>
      <c r="W3" s="100"/>
      <c r="X3" s="100"/>
      <c r="Y3" s="100"/>
      <c r="Z3" s="100"/>
      <c r="AA3" s="100"/>
      <c r="AD3" s="101"/>
      <c r="AE3" s="101"/>
    </row>
    <row r="4" spans="1:386" x14ac:dyDescent="0.3">
      <c r="A4" s="29" t="s">
        <v>33</v>
      </c>
      <c r="B4" s="79" t="s">
        <v>109</v>
      </c>
      <c r="C4" s="49">
        <v>11901993.344794445</v>
      </c>
      <c r="D4" s="49">
        <f>SUM(L14:L31)</f>
        <v>17916350.07</v>
      </c>
      <c r="E4" s="49">
        <f>C4-D4</f>
        <v>-6014356.7252055556</v>
      </c>
      <c r="F4" s="49">
        <f>SUM(N14:N33)</f>
        <v>2096081.1000000003</v>
      </c>
      <c r="G4" s="49"/>
      <c r="H4" s="49"/>
      <c r="I4" s="49"/>
      <c r="J4" s="49"/>
      <c r="L4" s="78"/>
      <c r="M4" s="78"/>
      <c r="N4" s="78"/>
      <c r="O4" s="78"/>
      <c r="T4" s="97" t="s">
        <v>37</v>
      </c>
      <c r="U4" s="106">
        <v>7</v>
      </c>
      <c r="V4" s="107">
        <v>84</v>
      </c>
      <c r="AD4" s="102"/>
      <c r="AE4" s="102"/>
    </row>
    <row r="5" spans="1:386" x14ac:dyDescent="0.3">
      <c r="A5" s="81"/>
      <c r="B5" s="79">
        <v>2023</v>
      </c>
      <c r="C5" s="49">
        <v>10771229.31023968</v>
      </c>
      <c r="D5" s="49">
        <f>SUM(L32:L34)</f>
        <v>3479424.13</v>
      </c>
      <c r="E5" s="49">
        <f t="shared" ref="E5:E10" si="0">C5-D5</f>
        <v>7291805.1802396802</v>
      </c>
      <c r="F5" s="49">
        <v>2559237.1024916843</v>
      </c>
      <c r="G5" s="49"/>
      <c r="H5" s="49"/>
      <c r="I5" s="49"/>
      <c r="J5" s="49"/>
      <c r="L5" s="39" t="str">
        <f>WACC!A14</f>
        <v>Long-Term Debt</v>
      </c>
      <c r="M5" s="41">
        <f>WACC!E14</f>
        <v>0.46</v>
      </c>
      <c r="N5" s="41">
        <f>WACC!F14</f>
        <v>3.8328170000000002E-2</v>
      </c>
      <c r="O5" s="41">
        <f>WACC!G14</f>
        <v>1.7630958200000001E-2</v>
      </c>
      <c r="T5" s="97" t="s">
        <v>38</v>
      </c>
      <c r="U5" s="106">
        <v>1</v>
      </c>
      <c r="V5" s="107">
        <v>12</v>
      </c>
      <c r="AD5" s="41"/>
      <c r="AE5" s="41"/>
    </row>
    <row r="6" spans="1:386" x14ac:dyDescent="0.3">
      <c r="A6" s="81"/>
      <c r="B6" s="79">
        <v>2024</v>
      </c>
      <c r="C6" s="49">
        <v>8996837.0743289404</v>
      </c>
      <c r="D6" s="49"/>
      <c r="E6" s="49">
        <f t="shared" si="0"/>
        <v>8996837.0743289404</v>
      </c>
      <c r="F6" s="49">
        <v>4081294.4144785218</v>
      </c>
      <c r="G6" s="49"/>
      <c r="H6" s="49"/>
      <c r="I6" s="49"/>
      <c r="J6" s="49"/>
      <c r="L6" s="38" t="str">
        <f>WACC!A16</f>
        <v>Common Equity</v>
      </c>
      <c r="M6" s="42">
        <f>WACC!E16</f>
        <v>0.54</v>
      </c>
      <c r="N6" s="41">
        <f>WACC!F16</f>
        <v>9.6000000000000002E-2</v>
      </c>
      <c r="O6" s="42">
        <f>WACC!G16</f>
        <v>5.1840000000000004E-2</v>
      </c>
      <c r="AD6" s="41"/>
      <c r="AE6" s="41"/>
    </row>
    <row r="7" spans="1:386" x14ac:dyDescent="0.3">
      <c r="A7" s="81"/>
      <c r="B7" s="79">
        <v>2025</v>
      </c>
      <c r="C7" s="55">
        <v>61081.567194932824</v>
      </c>
      <c r="D7" s="55"/>
      <c r="E7" s="49">
        <f t="shared" si="0"/>
        <v>61081.567194932824</v>
      </c>
      <c r="F7" s="55">
        <v>4528908.6874171998</v>
      </c>
      <c r="G7" s="49"/>
      <c r="H7" s="49"/>
      <c r="I7" s="49"/>
      <c r="J7" s="49"/>
      <c r="L7" s="38" t="str">
        <f>WACC!A18</f>
        <v>Total</v>
      </c>
      <c r="M7" s="40">
        <f>SUM(M5:M6)</f>
        <v>1</v>
      </c>
      <c r="N7" s="38"/>
      <c r="O7" s="40">
        <f>SUM(O5:O6)</f>
        <v>6.9470958200000002E-2</v>
      </c>
      <c r="T7" s="97" t="s">
        <v>50</v>
      </c>
      <c r="U7" s="52">
        <v>0.28110000000000002</v>
      </c>
      <c r="AD7" s="41"/>
      <c r="AE7" s="41"/>
    </row>
    <row r="8" spans="1:386" x14ac:dyDescent="0.3">
      <c r="A8" s="81"/>
      <c r="B8" s="79">
        <v>2026</v>
      </c>
      <c r="C8" s="55">
        <v>23054.492321922698</v>
      </c>
      <c r="D8" s="55"/>
      <c r="E8" s="49">
        <f t="shared" si="0"/>
        <v>23054.492321922698</v>
      </c>
      <c r="F8" s="55">
        <v>4535501.0724809906</v>
      </c>
      <c r="G8" s="49"/>
      <c r="H8" s="49"/>
      <c r="I8" s="49"/>
      <c r="J8" s="49"/>
      <c r="L8" s="176"/>
      <c r="M8" s="76" t="s">
        <v>6</v>
      </c>
      <c r="N8" s="76" t="s">
        <v>75</v>
      </c>
      <c r="O8" s="76" t="s">
        <v>76</v>
      </c>
      <c r="U8" s="52"/>
      <c r="AD8" s="41"/>
      <c r="AE8" s="41"/>
    </row>
    <row r="9" spans="1:386" x14ac:dyDescent="0.3">
      <c r="A9" s="81"/>
      <c r="B9" s="79">
        <v>2027</v>
      </c>
      <c r="C9" s="57">
        <v>0</v>
      </c>
      <c r="D9" s="57"/>
      <c r="E9" s="49">
        <f t="shared" si="0"/>
        <v>0</v>
      </c>
      <c r="F9" s="57">
        <v>4536313.6841257038</v>
      </c>
      <c r="G9" s="49"/>
      <c r="H9" s="49"/>
      <c r="I9" s="49"/>
      <c r="J9" s="49"/>
      <c r="L9" s="176" t="str">
        <f>L5</f>
        <v>Long-Term Debt</v>
      </c>
      <c r="M9" s="41">
        <f>WACC!E23</f>
        <v>0.46</v>
      </c>
      <c r="N9" s="41">
        <f>WACC!F23</f>
        <v>3.5999999999999997E-2</v>
      </c>
      <c r="O9" s="41">
        <f>WACC!G23</f>
        <v>1.6559999999999998E-2</v>
      </c>
      <c r="U9" s="52"/>
      <c r="AD9" s="41"/>
      <c r="AE9" s="41"/>
    </row>
    <row r="10" spans="1:386" ht="16.2" thickBot="1" x14ac:dyDescent="0.35">
      <c r="A10" s="31" t="s">
        <v>32</v>
      </c>
      <c r="B10" s="79"/>
      <c r="C10" s="49">
        <f>SUM(C4:C9)</f>
        <v>31754195.78887992</v>
      </c>
      <c r="D10" s="49">
        <f>SUM(D4:D9)</f>
        <v>21395774.199999999</v>
      </c>
      <c r="E10" s="49">
        <f t="shared" si="0"/>
        <v>10358421.588879921</v>
      </c>
      <c r="F10" s="49">
        <f>SUM(F4:F9)</f>
        <v>22337336.0609941</v>
      </c>
      <c r="G10" s="49"/>
      <c r="H10" s="49"/>
      <c r="I10" s="49"/>
      <c r="J10" s="49"/>
      <c r="L10" s="176" t="str">
        <f t="shared" ref="L10:L11" si="1">L6</f>
        <v>Common Equity</v>
      </c>
      <c r="M10" s="42">
        <f>WACC!E27</f>
        <v>0.54</v>
      </c>
      <c r="N10" s="41">
        <f>WACC!F27</f>
        <v>9.6000000000000002E-2</v>
      </c>
      <c r="O10" s="42">
        <f>WACC!G27</f>
        <v>5.1840000000000004E-2</v>
      </c>
      <c r="U10" s="33">
        <f>$O$6/(1-$U$7)*$U$7</f>
        <v>2.0270168312699961E-2</v>
      </c>
      <c r="AD10" s="53"/>
      <c r="AE10" s="53"/>
    </row>
    <row r="11" spans="1:386" ht="16.2" thickBot="1" x14ac:dyDescent="0.35">
      <c r="A11" s="73"/>
      <c r="B11" s="74"/>
      <c r="C11" s="49"/>
      <c r="D11" s="49"/>
      <c r="E11" s="49"/>
      <c r="F11" s="49"/>
      <c r="G11" s="49"/>
      <c r="H11" s="49"/>
      <c r="I11" s="49"/>
      <c r="J11" s="49"/>
      <c r="L11" s="176" t="str">
        <f t="shared" si="1"/>
        <v>Total</v>
      </c>
      <c r="M11" s="40">
        <f>SUM(M9:M10)</f>
        <v>1</v>
      </c>
      <c r="N11" s="38"/>
      <c r="O11" s="40">
        <f>SUM(O9:O10)</f>
        <v>6.8400000000000002E-2</v>
      </c>
    </row>
    <row r="12" spans="1:386" ht="16.5" customHeight="1" x14ac:dyDescent="0.3">
      <c r="C12" s="316" t="s">
        <v>126</v>
      </c>
      <c r="D12" s="316" t="s">
        <v>127</v>
      </c>
      <c r="E12" s="345" t="s">
        <v>100</v>
      </c>
      <c r="F12" s="319" t="s">
        <v>108</v>
      </c>
      <c r="G12" s="319" t="s">
        <v>107</v>
      </c>
      <c r="H12" s="312"/>
      <c r="I12" s="312"/>
      <c r="J12" s="312"/>
      <c r="K12" s="312"/>
      <c r="L12" s="316" t="s">
        <v>73</v>
      </c>
      <c r="M12" s="316" t="s">
        <v>70</v>
      </c>
      <c r="N12" s="316" t="s">
        <v>71</v>
      </c>
      <c r="O12" s="316" t="s">
        <v>72</v>
      </c>
      <c r="P12" s="316" t="s">
        <v>74</v>
      </c>
      <c r="Q12" s="327" t="s">
        <v>53</v>
      </c>
      <c r="R12" s="327" t="s">
        <v>54</v>
      </c>
      <c r="S12" s="54"/>
      <c r="T12" s="64" t="s">
        <v>24</v>
      </c>
      <c r="U12" s="64" t="s">
        <v>25</v>
      </c>
      <c r="V12" s="64" t="s">
        <v>26</v>
      </c>
      <c r="W12" s="64" t="s">
        <v>27</v>
      </c>
      <c r="X12" s="64" t="s">
        <v>28</v>
      </c>
      <c r="Y12" s="64" t="s">
        <v>29</v>
      </c>
      <c r="Z12" s="64" t="s">
        <v>18</v>
      </c>
      <c r="AA12" s="64" t="s">
        <v>19</v>
      </c>
      <c r="AB12" s="64" t="s">
        <v>20</v>
      </c>
      <c r="AC12" s="64" t="s">
        <v>21</v>
      </c>
      <c r="AD12" s="64" t="s">
        <v>22</v>
      </c>
      <c r="AE12" s="64" t="s">
        <v>23</v>
      </c>
      <c r="AF12" s="64" t="s">
        <v>24</v>
      </c>
      <c r="AG12" s="64" t="s">
        <v>25</v>
      </c>
      <c r="AH12" s="64" t="s">
        <v>26</v>
      </c>
      <c r="AI12" s="64" t="s">
        <v>27</v>
      </c>
      <c r="AJ12" s="64" t="s">
        <v>28</v>
      </c>
      <c r="AK12" s="64" t="s">
        <v>29</v>
      </c>
      <c r="AL12" s="64" t="s">
        <v>18</v>
      </c>
      <c r="AM12" s="64" t="s">
        <v>19</v>
      </c>
      <c r="AN12" s="64" t="s">
        <v>20</v>
      </c>
      <c r="AO12" s="64" t="s">
        <v>21</v>
      </c>
      <c r="AP12" s="64" t="s">
        <v>22</v>
      </c>
      <c r="AQ12" s="64" t="s">
        <v>23</v>
      </c>
      <c r="AR12" s="64" t="s">
        <v>24</v>
      </c>
      <c r="AS12" s="64" t="s">
        <v>25</v>
      </c>
      <c r="AT12" s="64" t="s">
        <v>26</v>
      </c>
      <c r="AU12" s="64" t="s">
        <v>27</v>
      </c>
      <c r="AV12" s="64" t="s">
        <v>28</v>
      </c>
      <c r="AW12" s="64" t="s">
        <v>29</v>
      </c>
      <c r="AX12" s="64" t="s">
        <v>18</v>
      </c>
      <c r="AY12" s="64" t="s">
        <v>19</v>
      </c>
      <c r="AZ12" s="64" t="s">
        <v>20</v>
      </c>
      <c r="BA12" s="64" t="s">
        <v>21</v>
      </c>
      <c r="BB12" s="64" t="s">
        <v>22</v>
      </c>
      <c r="BC12" s="64" t="s">
        <v>23</v>
      </c>
      <c r="BD12" s="64" t="s">
        <v>24</v>
      </c>
      <c r="BE12" s="64" t="s">
        <v>25</v>
      </c>
      <c r="BF12" s="64" t="s">
        <v>26</v>
      </c>
      <c r="BG12" s="64" t="s">
        <v>27</v>
      </c>
      <c r="BH12" s="64" t="s">
        <v>28</v>
      </c>
      <c r="BI12" s="64" t="s">
        <v>29</v>
      </c>
      <c r="BJ12" s="64" t="s">
        <v>18</v>
      </c>
      <c r="BK12" s="64" t="s">
        <v>19</v>
      </c>
      <c r="BL12" s="64" t="s">
        <v>20</v>
      </c>
      <c r="BM12" s="64" t="s">
        <v>21</v>
      </c>
      <c r="BN12" s="64" t="s">
        <v>22</v>
      </c>
      <c r="BO12" s="64" t="s">
        <v>23</v>
      </c>
      <c r="BP12" s="64" t="s">
        <v>24</v>
      </c>
      <c r="BQ12" s="64" t="s">
        <v>25</v>
      </c>
      <c r="BR12" s="64" t="s">
        <v>26</v>
      </c>
      <c r="BS12" s="64" t="s">
        <v>27</v>
      </c>
      <c r="BT12" s="64" t="s">
        <v>28</v>
      </c>
      <c r="BU12" s="64" t="s">
        <v>29</v>
      </c>
      <c r="BV12" s="64" t="s">
        <v>18</v>
      </c>
      <c r="BW12" s="64" t="s">
        <v>19</v>
      </c>
      <c r="BX12" s="64" t="s">
        <v>20</v>
      </c>
      <c r="BY12" s="64" t="s">
        <v>21</v>
      </c>
      <c r="BZ12" s="64" t="s">
        <v>22</v>
      </c>
      <c r="CA12" s="119"/>
      <c r="CB12" s="316" t="s">
        <v>42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</row>
    <row r="13" spans="1:386" s="93" customFormat="1" ht="30" customHeight="1" thickBot="1" x14ac:dyDescent="0.35">
      <c r="A13" s="92"/>
      <c r="B13" s="92"/>
      <c r="C13" s="317"/>
      <c r="D13" s="317"/>
      <c r="E13" s="346"/>
      <c r="F13" s="320"/>
      <c r="G13" s="320"/>
      <c r="H13" s="312"/>
      <c r="I13" s="312"/>
      <c r="J13" s="312"/>
      <c r="K13" s="312"/>
      <c r="L13" s="317"/>
      <c r="M13" s="317"/>
      <c r="N13" s="317"/>
      <c r="O13" s="317"/>
      <c r="P13" s="317"/>
      <c r="Q13" s="328"/>
      <c r="R13" s="328"/>
      <c r="S13" s="54"/>
      <c r="T13" s="71">
        <v>2021</v>
      </c>
      <c r="U13" s="71">
        <v>2021</v>
      </c>
      <c r="V13" s="71">
        <v>2021</v>
      </c>
      <c r="W13" s="71">
        <v>2021</v>
      </c>
      <c r="X13" s="71">
        <v>2021</v>
      </c>
      <c r="Y13" s="71">
        <v>2021</v>
      </c>
      <c r="Z13" s="71">
        <v>2022</v>
      </c>
      <c r="AA13" s="71">
        <v>2022</v>
      </c>
      <c r="AB13" s="71">
        <v>2022</v>
      </c>
      <c r="AC13" s="71">
        <v>2022</v>
      </c>
      <c r="AD13" s="71">
        <v>2022</v>
      </c>
      <c r="AE13" s="71">
        <v>2022</v>
      </c>
      <c r="AF13" s="71">
        <v>2022</v>
      </c>
      <c r="AG13" s="71">
        <v>2022</v>
      </c>
      <c r="AH13" s="71">
        <v>2022</v>
      </c>
      <c r="AI13" s="71">
        <v>2022</v>
      </c>
      <c r="AJ13" s="71">
        <v>2022</v>
      </c>
      <c r="AK13" s="71">
        <v>2022</v>
      </c>
      <c r="AL13" s="71">
        <v>2023</v>
      </c>
      <c r="AM13" s="71">
        <v>2023</v>
      </c>
      <c r="AN13" s="71">
        <v>2023</v>
      </c>
      <c r="AO13" s="71">
        <v>2023</v>
      </c>
      <c r="AP13" s="71">
        <v>2023</v>
      </c>
      <c r="AQ13" s="71">
        <v>2023</v>
      </c>
      <c r="AR13" s="71">
        <v>2023</v>
      </c>
      <c r="AS13" s="71">
        <v>2023</v>
      </c>
      <c r="AT13" s="71">
        <v>2023</v>
      </c>
      <c r="AU13" s="71">
        <v>2023</v>
      </c>
      <c r="AV13" s="71">
        <v>2023</v>
      </c>
      <c r="AW13" s="71">
        <v>2023</v>
      </c>
      <c r="AX13" s="71">
        <v>2024</v>
      </c>
      <c r="AY13" s="71">
        <v>2024</v>
      </c>
      <c r="AZ13" s="71">
        <v>2024</v>
      </c>
      <c r="BA13" s="71">
        <v>2024</v>
      </c>
      <c r="BB13" s="71">
        <v>2024</v>
      </c>
      <c r="BC13" s="71">
        <v>2024</v>
      </c>
      <c r="BD13" s="71">
        <v>2024</v>
      </c>
      <c r="BE13" s="71">
        <v>2024</v>
      </c>
      <c r="BF13" s="71">
        <v>2024</v>
      </c>
      <c r="BG13" s="71">
        <v>2024</v>
      </c>
      <c r="BH13" s="71">
        <v>2024</v>
      </c>
      <c r="BI13" s="71">
        <v>2024</v>
      </c>
      <c r="BJ13" s="71">
        <v>2025</v>
      </c>
      <c r="BK13" s="71">
        <v>2025</v>
      </c>
      <c r="BL13" s="71">
        <v>2025</v>
      </c>
      <c r="BM13" s="71">
        <v>2025</v>
      </c>
      <c r="BN13" s="71">
        <v>2025</v>
      </c>
      <c r="BO13" s="71">
        <v>2025</v>
      </c>
      <c r="BP13" s="71">
        <v>2025</v>
      </c>
      <c r="BQ13" s="71">
        <v>2025</v>
      </c>
      <c r="BR13" s="71">
        <v>2025</v>
      </c>
      <c r="BS13" s="71">
        <v>2025</v>
      </c>
      <c r="BT13" s="71">
        <v>2025</v>
      </c>
      <c r="BU13" s="71">
        <v>2025</v>
      </c>
      <c r="BV13" s="71">
        <v>2026</v>
      </c>
      <c r="BW13" s="71">
        <v>2026</v>
      </c>
      <c r="BX13" s="71">
        <v>2026</v>
      </c>
      <c r="BY13" s="71">
        <v>2026</v>
      </c>
      <c r="BZ13" s="71">
        <v>2026</v>
      </c>
      <c r="CA13" s="120"/>
      <c r="CB13" s="317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</row>
    <row r="14" spans="1:386" s="97" customFormat="1" x14ac:dyDescent="0.3">
      <c r="A14" s="95" t="s">
        <v>24</v>
      </c>
      <c r="B14" s="96" t="s">
        <v>155</v>
      </c>
      <c r="C14" s="59">
        <v>0</v>
      </c>
      <c r="D14" s="59">
        <v>0</v>
      </c>
      <c r="E14" s="59"/>
      <c r="F14" s="59"/>
      <c r="G14" s="59"/>
      <c r="L14" s="59">
        <f>SUM(C14:G14)</f>
        <v>0</v>
      </c>
      <c r="M14" s="288">
        <f>L14</f>
        <v>0</v>
      </c>
      <c r="N14" s="59">
        <f>CB14</f>
        <v>0</v>
      </c>
      <c r="O14" s="59">
        <f>N14</f>
        <v>0</v>
      </c>
      <c r="P14" s="288">
        <f>M14-O14</f>
        <v>0</v>
      </c>
      <c r="Q14" s="288">
        <f>P14*$U$10/12</f>
        <v>0</v>
      </c>
      <c r="R14" s="288">
        <f>P14*$O$7/12</f>
        <v>0</v>
      </c>
      <c r="T14" s="59">
        <f t="shared" ref="T14:T45" si="2">($L$14/$V$4)</f>
        <v>0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CB14" s="59">
        <f>SUM(T14:BZ14)</f>
        <v>0</v>
      </c>
      <c r="EZ14" s="52"/>
      <c r="FA14" s="52"/>
    </row>
    <row r="15" spans="1:386" s="97" customFormat="1" x14ac:dyDescent="0.3">
      <c r="A15" s="95" t="s">
        <v>25</v>
      </c>
      <c r="B15" s="96" t="s">
        <v>155</v>
      </c>
      <c r="C15" s="59">
        <v>264858.88</v>
      </c>
      <c r="D15" s="59">
        <v>0</v>
      </c>
      <c r="E15" s="59"/>
      <c r="F15" s="59">
        <v>0</v>
      </c>
      <c r="G15" s="59">
        <v>0</v>
      </c>
      <c r="L15" s="59">
        <f t="shared" ref="L15:L78" si="3">SUM(C15:G15)</f>
        <v>264858.88</v>
      </c>
      <c r="M15" s="288">
        <f>M14+L15</f>
        <v>264858.88</v>
      </c>
      <c r="N15" s="59">
        <v>360</v>
      </c>
      <c r="O15" s="59">
        <f>O14+N15</f>
        <v>360</v>
      </c>
      <c r="P15" s="288">
        <f t="shared" ref="P15:P78" si="4">M15-O15</f>
        <v>264498.88</v>
      </c>
      <c r="Q15" s="288">
        <f t="shared" ref="Q15:Q78" si="5">P15*$U$10/12</f>
        <v>446.78640134338576</v>
      </c>
      <c r="R15" s="288">
        <f t="shared" ref="R15:R18" si="6">P15*$O$7/12</f>
        <v>1531.2492197022348</v>
      </c>
      <c r="T15" s="59">
        <f t="shared" si="2"/>
        <v>0</v>
      </c>
      <c r="U15" s="59">
        <f t="shared" ref="U15:U46" si="7">($L$15/$V$4)</f>
        <v>3153.0819047619048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CB15" s="59">
        <f t="shared" ref="CB15:CB78" si="8">SUM(T15:BZ15)</f>
        <v>3153.0819047619048</v>
      </c>
    </row>
    <row r="16" spans="1:386" s="97" customFormat="1" x14ac:dyDescent="0.3">
      <c r="A16" s="95" t="s">
        <v>26</v>
      </c>
      <c r="B16" s="96" t="s">
        <v>155</v>
      </c>
      <c r="C16" s="59">
        <v>334065.40000000002</v>
      </c>
      <c r="D16" s="59">
        <v>0</v>
      </c>
      <c r="E16" s="59"/>
      <c r="F16" s="59">
        <v>0</v>
      </c>
      <c r="G16" s="59">
        <v>0</v>
      </c>
      <c r="L16" s="59">
        <f t="shared" si="3"/>
        <v>334065.40000000002</v>
      </c>
      <c r="M16" s="288">
        <f t="shared" ref="M16:M79" si="9">M15+L16</f>
        <v>598924.28</v>
      </c>
      <c r="N16" s="282">
        <v>5385.58</v>
      </c>
      <c r="O16" s="59">
        <f t="shared" ref="O16:O79" si="10">O15+N16</f>
        <v>5745.58</v>
      </c>
      <c r="P16" s="288">
        <f t="shared" si="4"/>
        <v>593178.70000000007</v>
      </c>
      <c r="Q16" s="288">
        <f t="shared" si="5"/>
        <v>1001.9860073757131</v>
      </c>
      <c r="R16" s="288">
        <f t="shared" si="6"/>
        <v>3434.0577227358622</v>
      </c>
      <c r="T16" s="59">
        <f t="shared" si="2"/>
        <v>0</v>
      </c>
      <c r="U16" s="59">
        <f t="shared" si="7"/>
        <v>3153.0819047619048</v>
      </c>
      <c r="V16" s="59">
        <f t="shared" ref="V16:V47" si="11">($L$16/$V$4)</f>
        <v>3976.9690476190481</v>
      </c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CB16" s="59">
        <f t="shared" si="8"/>
        <v>7130.0509523809524</v>
      </c>
    </row>
    <row r="17" spans="1:80" s="97" customFormat="1" x14ac:dyDescent="0.3">
      <c r="A17" s="95" t="s">
        <v>27</v>
      </c>
      <c r="B17" s="96" t="s">
        <v>155</v>
      </c>
      <c r="C17" s="59">
        <v>547750.92000000004</v>
      </c>
      <c r="D17" s="59">
        <v>15395</v>
      </c>
      <c r="E17" s="59"/>
      <c r="F17" s="59">
        <v>0</v>
      </c>
      <c r="G17" s="59">
        <v>0</v>
      </c>
      <c r="L17" s="59">
        <f t="shared" si="3"/>
        <v>563145.92000000004</v>
      </c>
      <c r="M17" s="288">
        <f t="shared" si="9"/>
        <v>1162070.2000000002</v>
      </c>
      <c r="N17" s="59">
        <v>17252.650000000001</v>
      </c>
      <c r="O17" s="59">
        <f t="shared" si="10"/>
        <v>22998.230000000003</v>
      </c>
      <c r="P17" s="288">
        <f t="shared" si="4"/>
        <v>1139071.9700000002</v>
      </c>
      <c r="Q17" s="288">
        <f t="shared" si="5"/>
        <v>1924.0983793482271</v>
      </c>
      <c r="R17" s="288">
        <f t="shared" si="6"/>
        <v>6594.3684345551401</v>
      </c>
      <c r="T17" s="59">
        <f t="shared" si="2"/>
        <v>0</v>
      </c>
      <c r="U17" s="59">
        <f t="shared" si="7"/>
        <v>3153.0819047619048</v>
      </c>
      <c r="V17" s="59">
        <f t="shared" si="11"/>
        <v>3976.9690476190481</v>
      </c>
      <c r="W17" s="59">
        <f t="shared" ref="W17:W48" si="12">($L$17/$V$4)</f>
        <v>6704.1180952380955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CB17" s="59">
        <f t="shared" si="8"/>
        <v>13834.169047619049</v>
      </c>
    </row>
    <row r="18" spans="1:80" s="97" customFormat="1" x14ac:dyDescent="0.3">
      <c r="A18" s="95" t="s">
        <v>28</v>
      </c>
      <c r="B18" s="96" t="s">
        <v>155</v>
      </c>
      <c r="C18" s="59">
        <v>681657.28</v>
      </c>
      <c r="D18" s="59">
        <v>50799.49</v>
      </c>
      <c r="E18" s="59"/>
      <c r="F18" s="59">
        <v>0</v>
      </c>
      <c r="G18" s="59">
        <v>0</v>
      </c>
      <c r="L18" s="59">
        <f t="shared" si="3"/>
        <v>732456.77</v>
      </c>
      <c r="M18" s="288">
        <f t="shared" si="9"/>
        <v>1894526.9700000002</v>
      </c>
      <c r="N18" s="59">
        <v>17055.79</v>
      </c>
      <c r="O18" s="59">
        <f t="shared" si="10"/>
        <v>40054.020000000004</v>
      </c>
      <c r="P18" s="288">
        <f t="shared" si="4"/>
        <v>1854472.9500000002</v>
      </c>
      <c r="Q18" s="288">
        <f t="shared" si="5"/>
        <v>3132.5399023207688</v>
      </c>
      <c r="R18" s="288">
        <f t="shared" si="6"/>
        <v>10736.001066040059</v>
      </c>
      <c r="T18" s="59">
        <f t="shared" si="2"/>
        <v>0</v>
      </c>
      <c r="U18" s="59">
        <f t="shared" si="7"/>
        <v>3153.0819047619048</v>
      </c>
      <c r="V18" s="59">
        <f t="shared" si="11"/>
        <v>3976.9690476190481</v>
      </c>
      <c r="W18" s="59">
        <f t="shared" si="12"/>
        <v>6704.1180952380955</v>
      </c>
      <c r="X18" s="59">
        <f t="shared" ref="X18:X49" si="13">($L$18/$V$4)</f>
        <v>8719.7234523809529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CB18" s="59">
        <f t="shared" si="8"/>
        <v>22553.892500000002</v>
      </c>
    </row>
    <row r="19" spans="1:80" s="97" customFormat="1" x14ac:dyDescent="0.3">
      <c r="A19" s="95" t="s">
        <v>29</v>
      </c>
      <c r="B19" s="96" t="s">
        <v>155</v>
      </c>
      <c r="C19" s="59">
        <v>1257051.75</v>
      </c>
      <c r="D19" s="59">
        <v>53196.68</v>
      </c>
      <c r="E19" s="59"/>
      <c r="F19" s="59">
        <v>0</v>
      </c>
      <c r="G19" s="59">
        <v>0</v>
      </c>
      <c r="L19" s="59">
        <f t="shared" si="3"/>
        <v>1310248.43</v>
      </c>
      <c r="M19" s="288">
        <f t="shared" si="9"/>
        <v>3204775.4000000004</v>
      </c>
      <c r="N19" s="59">
        <v>32195.97</v>
      </c>
      <c r="O19" s="59">
        <f t="shared" si="10"/>
        <v>72249.990000000005</v>
      </c>
      <c r="P19" s="288">
        <f t="shared" si="4"/>
        <v>3132525.41</v>
      </c>
      <c r="Q19" s="288">
        <f t="shared" si="5"/>
        <v>5291.4014420424546</v>
      </c>
      <c r="R19" s="288">
        <f>P19*$O$11/12</f>
        <v>17855.394837000003</v>
      </c>
      <c r="T19" s="59">
        <f t="shared" si="2"/>
        <v>0</v>
      </c>
      <c r="U19" s="59">
        <f t="shared" si="7"/>
        <v>3153.0819047619048</v>
      </c>
      <c r="V19" s="59">
        <f t="shared" si="11"/>
        <v>3976.9690476190481</v>
      </c>
      <c r="W19" s="59">
        <f t="shared" si="12"/>
        <v>6704.1180952380955</v>
      </c>
      <c r="X19" s="59">
        <f t="shared" si="13"/>
        <v>8719.7234523809529</v>
      </c>
      <c r="Y19" s="59">
        <f t="shared" ref="Y19:Y50" si="14">($L$19/$V$4)</f>
        <v>15598.195595238094</v>
      </c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CB19" s="59">
        <f t="shared" si="8"/>
        <v>38152.088095238098</v>
      </c>
    </row>
    <row r="20" spans="1:80" s="97" customFormat="1" x14ac:dyDescent="0.3">
      <c r="A20" s="95" t="s">
        <v>18</v>
      </c>
      <c r="B20" s="96" t="s">
        <v>166</v>
      </c>
      <c r="C20" s="59">
        <v>1028277.6199999999</v>
      </c>
      <c r="D20" s="59">
        <v>319359.67</v>
      </c>
      <c r="E20" s="59"/>
      <c r="F20" s="59">
        <v>0</v>
      </c>
      <c r="G20" s="59">
        <v>0</v>
      </c>
      <c r="L20" s="59">
        <f t="shared" si="3"/>
        <v>1347637.2899999998</v>
      </c>
      <c r="M20" s="288">
        <f t="shared" si="9"/>
        <v>4552412.6900000004</v>
      </c>
      <c r="N20" s="59">
        <v>43285.400000000009</v>
      </c>
      <c r="O20" s="59">
        <f t="shared" si="10"/>
        <v>115535.39000000001</v>
      </c>
      <c r="P20" s="288">
        <f t="shared" si="4"/>
        <v>4436877.3000000007</v>
      </c>
      <c r="Q20" s="288">
        <f t="shared" si="5"/>
        <v>7494.687471149814</v>
      </c>
      <c r="R20" s="288">
        <f t="shared" ref="R20:R83" si="15">P20*$O$11/12</f>
        <v>25290.200610000004</v>
      </c>
      <c r="T20" s="59">
        <f t="shared" si="2"/>
        <v>0</v>
      </c>
      <c r="U20" s="59">
        <f t="shared" si="7"/>
        <v>3153.0819047619048</v>
      </c>
      <c r="V20" s="59">
        <f t="shared" si="11"/>
        <v>3976.9690476190481</v>
      </c>
      <c r="W20" s="59">
        <f t="shared" si="12"/>
        <v>6704.1180952380955</v>
      </c>
      <c r="X20" s="59">
        <f t="shared" si="13"/>
        <v>8719.7234523809529</v>
      </c>
      <c r="Y20" s="59">
        <f t="shared" si="14"/>
        <v>15598.195595238094</v>
      </c>
      <c r="Z20" s="59">
        <f t="shared" ref="Z20:Z51" si="16">($L$20/$V$4)</f>
        <v>16043.301071428568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CB20" s="59">
        <f t="shared" si="8"/>
        <v>54195.389166666668</v>
      </c>
    </row>
    <row r="21" spans="1:80" s="97" customFormat="1" x14ac:dyDescent="0.3">
      <c r="A21" s="95" t="s">
        <v>19</v>
      </c>
      <c r="B21" s="96" t="s">
        <v>166</v>
      </c>
      <c r="C21" s="59">
        <v>825063.38</v>
      </c>
      <c r="D21" s="59">
        <v>166868.67000000001</v>
      </c>
      <c r="E21" s="59"/>
      <c r="F21" s="59">
        <v>0</v>
      </c>
      <c r="G21" s="59">
        <v>0</v>
      </c>
      <c r="L21" s="59">
        <f t="shared" si="3"/>
        <v>991932.05</v>
      </c>
      <c r="M21" s="288">
        <f t="shared" si="9"/>
        <v>5544344.7400000002</v>
      </c>
      <c r="N21" s="59">
        <v>79250.340000000011</v>
      </c>
      <c r="O21" s="59">
        <f t="shared" si="10"/>
        <v>194785.73000000004</v>
      </c>
      <c r="P21" s="288">
        <f t="shared" si="4"/>
        <v>5349559.01</v>
      </c>
      <c r="Q21" s="288">
        <f t="shared" si="5"/>
        <v>9036.3717942850471</v>
      </c>
      <c r="R21" s="288">
        <f t="shared" si="15"/>
        <v>30492.486357000002</v>
      </c>
      <c r="T21" s="59">
        <f t="shared" si="2"/>
        <v>0</v>
      </c>
      <c r="U21" s="59">
        <f t="shared" si="7"/>
        <v>3153.0819047619048</v>
      </c>
      <c r="V21" s="59">
        <f t="shared" si="11"/>
        <v>3976.9690476190481</v>
      </c>
      <c r="W21" s="59">
        <f t="shared" si="12"/>
        <v>6704.1180952380955</v>
      </c>
      <c r="X21" s="59">
        <f t="shared" si="13"/>
        <v>8719.7234523809529</v>
      </c>
      <c r="Y21" s="59">
        <f t="shared" si="14"/>
        <v>15598.195595238094</v>
      </c>
      <c r="Z21" s="59">
        <f t="shared" si="16"/>
        <v>16043.301071428568</v>
      </c>
      <c r="AA21" s="59">
        <f t="shared" ref="AA21:AA52" si="17">($L$21/$V$4)</f>
        <v>11808.714880952382</v>
      </c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CB21" s="59">
        <f t="shared" si="8"/>
        <v>66004.104047619054</v>
      </c>
    </row>
    <row r="22" spans="1:80" s="97" customFormat="1" x14ac:dyDescent="0.3">
      <c r="A22" s="95" t="s">
        <v>20</v>
      </c>
      <c r="B22" s="96" t="s">
        <v>166</v>
      </c>
      <c r="C22" s="59">
        <v>860575.25</v>
      </c>
      <c r="D22" s="59">
        <v>204933.91</v>
      </c>
      <c r="E22" s="59"/>
      <c r="F22" s="59">
        <v>0</v>
      </c>
      <c r="G22" s="59">
        <v>0</v>
      </c>
      <c r="L22" s="59">
        <f t="shared" si="3"/>
        <v>1065509.1599999999</v>
      </c>
      <c r="M22" s="288">
        <f t="shared" si="9"/>
        <v>6609853.9000000004</v>
      </c>
      <c r="N22" s="59">
        <v>104583.48000000001</v>
      </c>
      <c r="O22" s="59">
        <f t="shared" si="10"/>
        <v>299369.21000000008</v>
      </c>
      <c r="P22" s="288">
        <f t="shared" si="4"/>
        <v>6310484.6900000004</v>
      </c>
      <c r="Q22" s="288">
        <f t="shared" si="5"/>
        <v>10659.548900084688</v>
      </c>
      <c r="R22" s="288">
        <f t="shared" si="15"/>
        <v>35969.762733000003</v>
      </c>
      <c r="T22" s="59">
        <f t="shared" si="2"/>
        <v>0</v>
      </c>
      <c r="U22" s="59">
        <f t="shared" si="7"/>
        <v>3153.0819047619048</v>
      </c>
      <c r="V22" s="59">
        <f t="shared" si="11"/>
        <v>3976.9690476190481</v>
      </c>
      <c r="W22" s="59">
        <f t="shared" si="12"/>
        <v>6704.1180952380955</v>
      </c>
      <c r="X22" s="59">
        <f t="shared" si="13"/>
        <v>8719.7234523809529</v>
      </c>
      <c r="Y22" s="59">
        <f t="shared" si="14"/>
        <v>15598.195595238094</v>
      </c>
      <c r="Z22" s="59">
        <f t="shared" si="16"/>
        <v>16043.301071428568</v>
      </c>
      <c r="AA22" s="59">
        <f t="shared" si="17"/>
        <v>11808.714880952382</v>
      </c>
      <c r="AB22" s="59">
        <f t="shared" ref="AB22:AB53" si="18">($L$22/$V$4)</f>
        <v>12684.632857142857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CB22" s="59">
        <f t="shared" si="8"/>
        <v>78688.736904761914</v>
      </c>
    </row>
    <row r="23" spans="1:80" s="97" customFormat="1" x14ac:dyDescent="0.3">
      <c r="A23" s="95" t="s">
        <v>21</v>
      </c>
      <c r="B23" s="96" t="s">
        <v>166</v>
      </c>
      <c r="C23" s="59">
        <v>883806.47</v>
      </c>
      <c r="D23" s="59">
        <v>138492.44</v>
      </c>
      <c r="E23" s="59"/>
      <c r="F23" s="59">
        <v>0</v>
      </c>
      <c r="G23" s="59">
        <v>0</v>
      </c>
      <c r="L23" s="59">
        <f t="shared" si="3"/>
        <v>1022298.9099999999</v>
      </c>
      <c r="M23" s="288">
        <f t="shared" si="9"/>
        <v>7632152.8100000005</v>
      </c>
      <c r="N23" s="59">
        <v>100310.97</v>
      </c>
      <c r="O23" s="59">
        <f t="shared" si="10"/>
        <v>399680.18000000005</v>
      </c>
      <c r="P23" s="288">
        <f t="shared" si="4"/>
        <v>7232472.6300000008</v>
      </c>
      <c r="Q23" s="288">
        <f t="shared" si="5"/>
        <v>12216.953127257979</v>
      </c>
      <c r="R23" s="288">
        <f t="shared" si="15"/>
        <v>41225.093991000009</v>
      </c>
      <c r="T23" s="59">
        <f t="shared" si="2"/>
        <v>0</v>
      </c>
      <c r="U23" s="59">
        <f t="shared" si="7"/>
        <v>3153.0819047619048</v>
      </c>
      <c r="V23" s="59">
        <f t="shared" si="11"/>
        <v>3976.9690476190481</v>
      </c>
      <c r="W23" s="59">
        <f t="shared" si="12"/>
        <v>6704.1180952380955</v>
      </c>
      <c r="X23" s="59">
        <f t="shared" si="13"/>
        <v>8719.7234523809529</v>
      </c>
      <c r="Y23" s="59">
        <f t="shared" si="14"/>
        <v>15598.195595238094</v>
      </c>
      <c r="Z23" s="59">
        <f t="shared" si="16"/>
        <v>16043.301071428568</v>
      </c>
      <c r="AA23" s="59">
        <f t="shared" si="17"/>
        <v>11808.714880952382</v>
      </c>
      <c r="AB23" s="59">
        <f t="shared" si="18"/>
        <v>12684.632857142857</v>
      </c>
      <c r="AC23" s="59">
        <f t="shared" ref="AC23:AC54" si="19">($L$23/$V$4)</f>
        <v>12170.225119047618</v>
      </c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CB23" s="59">
        <f t="shared" si="8"/>
        <v>90858.962023809538</v>
      </c>
    </row>
    <row r="24" spans="1:80" s="97" customFormat="1" x14ac:dyDescent="0.3">
      <c r="A24" s="95" t="s">
        <v>22</v>
      </c>
      <c r="B24" s="96" t="s">
        <v>166</v>
      </c>
      <c r="C24" s="59">
        <v>1003117.3800000001</v>
      </c>
      <c r="D24" s="59">
        <v>94174.73</v>
      </c>
      <c r="E24" s="59"/>
      <c r="F24" s="59">
        <v>0</v>
      </c>
      <c r="G24" s="59">
        <v>0</v>
      </c>
      <c r="L24" s="59">
        <f t="shared" si="3"/>
        <v>1097292.1100000001</v>
      </c>
      <c r="M24" s="288">
        <f t="shared" si="9"/>
        <v>8729444.9199999999</v>
      </c>
      <c r="N24" s="59">
        <v>92367.89</v>
      </c>
      <c r="O24" s="59">
        <f t="shared" si="10"/>
        <v>492048.07000000007</v>
      </c>
      <c r="P24" s="288">
        <f t="shared" si="4"/>
        <v>8237396.8499999996</v>
      </c>
      <c r="Q24" s="288">
        <f t="shared" si="5"/>
        <v>13914.451717333706</v>
      </c>
      <c r="R24" s="288">
        <f t="shared" si="15"/>
        <v>46953.162044999997</v>
      </c>
      <c r="T24" s="59">
        <f t="shared" si="2"/>
        <v>0</v>
      </c>
      <c r="U24" s="59">
        <f t="shared" si="7"/>
        <v>3153.0819047619048</v>
      </c>
      <c r="V24" s="59">
        <f t="shared" si="11"/>
        <v>3976.9690476190481</v>
      </c>
      <c r="W24" s="59">
        <f t="shared" si="12"/>
        <v>6704.1180952380955</v>
      </c>
      <c r="X24" s="59">
        <f t="shared" si="13"/>
        <v>8719.7234523809529</v>
      </c>
      <c r="Y24" s="59">
        <f t="shared" si="14"/>
        <v>15598.195595238094</v>
      </c>
      <c r="Z24" s="59">
        <f t="shared" si="16"/>
        <v>16043.301071428568</v>
      </c>
      <c r="AA24" s="59">
        <f t="shared" si="17"/>
        <v>11808.714880952382</v>
      </c>
      <c r="AB24" s="59">
        <f t="shared" si="18"/>
        <v>12684.632857142857</v>
      </c>
      <c r="AC24" s="59">
        <f t="shared" si="19"/>
        <v>12170.225119047618</v>
      </c>
      <c r="AD24" s="59">
        <f t="shared" ref="AD24:AD55" si="20">($L$24/$V$4)</f>
        <v>13063.00130952381</v>
      </c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CB24" s="59">
        <f t="shared" si="8"/>
        <v>103921.96333333335</v>
      </c>
    </row>
    <row r="25" spans="1:80" s="97" customFormat="1" x14ac:dyDescent="0.3">
      <c r="A25" s="95" t="s">
        <v>23</v>
      </c>
      <c r="B25" s="96" t="s">
        <v>166</v>
      </c>
      <c r="C25" s="59">
        <v>616796.02</v>
      </c>
      <c r="D25" s="59">
        <v>104683.99</v>
      </c>
      <c r="E25" s="59"/>
      <c r="F25" s="59">
        <v>0</v>
      </c>
      <c r="G25" s="59">
        <v>0</v>
      </c>
      <c r="L25" s="59">
        <f t="shared" si="3"/>
        <v>721480.01</v>
      </c>
      <c r="M25" s="288">
        <f t="shared" si="9"/>
        <v>9450924.9299999997</v>
      </c>
      <c r="N25" s="59">
        <v>122817.99</v>
      </c>
      <c r="O25" s="59">
        <f t="shared" si="10"/>
        <v>614866.06000000006</v>
      </c>
      <c r="P25" s="288">
        <f t="shared" si="4"/>
        <v>8836058.8699999992</v>
      </c>
      <c r="Q25" s="288">
        <f t="shared" si="5"/>
        <v>14925.700042985451</v>
      </c>
      <c r="R25" s="288">
        <f t="shared" si="15"/>
        <v>50365.535559000004</v>
      </c>
      <c r="T25" s="59">
        <f t="shared" si="2"/>
        <v>0</v>
      </c>
      <c r="U25" s="59">
        <f t="shared" si="7"/>
        <v>3153.0819047619048</v>
      </c>
      <c r="V25" s="59">
        <f t="shared" si="11"/>
        <v>3976.9690476190481</v>
      </c>
      <c r="W25" s="59">
        <f t="shared" si="12"/>
        <v>6704.1180952380955</v>
      </c>
      <c r="X25" s="59">
        <f t="shared" si="13"/>
        <v>8719.7234523809529</v>
      </c>
      <c r="Y25" s="59">
        <f t="shared" si="14"/>
        <v>15598.195595238094</v>
      </c>
      <c r="Z25" s="59">
        <f t="shared" si="16"/>
        <v>16043.301071428568</v>
      </c>
      <c r="AA25" s="59">
        <f t="shared" si="17"/>
        <v>11808.714880952382</v>
      </c>
      <c r="AB25" s="59">
        <f t="shared" si="18"/>
        <v>12684.632857142857</v>
      </c>
      <c r="AC25" s="59">
        <f t="shared" si="19"/>
        <v>12170.225119047618</v>
      </c>
      <c r="AD25" s="59">
        <f t="shared" si="20"/>
        <v>13063.00130952381</v>
      </c>
      <c r="AE25" s="59">
        <f t="shared" ref="AE25:AE56" si="21">($L$25/$V$4)</f>
        <v>8589.0477380952379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CB25" s="59">
        <f t="shared" si="8"/>
        <v>112511.01107142858</v>
      </c>
    </row>
    <row r="26" spans="1:80" s="97" customFormat="1" x14ac:dyDescent="0.3">
      <c r="A26" s="95" t="s">
        <v>24</v>
      </c>
      <c r="B26" s="96" t="s">
        <v>166</v>
      </c>
      <c r="C26" s="59">
        <v>997640.07000000007</v>
      </c>
      <c r="D26" s="59">
        <v>152379.10999999999</v>
      </c>
      <c r="E26" s="59"/>
      <c r="F26" s="59">
        <v>0</v>
      </c>
      <c r="G26" s="59">
        <v>0</v>
      </c>
      <c r="L26" s="59">
        <f t="shared" si="3"/>
        <v>1150019.1800000002</v>
      </c>
      <c r="M26" s="288">
        <f t="shared" si="9"/>
        <v>10600944.109999999</v>
      </c>
      <c r="N26" s="59">
        <v>125093.65</v>
      </c>
      <c r="O26" s="59">
        <f t="shared" si="10"/>
        <v>739959.71000000008</v>
      </c>
      <c r="P26" s="288">
        <f t="shared" si="4"/>
        <v>9860984.3999999985</v>
      </c>
      <c r="Q26" s="288">
        <f t="shared" si="5"/>
        <v>16656.984459742383</v>
      </c>
      <c r="R26" s="288">
        <f t="shared" si="15"/>
        <v>56207.611079999995</v>
      </c>
      <c r="T26" s="59">
        <f t="shared" si="2"/>
        <v>0</v>
      </c>
      <c r="U26" s="59">
        <f t="shared" si="7"/>
        <v>3153.0819047619048</v>
      </c>
      <c r="V26" s="59">
        <f t="shared" si="11"/>
        <v>3976.9690476190481</v>
      </c>
      <c r="W26" s="59">
        <f t="shared" si="12"/>
        <v>6704.1180952380955</v>
      </c>
      <c r="X26" s="59">
        <f t="shared" si="13"/>
        <v>8719.7234523809529</v>
      </c>
      <c r="Y26" s="59">
        <f t="shared" si="14"/>
        <v>15598.195595238094</v>
      </c>
      <c r="Z26" s="59">
        <f t="shared" si="16"/>
        <v>16043.301071428568</v>
      </c>
      <c r="AA26" s="59">
        <f t="shared" si="17"/>
        <v>11808.714880952382</v>
      </c>
      <c r="AB26" s="59">
        <f t="shared" si="18"/>
        <v>12684.632857142857</v>
      </c>
      <c r="AC26" s="59">
        <f t="shared" si="19"/>
        <v>12170.225119047618</v>
      </c>
      <c r="AD26" s="59">
        <f t="shared" si="20"/>
        <v>13063.00130952381</v>
      </c>
      <c r="AE26" s="59">
        <f t="shared" si="21"/>
        <v>8589.0477380952379</v>
      </c>
      <c r="AF26" s="59">
        <f t="shared" ref="AF26:AF57" si="22">($L$26/$V$4)</f>
        <v>13690.704523809525</v>
      </c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CB26" s="59">
        <f t="shared" si="8"/>
        <v>126201.71559523811</v>
      </c>
    </row>
    <row r="27" spans="1:80" s="97" customFormat="1" x14ac:dyDescent="0.3">
      <c r="A27" s="95" t="s">
        <v>25</v>
      </c>
      <c r="B27" s="96" t="s">
        <v>166</v>
      </c>
      <c r="C27" s="59">
        <v>1152870.0499999998</v>
      </c>
      <c r="D27" s="59">
        <v>116389.3</v>
      </c>
      <c r="E27" s="59"/>
      <c r="F27" s="59">
        <v>0</v>
      </c>
      <c r="G27" s="59">
        <v>0</v>
      </c>
      <c r="L27" s="59">
        <f t="shared" si="3"/>
        <v>1269259.3499999999</v>
      </c>
      <c r="M27" s="288">
        <f t="shared" si="9"/>
        <v>11870203.459999999</v>
      </c>
      <c r="N27" s="59">
        <v>217818.87</v>
      </c>
      <c r="O27" s="59">
        <f t="shared" si="10"/>
        <v>957778.58000000007</v>
      </c>
      <c r="P27" s="288">
        <f t="shared" si="4"/>
        <v>10912424.879999999</v>
      </c>
      <c r="Q27" s="288">
        <f t="shared" si="5"/>
        <v>18433.057418107888</v>
      </c>
      <c r="R27" s="288">
        <f t="shared" si="15"/>
        <v>62200.821816000003</v>
      </c>
      <c r="T27" s="59">
        <f t="shared" si="2"/>
        <v>0</v>
      </c>
      <c r="U27" s="59">
        <f t="shared" si="7"/>
        <v>3153.0819047619048</v>
      </c>
      <c r="V27" s="59">
        <f t="shared" si="11"/>
        <v>3976.9690476190481</v>
      </c>
      <c r="W27" s="59">
        <f t="shared" si="12"/>
        <v>6704.1180952380955</v>
      </c>
      <c r="X27" s="59">
        <f t="shared" si="13"/>
        <v>8719.7234523809529</v>
      </c>
      <c r="Y27" s="59">
        <f t="shared" si="14"/>
        <v>15598.195595238094</v>
      </c>
      <c r="Z27" s="59">
        <f t="shared" si="16"/>
        <v>16043.301071428568</v>
      </c>
      <c r="AA27" s="59">
        <f t="shared" si="17"/>
        <v>11808.714880952382</v>
      </c>
      <c r="AB27" s="59">
        <f t="shared" si="18"/>
        <v>12684.632857142857</v>
      </c>
      <c r="AC27" s="59">
        <f t="shared" si="19"/>
        <v>12170.225119047618</v>
      </c>
      <c r="AD27" s="59">
        <f t="shared" si="20"/>
        <v>13063.00130952381</v>
      </c>
      <c r="AE27" s="59">
        <f t="shared" si="21"/>
        <v>8589.0477380952379</v>
      </c>
      <c r="AF27" s="59">
        <f t="shared" si="22"/>
        <v>13690.704523809525</v>
      </c>
      <c r="AG27" s="59">
        <f t="shared" ref="AG27:AG58" si="23">($L$27/$V$4)</f>
        <v>15110.230357142855</v>
      </c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CB27" s="59">
        <f t="shared" si="8"/>
        <v>141311.94595238098</v>
      </c>
    </row>
    <row r="28" spans="1:80" s="97" customFormat="1" x14ac:dyDescent="0.3">
      <c r="A28" s="95" t="s">
        <v>26</v>
      </c>
      <c r="B28" s="96" t="s">
        <v>166</v>
      </c>
      <c r="C28" s="59">
        <v>1413103.21</v>
      </c>
      <c r="D28" s="59">
        <v>96520.4</v>
      </c>
      <c r="E28" s="59"/>
      <c r="F28" s="59">
        <v>0</v>
      </c>
      <c r="G28" s="59">
        <v>0</v>
      </c>
      <c r="L28" s="59">
        <f t="shared" si="3"/>
        <v>1509623.6099999999</v>
      </c>
      <c r="M28" s="288">
        <f t="shared" si="9"/>
        <v>13379827.069999998</v>
      </c>
      <c r="N28" s="59">
        <v>157226.03000000003</v>
      </c>
      <c r="O28" s="59">
        <f t="shared" si="10"/>
        <v>1115004.6100000001</v>
      </c>
      <c r="P28" s="288">
        <f t="shared" si="4"/>
        <v>12264822.459999999</v>
      </c>
      <c r="Q28" s="288">
        <f t="shared" si="5"/>
        <v>20717.501299131898</v>
      </c>
      <c r="R28" s="288">
        <f t="shared" si="15"/>
        <v>69909.48802199999</v>
      </c>
      <c r="T28" s="59">
        <f t="shared" si="2"/>
        <v>0</v>
      </c>
      <c r="U28" s="59">
        <f t="shared" si="7"/>
        <v>3153.0819047619048</v>
      </c>
      <c r="V28" s="59">
        <f t="shared" si="11"/>
        <v>3976.9690476190481</v>
      </c>
      <c r="W28" s="59">
        <f t="shared" si="12"/>
        <v>6704.1180952380955</v>
      </c>
      <c r="X28" s="59">
        <f t="shared" si="13"/>
        <v>8719.7234523809529</v>
      </c>
      <c r="Y28" s="59">
        <f t="shared" si="14"/>
        <v>15598.195595238094</v>
      </c>
      <c r="Z28" s="59">
        <f t="shared" si="16"/>
        <v>16043.301071428568</v>
      </c>
      <c r="AA28" s="59">
        <f t="shared" si="17"/>
        <v>11808.714880952382</v>
      </c>
      <c r="AB28" s="59">
        <f t="shared" si="18"/>
        <v>12684.632857142857</v>
      </c>
      <c r="AC28" s="59">
        <f t="shared" si="19"/>
        <v>12170.225119047618</v>
      </c>
      <c r="AD28" s="59">
        <f t="shared" si="20"/>
        <v>13063.00130952381</v>
      </c>
      <c r="AE28" s="59">
        <f t="shared" si="21"/>
        <v>8589.0477380952379</v>
      </c>
      <c r="AF28" s="59">
        <f t="shared" si="22"/>
        <v>13690.704523809525</v>
      </c>
      <c r="AG28" s="59">
        <f t="shared" si="23"/>
        <v>15110.230357142855</v>
      </c>
      <c r="AH28" s="59">
        <f t="shared" ref="AH28:AH59" si="24">($L$28/$V$4)</f>
        <v>17971.709642857142</v>
      </c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CB28" s="59">
        <f t="shared" si="8"/>
        <v>159283.65559523812</v>
      </c>
    </row>
    <row r="29" spans="1:80" s="97" customFormat="1" x14ac:dyDescent="0.3">
      <c r="A29" s="95" t="s">
        <v>27</v>
      </c>
      <c r="B29" s="96" t="s">
        <v>166</v>
      </c>
      <c r="C29" s="59">
        <v>1426921</v>
      </c>
      <c r="D29" s="59">
        <v>63938.8</v>
      </c>
      <c r="E29" s="59"/>
      <c r="F29" s="59">
        <v>0</v>
      </c>
      <c r="G29" s="59">
        <v>0</v>
      </c>
      <c r="L29" s="59">
        <f t="shared" si="3"/>
        <v>1490859.8</v>
      </c>
      <c r="M29" s="288">
        <f t="shared" si="9"/>
        <v>14870686.869999999</v>
      </c>
      <c r="N29" s="59">
        <v>160609.89000000001</v>
      </c>
      <c r="O29" s="59">
        <f t="shared" si="10"/>
        <v>1275614.5</v>
      </c>
      <c r="P29" s="288">
        <f t="shared" si="4"/>
        <v>13595072.369999999</v>
      </c>
      <c r="Q29" s="288">
        <f t="shared" si="5"/>
        <v>22964.53376360306</v>
      </c>
      <c r="R29" s="288">
        <f t="shared" si="15"/>
        <v>77491.912509000002</v>
      </c>
      <c r="T29" s="59">
        <f t="shared" si="2"/>
        <v>0</v>
      </c>
      <c r="U29" s="59">
        <f t="shared" si="7"/>
        <v>3153.0819047619048</v>
      </c>
      <c r="V29" s="59">
        <f t="shared" si="11"/>
        <v>3976.9690476190481</v>
      </c>
      <c r="W29" s="59">
        <f t="shared" si="12"/>
        <v>6704.1180952380955</v>
      </c>
      <c r="X29" s="59">
        <f t="shared" si="13"/>
        <v>8719.7234523809529</v>
      </c>
      <c r="Y29" s="59">
        <f t="shared" si="14"/>
        <v>15598.195595238094</v>
      </c>
      <c r="Z29" s="59">
        <f t="shared" si="16"/>
        <v>16043.301071428568</v>
      </c>
      <c r="AA29" s="59">
        <f t="shared" si="17"/>
        <v>11808.714880952382</v>
      </c>
      <c r="AB29" s="59">
        <f t="shared" si="18"/>
        <v>12684.632857142857</v>
      </c>
      <c r="AC29" s="59">
        <f t="shared" si="19"/>
        <v>12170.225119047618</v>
      </c>
      <c r="AD29" s="59">
        <f t="shared" si="20"/>
        <v>13063.00130952381</v>
      </c>
      <c r="AE29" s="59">
        <f t="shared" si="21"/>
        <v>8589.0477380952379</v>
      </c>
      <c r="AF29" s="59">
        <f t="shared" si="22"/>
        <v>13690.704523809525</v>
      </c>
      <c r="AG29" s="59">
        <f t="shared" si="23"/>
        <v>15110.230357142855</v>
      </c>
      <c r="AH29" s="59">
        <f t="shared" si="24"/>
        <v>17971.709642857142</v>
      </c>
      <c r="AI29" s="59">
        <f t="shared" ref="AI29:AI60" si="25">($L$29/$V$4)</f>
        <v>17748.330952380951</v>
      </c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CB29" s="59">
        <f t="shared" si="8"/>
        <v>177031.98654761908</v>
      </c>
    </row>
    <row r="30" spans="1:80" s="97" customFormat="1" x14ac:dyDescent="0.3">
      <c r="A30" s="95" t="s">
        <v>28</v>
      </c>
      <c r="B30" s="96" t="s">
        <v>166</v>
      </c>
      <c r="C30" s="59">
        <v>1116474.17</v>
      </c>
      <c r="D30" s="59">
        <v>8625</v>
      </c>
      <c r="E30" s="59"/>
      <c r="F30" s="59">
        <v>0</v>
      </c>
      <c r="G30" s="59">
        <v>0</v>
      </c>
      <c r="L30" s="59">
        <f t="shared" si="3"/>
        <v>1125099.17</v>
      </c>
      <c r="M30" s="288">
        <f t="shared" si="9"/>
        <v>15995786.039999999</v>
      </c>
      <c r="N30" s="59">
        <v>177746.91000000003</v>
      </c>
      <c r="O30" s="59">
        <f t="shared" si="10"/>
        <v>1453361.4100000001</v>
      </c>
      <c r="P30" s="288">
        <f t="shared" si="4"/>
        <v>14542424.629999999</v>
      </c>
      <c r="Q30" s="288">
        <f t="shared" si="5"/>
        <v>24564.782910404454</v>
      </c>
      <c r="R30" s="288">
        <f t="shared" si="15"/>
        <v>82891.820391000001</v>
      </c>
      <c r="T30" s="59">
        <f t="shared" si="2"/>
        <v>0</v>
      </c>
      <c r="U30" s="59">
        <f t="shared" si="7"/>
        <v>3153.0819047619048</v>
      </c>
      <c r="V30" s="59">
        <f t="shared" si="11"/>
        <v>3976.9690476190481</v>
      </c>
      <c r="W30" s="59">
        <f t="shared" si="12"/>
        <v>6704.1180952380955</v>
      </c>
      <c r="X30" s="59">
        <f t="shared" si="13"/>
        <v>8719.7234523809529</v>
      </c>
      <c r="Y30" s="59">
        <f t="shared" si="14"/>
        <v>15598.195595238094</v>
      </c>
      <c r="Z30" s="59">
        <f t="shared" si="16"/>
        <v>16043.301071428568</v>
      </c>
      <c r="AA30" s="59">
        <f t="shared" si="17"/>
        <v>11808.714880952382</v>
      </c>
      <c r="AB30" s="59">
        <f t="shared" si="18"/>
        <v>12684.632857142857</v>
      </c>
      <c r="AC30" s="59">
        <f t="shared" si="19"/>
        <v>12170.225119047618</v>
      </c>
      <c r="AD30" s="59">
        <f t="shared" si="20"/>
        <v>13063.00130952381</v>
      </c>
      <c r="AE30" s="59">
        <f t="shared" si="21"/>
        <v>8589.0477380952379</v>
      </c>
      <c r="AF30" s="59">
        <f t="shared" si="22"/>
        <v>13690.704523809525</v>
      </c>
      <c r="AG30" s="59">
        <f t="shared" si="23"/>
        <v>15110.230357142855</v>
      </c>
      <c r="AH30" s="59">
        <f t="shared" si="24"/>
        <v>17971.709642857142</v>
      </c>
      <c r="AI30" s="59">
        <f t="shared" si="25"/>
        <v>17748.330952380951</v>
      </c>
      <c r="AJ30" s="59">
        <f t="shared" ref="AJ30:AJ61" si="26">($L$30/$V$4)</f>
        <v>13394.037738095238</v>
      </c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CB30" s="59">
        <f t="shared" si="8"/>
        <v>190426.02428571432</v>
      </c>
    </row>
    <row r="31" spans="1:80" s="97" customFormat="1" x14ac:dyDescent="0.3">
      <c r="A31" s="95" t="s">
        <v>29</v>
      </c>
      <c r="B31" s="96" t="s">
        <v>166</v>
      </c>
      <c r="C31" s="59">
        <v>1846506.6700000002</v>
      </c>
      <c r="D31" s="59">
        <v>74057.36</v>
      </c>
      <c r="E31" s="59"/>
      <c r="F31" s="59">
        <v>0</v>
      </c>
      <c r="G31" s="59">
        <v>0</v>
      </c>
      <c r="L31" s="59">
        <f t="shared" si="3"/>
        <v>1920564.0300000003</v>
      </c>
      <c r="M31" s="288">
        <f t="shared" si="9"/>
        <v>17916350.07</v>
      </c>
      <c r="N31" s="59">
        <v>202251.27</v>
      </c>
      <c r="O31" s="59">
        <f t="shared" si="10"/>
        <v>1655612.6800000002</v>
      </c>
      <c r="P31" s="288">
        <f t="shared" si="4"/>
        <v>16260737.390000001</v>
      </c>
      <c r="Q31" s="288">
        <f t="shared" si="5"/>
        <v>27467.323648659458</v>
      </c>
      <c r="R31" s="288">
        <f t="shared" si="15"/>
        <v>92686.203122999999</v>
      </c>
      <c r="T31" s="59">
        <f t="shared" si="2"/>
        <v>0</v>
      </c>
      <c r="U31" s="59">
        <f t="shared" si="7"/>
        <v>3153.0819047619048</v>
      </c>
      <c r="V31" s="59">
        <f t="shared" si="11"/>
        <v>3976.9690476190481</v>
      </c>
      <c r="W31" s="59">
        <f t="shared" si="12"/>
        <v>6704.1180952380955</v>
      </c>
      <c r="X31" s="59">
        <f t="shared" si="13"/>
        <v>8719.7234523809529</v>
      </c>
      <c r="Y31" s="59">
        <f t="shared" si="14"/>
        <v>15598.195595238094</v>
      </c>
      <c r="Z31" s="59">
        <f t="shared" si="16"/>
        <v>16043.301071428568</v>
      </c>
      <c r="AA31" s="59">
        <f t="shared" si="17"/>
        <v>11808.714880952382</v>
      </c>
      <c r="AB31" s="59">
        <f t="shared" si="18"/>
        <v>12684.632857142857</v>
      </c>
      <c r="AC31" s="59">
        <f t="shared" si="19"/>
        <v>12170.225119047618</v>
      </c>
      <c r="AD31" s="59">
        <f t="shared" si="20"/>
        <v>13063.00130952381</v>
      </c>
      <c r="AE31" s="59">
        <f t="shared" si="21"/>
        <v>8589.0477380952379</v>
      </c>
      <c r="AF31" s="59">
        <f t="shared" si="22"/>
        <v>13690.704523809525</v>
      </c>
      <c r="AG31" s="59">
        <f t="shared" si="23"/>
        <v>15110.230357142855</v>
      </c>
      <c r="AH31" s="59">
        <f t="shared" si="24"/>
        <v>17971.709642857142</v>
      </c>
      <c r="AI31" s="59">
        <f t="shared" si="25"/>
        <v>17748.330952380951</v>
      </c>
      <c r="AJ31" s="59">
        <f t="shared" si="26"/>
        <v>13394.037738095238</v>
      </c>
      <c r="AK31" s="59">
        <f t="shared" ref="AK31:AK62" si="27">($L$31/$V$4)</f>
        <v>22863.857500000002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CB31" s="59">
        <f t="shared" si="8"/>
        <v>213289.88178571433</v>
      </c>
    </row>
    <row r="32" spans="1:80" s="97" customFormat="1" x14ac:dyDescent="0.3">
      <c r="A32" s="95" t="s">
        <v>18</v>
      </c>
      <c r="B32" s="96" t="s">
        <v>184</v>
      </c>
      <c r="C32" s="59">
        <v>1087250.78</v>
      </c>
      <c r="D32" s="59">
        <v>55017.99</v>
      </c>
      <c r="E32" s="59"/>
      <c r="F32" s="59">
        <v>0</v>
      </c>
      <c r="G32" s="59">
        <v>0</v>
      </c>
      <c r="L32" s="59">
        <f t="shared" si="3"/>
        <v>1142268.77</v>
      </c>
      <c r="M32" s="288">
        <f t="shared" si="9"/>
        <v>19058618.84</v>
      </c>
      <c r="N32" s="59">
        <v>220637.41000000003</v>
      </c>
      <c r="O32" s="59">
        <f t="shared" si="10"/>
        <v>1876250.0900000003</v>
      </c>
      <c r="P32" s="288">
        <f t="shared" si="4"/>
        <v>17182368.75</v>
      </c>
      <c r="Q32" s="288">
        <f t="shared" si="5"/>
        <v>29024.125547781339</v>
      </c>
      <c r="R32" s="288">
        <f t="shared" si="15"/>
        <v>97939.501875000002</v>
      </c>
      <c r="T32" s="59">
        <f t="shared" si="2"/>
        <v>0</v>
      </c>
      <c r="U32" s="59">
        <f t="shared" si="7"/>
        <v>3153.0819047619048</v>
      </c>
      <c r="V32" s="59">
        <f t="shared" si="11"/>
        <v>3976.9690476190481</v>
      </c>
      <c r="W32" s="59">
        <f t="shared" si="12"/>
        <v>6704.1180952380955</v>
      </c>
      <c r="X32" s="59">
        <f t="shared" si="13"/>
        <v>8719.7234523809529</v>
      </c>
      <c r="Y32" s="59">
        <f t="shared" si="14"/>
        <v>15598.195595238094</v>
      </c>
      <c r="Z32" s="59">
        <f t="shared" si="16"/>
        <v>16043.301071428568</v>
      </c>
      <c r="AA32" s="59">
        <f t="shared" si="17"/>
        <v>11808.714880952382</v>
      </c>
      <c r="AB32" s="59">
        <f t="shared" si="18"/>
        <v>12684.632857142857</v>
      </c>
      <c r="AC32" s="59">
        <f t="shared" si="19"/>
        <v>12170.225119047618</v>
      </c>
      <c r="AD32" s="59">
        <f t="shared" si="20"/>
        <v>13063.00130952381</v>
      </c>
      <c r="AE32" s="59">
        <f t="shared" si="21"/>
        <v>8589.0477380952379</v>
      </c>
      <c r="AF32" s="59">
        <f t="shared" si="22"/>
        <v>13690.704523809525</v>
      </c>
      <c r="AG32" s="59">
        <f t="shared" si="23"/>
        <v>15110.230357142855</v>
      </c>
      <c r="AH32" s="59">
        <f t="shared" si="24"/>
        <v>17971.709642857142</v>
      </c>
      <c r="AI32" s="59">
        <f t="shared" si="25"/>
        <v>17748.330952380951</v>
      </c>
      <c r="AJ32" s="59">
        <f t="shared" si="26"/>
        <v>13394.037738095238</v>
      </c>
      <c r="AK32" s="59">
        <f t="shared" si="27"/>
        <v>22863.857500000002</v>
      </c>
      <c r="AL32" s="59">
        <f t="shared" ref="AL32:AL63" si="28">($L$32/$V$4)</f>
        <v>13598.437738095239</v>
      </c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CB32" s="59">
        <f t="shared" si="8"/>
        <v>226888.31952380956</v>
      </c>
    </row>
    <row r="33" spans="1:80" s="97" customFormat="1" x14ac:dyDescent="0.3">
      <c r="A33" s="95" t="s">
        <v>19</v>
      </c>
      <c r="B33" s="96" t="s">
        <v>184</v>
      </c>
      <c r="C33" s="59">
        <v>1026104.49</v>
      </c>
      <c r="D33" s="59">
        <v>150513.70000000001</v>
      </c>
      <c r="E33" s="59"/>
      <c r="F33" s="59">
        <v>0</v>
      </c>
      <c r="G33" s="59">
        <v>0</v>
      </c>
      <c r="L33" s="59">
        <f t="shared" si="3"/>
        <v>1176618.19</v>
      </c>
      <c r="M33" s="288">
        <f t="shared" si="9"/>
        <v>20235237.030000001</v>
      </c>
      <c r="N33" s="59">
        <v>219831.00999999998</v>
      </c>
      <c r="O33" s="59">
        <f t="shared" si="10"/>
        <v>2096081.1000000003</v>
      </c>
      <c r="P33" s="288">
        <f t="shared" si="4"/>
        <v>18139155.93</v>
      </c>
      <c r="Q33" s="288">
        <f t="shared" si="5"/>
        <v>30640.311979284132</v>
      </c>
      <c r="R33" s="288">
        <f t="shared" si="15"/>
        <v>103393.18880100001</v>
      </c>
      <c r="T33" s="59">
        <f t="shared" si="2"/>
        <v>0</v>
      </c>
      <c r="U33" s="59">
        <f t="shared" si="7"/>
        <v>3153.0819047619048</v>
      </c>
      <c r="V33" s="59">
        <f t="shared" si="11"/>
        <v>3976.9690476190481</v>
      </c>
      <c r="W33" s="59">
        <f t="shared" si="12"/>
        <v>6704.1180952380955</v>
      </c>
      <c r="X33" s="59">
        <f t="shared" si="13"/>
        <v>8719.7234523809529</v>
      </c>
      <c r="Y33" s="59">
        <f t="shared" si="14"/>
        <v>15598.195595238094</v>
      </c>
      <c r="Z33" s="59">
        <f t="shared" si="16"/>
        <v>16043.301071428568</v>
      </c>
      <c r="AA33" s="59">
        <f t="shared" si="17"/>
        <v>11808.714880952382</v>
      </c>
      <c r="AB33" s="59">
        <f t="shared" si="18"/>
        <v>12684.632857142857</v>
      </c>
      <c r="AC33" s="59">
        <f t="shared" si="19"/>
        <v>12170.225119047618</v>
      </c>
      <c r="AD33" s="59">
        <f t="shared" si="20"/>
        <v>13063.00130952381</v>
      </c>
      <c r="AE33" s="59">
        <f t="shared" si="21"/>
        <v>8589.0477380952379</v>
      </c>
      <c r="AF33" s="59">
        <f t="shared" si="22"/>
        <v>13690.704523809525</v>
      </c>
      <c r="AG33" s="59">
        <f t="shared" si="23"/>
        <v>15110.230357142855</v>
      </c>
      <c r="AH33" s="59">
        <f t="shared" si="24"/>
        <v>17971.709642857142</v>
      </c>
      <c r="AI33" s="59">
        <f t="shared" si="25"/>
        <v>17748.330952380951</v>
      </c>
      <c r="AJ33" s="59">
        <f t="shared" si="26"/>
        <v>13394.037738095238</v>
      </c>
      <c r="AK33" s="59">
        <f t="shared" si="27"/>
        <v>22863.857500000002</v>
      </c>
      <c r="AL33" s="59">
        <f t="shared" si="28"/>
        <v>13598.437738095239</v>
      </c>
      <c r="AM33" s="59">
        <f t="shared" ref="AM33:AM64" si="29">($L$33/$V$4)</f>
        <v>14007.359404761904</v>
      </c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CB33" s="59">
        <f t="shared" si="8"/>
        <v>240895.67892857146</v>
      </c>
    </row>
    <row r="34" spans="1:80" s="97" customFormat="1" x14ac:dyDescent="0.3">
      <c r="A34" s="95" t="s">
        <v>20</v>
      </c>
      <c r="B34" s="96" t="s">
        <v>184</v>
      </c>
      <c r="C34" s="59">
        <v>1079778.8700000001</v>
      </c>
      <c r="D34" s="59">
        <v>80758.3</v>
      </c>
      <c r="E34" s="59"/>
      <c r="F34" s="59">
        <v>0</v>
      </c>
      <c r="G34" s="59">
        <v>0</v>
      </c>
      <c r="L34" s="59">
        <f t="shared" si="3"/>
        <v>1160537.1700000002</v>
      </c>
      <c r="M34" s="288">
        <f t="shared" si="9"/>
        <v>21395774.200000003</v>
      </c>
      <c r="N34" s="59">
        <v>288499.21000000002</v>
      </c>
      <c r="O34" s="59">
        <f t="shared" si="10"/>
        <v>2384580.3100000005</v>
      </c>
      <c r="P34" s="288">
        <f t="shared" si="4"/>
        <v>19011193.890000001</v>
      </c>
      <c r="Q34" s="288">
        <f t="shared" si="5"/>
        <v>32113.341664639429</v>
      </c>
      <c r="R34" s="288">
        <f t="shared" si="15"/>
        <v>108363.80517300002</v>
      </c>
      <c r="T34" s="59">
        <f t="shared" si="2"/>
        <v>0</v>
      </c>
      <c r="U34" s="59">
        <f t="shared" si="7"/>
        <v>3153.0819047619048</v>
      </c>
      <c r="V34" s="59">
        <f t="shared" si="11"/>
        <v>3976.9690476190481</v>
      </c>
      <c r="W34" s="59">
        <f t="shared" si="12"/>
        <v>6704.1180952380955</v>
      </c>
      <c r="X34" s="59">
        <f t="shared" si="13"/>
        <v>8719.7234523809529</v>
      </c>
      <c r="Y34" s="59">
        <f t="shared" si="14"/>
        <v>15598.195595238094</v>
      </c>
      <c r="Z34" s="59">
        <f t="shared" si="16"/>
        <v>16043.301071428568</v>
      </c>
      <c r="AA34" s="59">
        <f t="shared" si="17"/>
        <v>11808.714880952382</v>
      </c>
      <c r="AB34" s="59">
        <f t="shared" si="18"/>
        <v>12684.632857142857</v>
      </c>
      <c r="AC34" s="59">
        <f t="shared" si="19"/>
        <v>12170.225119047618</v>
      </c>
      <c r="AD34" s="59">
        <f t="shared" si="20"/>
        <v>13063.00130952381</v>
      </c>
      <c r="AE34" s="59">
        <f t="shared" si="21"/>
        <v>8589.0477380952379</v>
      </c>
      <c r="AF34" s="59">
        <f t="shared" si="22"/>
        <v>13690.704523809525</v>
      </c>
      <c r="AG34" s="59">
        <f t="shared" si="23"/>
        <v>15110.230357142855</v>
      </c>
      <c r="AH34" s="59">
        <f t="shared" si="24"/>
        <v>17971.709642857142</v>
      </c>
      <c r="AI34" s="59">
        <f t="shared" si="25"/>
        <v>17748.330952380951</v>
      </c>
      <c r="AJ34" s="59">
        <f t="shared" si="26"/>
        <v>13394.037738095238</v>
      </c>
      <c r="AK34" s="59">
        <f t="shared" si="27"/>
        <v>22863.857500000002</v>
      </c>
      <c r="AL34" s="59">
        <f t="shared" si="28"/>
        <v>13598.437738095239</v>
      </c>
      <c r="AM34" s="59">
        <f t="shared" si="29"/>
        <v>14007.359404761904</v>
      </c>
      <c r="AN34" s="59">
        <f t="shared" ref="AN34:AN65" si="30">($L$34/$V$4)</f>
        <v>13815.918690476192</v>
      </c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CB34" s="59">
        <f t="shared" si="8"/>
        <v>254711.59761904765</v>
      </c>
    </row>
    <row r="35" spans="1:80" x14ac:dyDescent="0.3">
      <c r="A35" s="94" t="s">
        <v>21</v>
      </c>
      <c r="B35" s="79">
        <v>2023</v>
      </c>
      <c r="C35" s="49">
        <v>452007.99</v>
      </c>
      <c r="D35" s="49">
        <v>204325</v>
      </c>
      <c r="E35" s="49"/>
      <c r="F35" s="49"/>
      <c r="G35" s="49"/>
      <c r="L35" s="49">
        <f t="shared" si="3"/>
        <v>656332.99</v>
      </c>
      <c r="M35" s="82">
        <f t="shared" si="9"/>
        <v>22052107.190000001</v>
      </c>
      <c r="N35" s="49">
        <f t="shared" ref="N35:N78" si="31">CB35</f>
        <v>262525.08559523814</v>
      </c>
      <c r="O35" s="49">
        <f t="shared" si="10"/>
        <v>2647105.3955952385</v>
      </c>
      <c r="P35" s="82">
        <f t="shared" si="4"/>
        <v>19405001.794404764</v>
      </c>
      <c r="Q35" s="82">
        <f t="shared" si="5"/>
        <v>32778.554373402447</v>
      </c>
      <c r="R35" s="82">
        <f t="shared" si="15"/>
        <v>110608.51022810716</v>
      </c>
      <c r="T35" s="59">
        <f t="shared" si="2"/>
        <v>0</v>
      </c>
      <c r="U35" s="59">
        <f t="shared" si="7"/>
        <v>3153.0819047619048</v>
      </c>
      <c r="V35" s="59">
        <f t="shared" si="11"/>
        <v>3976.9690476190481</v>
      </c>
      <c r="W35" s="59">
        <f t="shared" si="12"/>
        <v>6704.1180952380955</v>
      </c>
      <c r="X35" s="59">
        <f t="shared" si="13"/>
        <v>8719.7234523809529</v>
      </c>
      <c r="Y35" s="59">
        <f t="shared" si="14"/>
        <v>15598.195595238094</v>
      </c>
      <c r="Z35" s="59">
        <f t="shared" si="16"/>
        <v>16043.301071428568</v>
      </c>
      <c r="AA35" s="59">
        <f t="shared" si="17"/>
        <v>11808.714880952382</v>
      </c>
      <c r="AB35" s="59">
        <f t="shared" si="18"/>
        <v>12684.632857142857</v>
      </c>
      <c r="AC35" s="59">
        <f t="shared" si="19"/>
        <v>12170.225119047618</v>
      </c>
      <c r="AD35" s="59">
        <f t="shared" si="20"/>
        <v>13063.00130952381</v>
      </c>
      <c r="AE35" s="59">
        <f t="shared" si="21"/>
        <v>8589.0477380952379</v>
      </c>
      <c r="AF35" s="59">
        <f t="shared" si="22"/>
        <v>13690.704523809525</v>
      </c>
      <c r="AG35" s="59">
        <f t="shared" si="23"/>
        <v>15110.230357142855</v>
      </c>
      <c r="AH35" s="59">
        <f t="shared" si="24"/>
        <v>17971.709642857142</v>
      </c>
      <c r="AI35" s="59">
        <f t="shared" si="25"/>
        <v>17748.330952380951</v>
      </c>
      <c r="AJ35" s="59">
        <f t="shared" si="26"/>
        <v>13394.037738095238</v>
      </c>
      <c r="AK35" s="59">
        <f t="shared" si="27"/>
        <v>22863.857500000002</v>
      </c>
      <c r="AL35" s="59">
        <f t="shared" si="28"/>
        <v>13598.437738095239</v>
      </c>
      <c r="AM35" s="59">
        <f t="shared" si="29"/>
        <v>14007.359404761904</v>
      </c>
      <c r="AN35" s="59">
        <f t="shared" si="30"/>
        <v>13815.918690476192</v>
      </c>
      <c r="AO35" s="59">
        <f t="shared" ref="AO35:AO66" si="32">($L$35/$V$4)</f>
        <v>7813.4879761904758</v>
      </c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CB35" s="49">
        <f t="shared" si="8"/>
        <v>262525.08559523814</v>
      </c>
    </row>
    <row r="36" spans="1:80" x14ac:dyDescent="0.3">
      <c r="A36" s="94" t="s">
        <v>22</v>
      </c>
      <c r="B36" s="79">
        <v>2023</v>
      </c>
      <c r="C36" s="49">
        <v>753346.64999999991</v>
      </c>
      <c r="D36" s="49">
        <v>340541.67</v>
      </c>
      <c r="E36" s="49"/>
      <c r="F36" s="49"/>
      <c r="G36" s="49"/>
      <c r="L36" s="49">
        <f t="shared" si="3"/>
        <v>1093888.3199999998</v>
      </c>
      <c r="M36" s="82">
        <f t="shared" si="9"/>
        <v>23145995.510000002</v>
      </c>
      <c r="N36" s="49">
        <f t="shared" si="31"/>
        <v>275547.56559523812</v>
      </c>
      <c r="O36" s="49">
        <f t="shared" si="10"/>
        <v>2922652.9611904765</v>
      </c>
      <c r="P36" s="82">
        <f t="shared" si="4"/>
        <v>20223342.548809525</v>
      </c>
      <c r="Q36" s="82">
        <f t="shared" si="5"/>
        <v>34160.879775812973</v>
      </c>
      <c r="R36" s="82">
        <f t="shared" si="15"/>
        <v>115273.05252821429</v>
      </c>
      <c r="T36" s="59">
        <f t="shared" si="2"/>
        <v>0</v>
      </c>
      <c r="U36" s="59">
        <f t="shared" si="7"/>
        <v>3153.0819047619048</v>
      </c>
      <c r="V36" s="59">
        <f t="shared" si="11"/>
        <v>3976.9690476190481</v>
      </c>
      <c r="W36" s="59">
        <f t="shared" si="12"/>
        <v>6704.1180952380955</v>
      </c>
      <c r="X36" s="59">
        <f t="shared" si="13"/>
        <v>8719.7234523809529</v>
      </c>
      <c r="Y36" s="59">
        <f t="shared" si="14"/>
        <v>15598.195595238094</v>
      </c>
      <c r="Z36" s="59">
        <f t="shared" si="16"/>
        <v>16043.301071428568</v>
      </c>
      <c r="AA36" s="59">
        <f t="shared" si="17"/>
        <v>11808.714880952382</v>
      </c>
      <c r="AB36" s="59">
        <f t="shared" si="18"/>
        <v>12684.632857142857</v>
      </c>
      <c r="AC36" s="59">
        <f t="shared" si="19"/>
        <v>12170.225119047618</v>
      </c>
      <c r="AD36" s="59">
        <f t="shared" si="20"/>
        <v>13063.00130952381</v>
      </c>
      <c r="AE36" s="59">
        <f t="shared" si="21"/>
        <v>8589.0477380952379</v>
      </c>
      <c r="AF36" s="59">
        <f t="shared" si="22"/>
        <v>13690.704523809525</v>
      </c>
      <c r="AG36" s="59">
        <f t="shared" si="23"/>
        <v>15110.230357142855</v>
      </c>
      <c r="AH36" s="59">
        <f t="shared" si="24"/>
        <v>17971.709642857142</v>
      </c>
      <c r="AI36" s="59">
        <f t="shared" si="25"/>
        <v>17748.330952380951</v>
      </c>
      <c r="AJ36" s="59">
        <f t="shared" si="26"/>
        <v>13394.037738095238</v>
      </c>
      <c r="AK36" s="59">
        <f t="shared" si="27"/>
        <v>22863.857500000002</v>
      </c>
      <c r="AL36" s="59">
        <f t="shared" si="28"/>
        <v>13598.437738095239</v>
      </c>
      <c r="AM36" s="59">
        <f t="shared" si="29"/>
        <v>14007.359404761904</v>
      </c>
      <c r="AN36" s="59">
        <f t="shared" si="30"/>
        <v>13815.918690476192</v>
      </c>
      <c r="AO36" s="59">
        <f t="shared" si="32"/>
        <v>7813.4879761904758</v>
      </c>
      <c r="AP36" s="59">
        <f t="shared" ref="AP36:AP67" si="33">($L$36/$V$4)</f>
        <v>13022.479999999998</v>
      </c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CB36" s="49">
        <f t="shared" si="8"/>
        <v>275547.56559523812</v>
      </c>
    </row>
    <row r="37" spans="1:80" x14ac:dyDescent="0.3">
      <c r="A37" s="94" t="s">
        <v>23</v>
      </c>
      <c r="B37" s="79">
        <v>2023</v>
      </c>
      <c r="C37" s="49">
        <v>904015.99</v>
      </c>
      <c r="D37" s="49">
        <v>408650</v>
      </c>
      <c r="E37" s="49"/>
      <c r="F37" s="49"/>
      <c r="G37" s="49"/>
      <c r="L37" s="49">
        <f t="shared" si="3"/>
        <v>1312665.99</v>
      </c>
      <c r="M37" s="82">
        <f t="shared" si="9"/>
        <v>24458661.5</v>
      </c>
      <c r="N37" s="49">
        <f t="shared" si="31"/>
        <v>291174.54166666669</v>
      </c>
      <c r="O37" s="49">
        <f t="shared" si="10"/>
        <v>3213827.5028571431</v>
      </c>
      <c r="P37" s="82">
        <f t="shared" si="4"/>
        <v>21244833.997142859</v>
      </c>
      <c r="Q37" s="82">
        <f t="shared" si="5"/>
        <v>35886.363408121339</v>
      </c>
      <c r="R37" s="82">
        <f t="shared" si="15"/>
        <v>121095.55378371431</v>
      </c>
      <c r="T37" s="59">
        <f t="shared" si="2"/>
        <v>0</v>
      </c>
      <c r="U37" s="59">
        <f t="shared" si="7"/>
        <v>3153.0819047619048</v>
      </c>
      <c r="V37" s="59">
        <f t="shared" si="11"/>
        <v>3976.9690476190481</v>
      </c>
      <c r="W37" s="59">
        <f t="shared" si="12"/>
        <v>6704.1180952380955</v>
      </c>
      <c r="X37" s="59">
        <f t="shared" si="13"/>
        <v>8719.7234523809529</v>
      </c>
      <c r="Y37" s="59">
        <f t="shared" si="14"/>
        <v>15598.195595238094</v>
      </c>
      <c r="Z37" s="59">
        <f t="shared" si="16"/>
        <v>16043.301071428568</v>
      </c>
      <c r="AA37" s="59">
        <f t="shared" si="17"/>
        <v>11808.714880952382</v>
      </c>
      <c r="AB37" s="59">
        <f t="shared" si="18"/>
        <v>12684.632857142857</v>
      </c>
      <c r="AC37" s="59">
        <f t="shared" si="19"/>
        <v>12170.225119047618</v>
      </c>
      <c r="AD37" s="59">
        <f t="shared" si="20"/>
        <v>13063.00130952381</v>
      </c>
      <c r="AE37" s="59">
        <f t="shared" si="21"/>
        <v>8589.0477380952379</v>
      </c>
      <c r="AF37" s="59">
        <f t="shared" si="22"/>
        <v>13690.704523809525</v>
      </c>
      <c r="AG37" s="59">
        <f t="shared" si="23"/>
        <v>15110.230357142855</v>
      </c>
      <c r="AH37" s="59">
        <f t="shared" si="24"/>
        <v>17971.709642857142</v>
      </c>
      <c r="AI37" s="59">
        <f t="shared" si="25"/>
        <v>17748.330952380951</v>
      </c>
      <c r="AJ37" s="59">
        <f t="shared" si="26"/>
        <v>13394.037738095238</v>
      </c>
      <c r="AK37" s="59">
        <f t="shared" si="27"/>
        <v>22863.857500000002</v>
      </c>
      <c r="AL37" s="59">
        <f t="shared" si="28"/>
        <v>13598.437738095239</v>
      </c>
      <c r="AM37" s="59">
        <f t="shared" si="29"/>
        <v>14007.359404761904</v>
      </c>
      <c r="AN37" s="59">
        <f t="shared" si="30"/>
        <v>13815.918690476192</v>
      </c>
      <c r="AO37" s="59">
        <f t="shared" si="32"/>
        <v>7813.4879761904758</v>
      </c>
      <c r="AP37" s="59">
        <f t="shared" si="33"/>
        <v>13022.479999999998</v>
      </c>
      <c r="AQ37" s="59">
        <f t="shared" ref="AQ37:AQ68" si="34">($L$37/$V$4)</f>
        <v>15626.976071428571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CB37" s="49">
        <f t="shared" si="8"/>
        <v>291174.54166666669</v>
      </c>
    </row>
    <row r="38" spans="1:80" x14ac:dyDescent="0.3">
      <c r="A38" s="94" t="s">
        <v>24</v>
      </c>
      <c r="B38" s="79">
        <v>2023</v>
      </c>
      <c r="C38" s="49">
        <v>786847.32</v>
      </c>
      <c r="D38" s="49">
        <v>357568.75</v>
      </c>
      <c r="E38" s="49"/>
      <c r="F38" s="49"/>
      <c r="G38" s="49"/>
      <c r="L38" s="49">
        <f t="shared" si="3"/>
        <v>1144416.0699999998</v>
      </c>
      <c r="M38" s="82">
        <f t="shared" si="9"/>
        <v>25603077.57</v>
      </c>
      <c r="N38" s="49">
        <f t="shared" si="31"/>
        <v>304798.54250000004</v>
      </c>
      <c r="O38" s="49">
        <f t="shared" si="10"/>
        <v>3518626.045357143</v>
      </c>
      <c r="P38" s="82">
        <f t="shared" si="4"/>
        <v>22084451.524642859</v>
      </c>
      <c r="Q38" s="82">
        <f t="shared" si="5"/>
        <v>37304.629124847837</v>
      </c>
      <c r="R38" s="82">
        <f t="shared" si="15"/>
        <v>125881.3736904643</v>
      </c>
      <c r="T38" s="59">
        <f t="shared" si="2"/>
        <v>0</v>
      </c>
      <c r="U38" s="59">
        <f t="shared" si="7"/>
        <v>3153.0819047619048</v>
      </c>
      <c r="V38" s="59">
        <f t="shared" si="11"/>
        <v>3976.9690476190481</v>
      </c>
      <c r="W38" s="59">
        <f t="shared" si="12"/>
        <v>6704.1180952380955</v>
      </c>
      <c r="X38" s="59">
        <f t="shared" si="13"/>
        <v>8719.7234523809529</v>
      </c>
      <c r="Y38" s="59">
        <f t="shared" si="14"/>
        <v>15598.195595238094</v>
      </c>
      <c r="Z38" s="59">
        <f t="shared" si="16"/>
        <v>16043.301071428568</v>
      </c>
      <c r="AA38" s="59">
        <f t="shared" si="17"/>
        <v>11808.714880952382</v>
      </c>
      <c r="AB38" s="59">
        <f t="shared" si="18"/>
        <v>12684.632857142857</v>
      </c>
      <c r="AC38" s="59">
        <f t="shared" si="19"/>
        <v>12170.225119047618</v>
      </c>
      <c r="AD38" s="59">
        <f t="shared" si="20"/>
        <v>13063.00130952381</v>
      </c>
      <c r="AE38" s="59">
        <f t="shared" si="21"/>
        <v>8589.0477380952379</v>
      </c>
      <c r="AF38" s="59">
        <f t="shared" si="22"/>
        <v>13690.704523809525</v>
      </c>
      <c r="AG38" s="59">
        <f t="shared" si="23"/>
        <v>15110.230357142855</v>
      </c>
      <c r="AH38" s="59">
        <f t="shared" si="24"/>
        <v>17971.709642857142</v>
      </c>
      <c r="AI38" s="59">
        <f t="shared" si="25"/>
        <v>17748.330952380951</v>
      </c>
      <c r="AJ38" s="59">
        <f t="shared" si="26"/>
        <v>13394.037738095238</v>
      </c>
      <c r="AK38" s="59">
        <f t="shared" si="27"/>
        <v>22863.857500000002</v>
      </c>
      <c r="AL38" s="59">
        <f t="shared" si="28"/>
        <v>13598.437738095239</v>
      </c>
      <c r="AM38" s="59">
        <f t="shared" si="29"/>
        <v>14007.359404761904</v>
      </c>
      <c r="AN38" s="59">
        <f t="shared" si="30"/>
        <v>13815.918690476192</v>
      </c>
      <c r="AO38" s="59">
        <f t="shared" si="32"/>
        <v>7813.4879761904758</v>
      </c>
      <c r="AP38" s="59">
        <f t="shared" si="33"/>
        <v>13022.479999999998</v>
      </c>
      <c r="AQ38" s="59">
        <f t="shared" si="34"/>
        <v>15626.976071428571</v>
      </c>
      <c r="AR38" s="59">
        <f t="shared" ref="AR38:AR69" si="35">($L$38/$V$4)</f>
        <v>13624.000833333332</v>
      </c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CB38" s="49">
        <f t="shared" si="8"/>
        <v>304798.54250000004</v>
      </c>
    </row>
    <row r="39" spans="1:80" x14ac:dyDescent="0.3">
      <c r="A39" s="94" t="s">
        <v>25</v>
      </c>
      <c r="B39" s="79">
        <v>2023</v>
      </c>
      <c r="C39" s="49">
        <v>472108.39</v>
      </c>
      <c r="D39" s="49">
        <v>214541.25</v>
      </c>
      <c r="E39" s="49"/>
      <c r="F39" s="49"/>
      <c r="G39" s="49"/>
      <c r="L39" s="49">
        <f t="shared" si="3"/>
        <v>686649.64</v>
      </c>
      <c r="M39" s="82">
        <f t="shared" si="9"/>
        <v>26289727.210000001</v>
      </c>
      <c r="N39" s="49">
        <f t="shared" si="31"/>
        <v>312972.94297619053</v>
      </c>
      <c r="O39" s="49">
        <f t="shared" si="10"/>
        <v>3831598.9883333337</v>
      </c>
      <c r="P39" s="82">
        <f t="shared" si="4"/>
        <v>22458128.221666668</v>
      </c>
      <c r="Q39" s="82">
        <f t="shared" si="5"/>
        <v>37935.836586781697</v>
      </c>
      <c r="R39" s="82">
        <f t="shared" si="15"/>
        <v>128011.33086350001</v>
      </c>
      <c r="T39" s="59">
        <f t="shared" si="2"/>
        <v>0</v>
      </c>
      <c r="U39" s="59">
        <f t="shared" si="7"/>
        <v>3153.0819047619048</v>
      </c>
      <c r="V39" s="59">
        <f t="shared" si="11"/>
        <v>3976.9690476190481</v>
      </c>
      <c r="W39" s="59">
        <f t="shared" si="12"/>
        <v>6704.1180952380955</v>
      </c>
      <c r="X39" s="59">
        <f t="shared" si="13"/>
        <v>8719.7234523809529</v>
      </c>
      <c r="Y39" s="59">
        <f t="shared" si="14"/>
        <v>15598.195595238094</v>
      </c>
      <c r="Z39" s="59">
        <f t="shared" si="16"/>
        <v>16043.301071428568</v>
      </c>
      <c r="AA39" s="59">
        <f t="shared" si="17"/>
        <v>11808.714880952382</v>
      </c>
      <c r="AB39" s="59">
        <f t="shared" si="18"/>
        <v>12684.632857142857</v>
      </c>
      <c r="AC39" s="59">
        <f t="shared" si="19"/>
        <v>12170.225119047618</v>
      </c>
      <c r="AD39" s="59">
        <f t="shared" si="20"/>
        <v>13063.00130952381</v>
      </c>
      <c r="AE39" s="59">
        <f t="shared" si="21"/>
        <v>8589.0477380952379</v>
      </c>
      <c r="AF39" s="59">
        <f t="shared" si="22"/>
        <v>13690.704523809525</v>
      </c>
      <c r="AG39" s="59">
        <f t="shared" si="23"/>
        <v>15110.230357142855</v>
      </c>
      <c r="AH39" s="59">
        <f t="shared" si="24"/>
        <v>17971.709642857142</v>
      </c>
      <c r="AI39" s="59">
        <f t="shared" si="25"/>
        <v>17748.330952380951</v>
      </c>
      <c r="AJ39" s="59">
        <f t="shared" si="26"/>
        <v>13394.037738095238</v>
      </c>
      <c r="AK39" s="59">
        <f t="shared" si="27"/>
        <v>22863.857500000002</v>
      </c>
      <c r="AL39" s="59">
        <f t="shared" si="28"/>
        <v>13598.437738095239</v>
      </c>
      <c r="AM39" s="59">
        <f t="shared" si="29"/>
        <v>14007.359404761904</v>
      </c>
      <c r="AN39" s="59">
        <f t="shared" si="30"/>
        <v>13815.918690476192</v>
      </c>
      <c r="AO39" s="59">
        <f t="shared" si="32"/>
        <v>7813.4879761904758</v>
      </c>
      <c r="AP39" s="59">
        <f t="shared" si="33"/>
        <v>13022.479999999998</v>
      </c>
      <c r="AQ39" s="59">
        <f t="shared" si="34"/>
        <v>15626.976071428571</v>
      </c>
      <c r="AR39" s="59">
        <f t="shared" si="35"/>
        <v>13624.000833333332</v>
      </c>
      <c r="AS39" s="59">
        <f t="shared" ref="AS39:AS70" si="36">($L$39/$V$4)</f>
        <v>8174.4004761904762</v>
      </c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CB39" s="49">
        <f t="shared" si="8"/>
        <v>312972.94297619053</v>
      </c>
    </row>
    <row r="40" spans="1:80" x14ac:dyDescent="0.3">
      <c r="A40" s="94" t="s">
        <v>26</v>
      </c>
      <c r="B40" s="79">
        <v>2023</v>
      </c>
      <c r="C40" s="49">
        <v>314738.93</v>
      </c>
      <c r="D40" s="49">
        <v>143027.5</v>
      </c>
      <c r="E40" s="49"/>
      <c r="F40" s="49"/>
      <c r="G40" s="49"/>
      <c r="L40" s="49">
        <f t="shared" si="3"/>
        <v>457766.43</v>
      </c>
      <c r="M40" s="82">
        <f t="shared" si="9"/>
        <v>26747493.640000001</v>
      </c>
      <c r="N40" s="49">
        <f t="shared" si="31"/>
        <v>318422.54333333339</v>
      </c>
      <c r="O40" s="49">
        <f t="shared" si="10"/>
        <v>4150021.5316666672</v>
      </c>
      <c r="P40" s="82">
        <f t="shared" si="4"/>
        <v>22597472.108333334</v>
      </c>
      <c r="Q40" s="82">
        <f t="shared" si="5"/>
        <v>38171.213589788291</v>
      </c>
      <c r="R40" s="82">
        <f t="shared" si="15"/>
        <v>128805.59101750002</v>
      </c>
      <c r="T40" s="59">
        <f t="shared" si="2"/>
        <v>0</v>
      </c>
      <c r="U40" s="59">
        <f t="shared" si="7"/>
        <v>3153.0819047619048</v>
      </c>
      <c r="V40" s="59">
        <f t="shared" si="11"/>
        <v>3976.9690476190481</v>
      </c>
      <c r="W40" s="59">
        <f t="shared" si="12"/>
        <v>6704.1180952380955</v>
      </c>
      <c r="X40" s="59">
        <f t="shared" si="13"/>
        <v>8719.7234523809529</v>
      </c>
      <c r="Y40" s="59">
        <f t="shared" si="14"/>
        <v>15598.195595238094</v>
      </c>
      <c r="Z40" s="59">
        <f t="shared" si="16"/>
        <v>16043.301071428568</v>
      </c>
      <c r="AA40" s="59">
        <f t="shared" si="17"/>
        <v>11808.714880952382</v>
      </c>
      <c r="AB40" s="59">
        <f t="shared" si="18"/>
        <v>12684.632857142857</v>
      </c>
      <c r="AC40" s="59">
        <f t="shared" si="19"/>
        <v>12170.225119047618</v>
      </c>
      <c r="AD40" s="59">
        <f t="shared" si="20"/>
        <v>13063.00130952381</v>
      </c>
      <c r="AE40" s="59">
        <f t="shared" si="21"/>
        <v>8589.0477380952379</v>
      </c>
      <c r="AF40" s="59">
        <f t="shared" si="22"/>
        <v>13690.704523809525</v>
      </c>
      <c r="AG40" s="59">
        <f t="shared" si="23"/>
        <v>15110.230357142855</v>
      </c>
      <c r="AH40" s="59">
        <f t="shared" si="24"/>
        <v>17971.709642857142</v>
      </c>
      <c r="AI40" s="59">
        <f t="shared" si="25"/>
        <v>17748.330952380951</v>
      </c>
      <c r="AJ40" s="59">
        <f t="shared" si="26"/>
        <v>13394.037738095238</v>
      </c>
      <c r="AK40" s="59">
        <f t="shared" si="27"/>
        <v>22863.857500000002</v>
      </c>
      <c r="AL40" s="59">
        <f t="shared" si="28"/>
        <v>13598.437738095239</v>
      </c>
      <c r="AM40" s="59">
        <f t="shared" si="29"/>
        <v>14007.359404761904</v>
      </c>
      <c r="AN40" s="59">
        <f t="shared" si="30"/>
        <v>13815.918690476192</v>
      </c>
      <c r="AO40" s="59">
        <f t="shared" si="32"/>
        <v>7813.4879761904758</v>
      </c>
      <c r="AP40" s="59">
        <f t="shared" si="33"/>
        <v>13022.479999999998</v>
      </c>
      <c r="AQ40" s="59">
        <f t="shared" si="34"/>
        <v>15626.976071428571</v>
      </c>
      <c r="AR40" s="59">
        <f t="shared" si="35"/>
        <v>13624.000833333332</v>
      </c>
      <c r="AS40" s="59">
        <f t="shared" si="36"/>
        <v>8174.4004761904762</v>
      </c>
      <c r="AT40" s="59">
        <f t="shared" ref="AT40:AT71" si="37">($L$40/$V$4)</f>
        <v>5449.6003571428573</v>
      </c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CB40" s="49">
        <f t="shared" si="8"/>
        <v>318422.54333333339</v>
      </c>
    </row>
    <row r="41" spans="1:80" x14ac:dyDescent="0.3">
      <c r="A41" s="94" t="s">
        <v>27</v>
      </c>
      <c r="B41" s="79">
        <v>2023</v>
      </c>
      <c r="C41" s="49">
        <v>472108.39</v>
      </c>
      <c r="D41" s="49">
        <v>214541.25</v>
      </c>
      <c r="E41" s="49"/>
      <c r="F41" s="49"/>
      <c r="G41" s="49"/>
      <c r="L41" s="49">
        <f t="shared" si="3"/>
        <v>686649.64</v>
      </c>
      <c r="M41" s="82">
        <f t="shared" si="9"/>
        <v>27434143.280000001</v>
      </c>
      <c r="N41" s="49">
        <f t="shared" si="31"/>
        <v>326596.94380952389</v>
      </c>
      <c r="O41" s="49">
        <f t="shared" si="10"/>
        <v>4476618.4754761914</v>
      </c>
      <c r="P41" s="82">
        <f t="shared" si="4"/>
        <v>22957524.804523811</v>
      </c>
      <c r="Q41" s="82">
        <f t="shared" si="5"/>
        <v>38779.407652556831</v>
      </c>
      <c r="R41" s="82">
        <f t="shared" si="15"/>
        <v>130857.89138578573</v>
      </c>
      <c r="T41" s="59">
        <f t="shared" si="2"/>
        <v>0</v>
      </c>
      <c r="U41" s="59">
        <f t="shared" si="7"/>
        <v>3153.0819047619048</v>
      </c>
      <c r="V41" s="59">
        <f t="shared" si="11"/>
        <v>3976.9690476190481</v>
      </c>
      <c r="W41" s="59">
        <f t="shared" si="12"/>
        <v>6704.1180952380955</v>
      </c>
      <c r="X41" s="59">
        <f t="shared" si="13"/>
        <v>8719.7234523809529</v>
      </c>
      <c r="Y41" s="59">
        <f t="shared" si="14"/>
        <v>15598.195595238094</v>
      </c>
      <c r="Z41" s="59">
        <f t="shared" si="16"/>
        <v>16043.301071428568</v>
      </c>
      <c r="AA41" s="59">
        <f t="shared" si="17"/>
        <v>11808.714880952382</v>
      </c>
      <c r="AB41" s="59">
        <f t="shared" si="18"/>
        <v>12684.632857142857</v>
      </c>
      <c r="AC41" s="59">
        <f t="shared" si="19"/>
        <v>12170.225119047618</v>
      </c>
      <c r="AD41" s="59">
        <f t="shared" si="20"/>
        <v>13063.00130952381</v>
      </c>
      <c r="AE41" s="59">
        <f t="shared" si="21"/>
        <v>8589.0477380952379</v>
      </c>
      <c r="AF41" s="59">
        <f t="shared" si="22"/>
        <v>13690.704523809525</v>
      </c>
      <c r="AG41" s="59">
        <f t="shared" si="23"/>
        <v>15110.230357142855</v>
      </c>
      <c r="AH41" s="59">
        <f t="shared" si="24"/>
        <v>17971.709642857142</v>
      </c>
      <c r="AI41" s="59">
        <f t="shared" si="25"/>
        <v>17748.330952380951</v>
      </c>
      <c r="AJ41" s="59">
        <f t="shared" si="26"/>
        <v>13394.037738095238</v>
      </c>
      <c r="AK41" s="59">
        <f t="shared" si="27"/>
        <v>22863.857500000002</v>
      </c>
      <c r="AL41" s="59">
        <f t="shared" si="28"/>
        <v>13598.437738095239</v>
      </c>
      <c r="AM41" s="59">
        <f t="shared" si="29"/>
        <v>14007.359404761904</v>
      </c>
      <c r="AN41" s="59">
        <f t="shared" si="30"/>
        <v>13815.918690476192</v>
      </c>
      <c r="AO41" s="59">
        <f t="shared" si="32"/>
        <v>7813.4879761904758</v>
      </c>
      <c r="AP41" s="59">
        <f t="shared" si="33"/>
        <v>13022.479999999998</v>
      </c>
      <c r="AQ41" s="59">
        <f t="shared" si="34"/>
        <v>15626.976071428571</v>
      </c>
      <c r="AR41" s="59">
        <f t="shared" si="35"/>
        <v>13624.000833333332</v>
      </c>
      <c r="AS41" s="59">
        <f t="shared" si="36"/>
        <v>8174.4004761904762</v>
      </c>
      <c r="AT41" s="59">
        <f t="shared" si="37"/>
        <v>5449.6003571428573</v>
      </c>
      <c r="AU41" s="59">
        <f t="shared" ref="AU41:AU72" si="38">($L$41/$V$4)</f>
        <v>8174.4004761904762</v>
      </c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CB41" s="49">
        <f t="shared" si="8"/>
        <v>326596.94380952389</v>
      </c>
    </row>
    <row r="42" spans="1:80" x14ac:dyDescent="0.3">
      <c r="A42" s="94" t="s">
        <v>28</v>
      </c>
      <c r="B42" s="79">
        <v>2023</v>
      </c>
      <c r="C42" s="49">
        <v>786847.32</v>
      </c>
      <c r="D42" s="49">
        <v>357568.75</v>
      </c>
      <c r="E42" s="49"/>
      <c r="F42" s="49"/>
      <c r="G42" s="49"/>
      <c r="L42" s="49">
        <f t="shared" si="3"/>
        <v>1144416.0699999998</v>
      </c>
      <c r="M42" s="82">
        <f t="shared" si="9"/>
        <v>28578559.350000001</v>
      </c>
      <c r="N42" s="49">
        <f t="shared" si="31"/>
        <v>340220.94464285724</v>
      </c>
      <c r="O42" s="49">
        <f t="shared" si="10"/>
        <v>4816839.420119049</v>
      </c>
      <c r="P42" s="82">
        <f t="shared" si="4"/>
        <v>23761719.929880954</v>
      </c>
      <c r="Q42" s="82">
        <f t="shared" si="5"/>
        <v>40137.838531493668</v>
      </c>
      <c r="R42" s="82">
        <f t="shared" si="15"/>
        <v>135441.80360032144</v>
      </c>
      <c r="T42" s="59">
        <f t="shared" si="2"/>
        <v>0</v>
      </c>
      <c r="U42" s="59">
        <f t="shared" si="7"/>
        <v>3153.0819047619048</v>
      </c>
      <c r="V42" s="59">
        <f t="shared" si="11"/>
        <v>3976.9690476190481</v>
      </c>
      <c r="W42" s="59">
        <f t="shared" si="12"/>
        <v>6704.1180952380955</v>
      </c>
      <c r="X42" s="59">
        <f t="shared" si="13"/>
        <v>8719.7234523809529</v>
      </c>
      <c r="Y42" s="59">
        <f t="shared" si="14"/>
        <v>15598.195595238094</v>
      </c>
      <c r="Z42" s="59">
        <f t="shared" si="16"/>
        <v>16043.301071428568</v>
      </c>
      <c r="AA42" s="59">
        <f t="shared" si="17"/>
        <v>11808.714880952382</v>
      </c>
      <c r="AB42" s="59">
        <f t="shared" si="18"/>
        <v>12684.632857142857</v>
      </c>
      <c r="AC42" s="59">
        <f t="shared" si="19"/>
        <v>12170.225119047618</v>
      </c>
      <c r="AD42" s="59">
        <f t="shared" si="20"/>
        <v>13063.00130952381</v>
      </c>
      <c r="AE42" s="59">
        <f t="shared" si="21"/>
        <v>8589.0477380952379</v>
      </c>
      <c r="AF42" s="59">
        <f t="shared" si="22"/>
        <v>13690.704523809525</v>
      </c>
      <c r="AG42" s="59">
        <f t="shared" si="23"/>
        <v>15110.230357142855</v>
      </c>
      <c r="AH42" s="59">
        <f t="shared" si="24"/>
        <v>17971.709642857142</v>
      </c>
      <c r="AI42" s="59">
        <f t="shared" si="25"/>
        <v>17748.330952380951</v>
      </c>
      <c r="AJ42" s="59">
        <f t="shared" si="26"/>
        <v>13394.037738095238</v>
      </c>
      <c r="AK42" s="59">
        <f t="shared" si="27"/>
        <v>22863.857500000002</v>
      </c>
      <c r="AL42" s="59">
        <f t="shared" si="28"/>
        <v>13598.437738095239</v>
      </c>
      <c r="AM42" s="59">
        <f t="shared" si="29"/>
        <v>14007.359404761904</v>
      </c>
      <c r="AN42" s="59">
        <f t="shared" si="30"/>
        <v>13815.918690476192</v>
      </c>
      <c r="AO42" s="59">
        <f t="shared" si="32"/>
        <v>7813.4879761904758</v>
      </c>
      <c r="AP42" s="59">
        <f t="shared" si="33"/>
        <v>13022.479999999998</v>
      </c>
      <c r="AQ42" s="59">
        <f t="shared" si="34"/>
        <v>15626.976071428571</v>
      </c>
      <c r="AR42" s="59">
        <f t="shared" si="35"/>
        <v>13624.000833333332</v>
      </c>
      <c r="AS42" s="59">
        <f t="shared" si="36"/>
        <v>8174.4004761904762</v>
      </c>
      <c r="AT42" s="59">
        <f t="shared" si="37"/>
        <v>5449.6003571428573</v>
      </c>
      <c r="AU42" s="59">
        <f t="shared" si="38"/>
        <v>8174.4004761904762</v>
      </c>
      <c r="AV42" s="59">
        <f t="shared" ref="AV42:AV73" si="39">($L$42/$V$4)</f>
        <v>13624.000833333332</v>
      </c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CB42" s="49">
        <f t="shared" si="8"/>
        <v>340220.94464285724</v>
      </c>
    </row>
    <row r="43" spans="1:80" x14ac:dyDescent="0.3">
      <c r="A43" s="94" t="s">
        <v>29</v>
      </c>
      <c r="B43" s="79">
        <v>2023</v>
      </c>
      <c r="C43" s="49">
        <v>944216.79</v>
      </c>
      <c r="D43" s="49">
        <v>429082.5</v>
      </c>
      <c r="E43" s="49"/>
      <c r="F43" s="49"/>
      <c r="G43" s="49"/>
      <c r="L43" s="49">
        <f t="shared" si="3"/>
        <v>1373299.29</v>
      </c>
      <c r="M43" s="82">
        <f t="shared" si="9"/>
        <v>29951858.640000001</v>
      </c>
      <c r="N43" s="49">
        <f t="shared" si="31"/>
        <v>356569.74571428582</v>
      </c>
      <c r="O43" s="49">
        <f t="shared" si="10"/>
        <v>5173409.1658333344</v>
      </c>
      <c r="P43" s="82">
        <f t="shared" si="4"/>
        <v>24778449.474166665</v>
      </c>
      <c r="Q43" s="82">
        <f t="shared" si="5"/>
        <v>41855.278447424178</v>
      </c>
      <c r="R43" s="82">
        <f t="shared" si="15"/>
        <v>141237.16200275</v>
      </c>
      <c r="T43" s="59">
        <f t="shared" si="2"/>
        <v>0</v>
      </c>
      <c r="U43" s="59">
        <f t="shared" si="7"/>
        <v>3153.0819047619048</v>
      </c>
      <c r="V43" s="59">
        <f t="shared" si="11"/>
        <v>3976.9690476190481</v>
      </c>
      <c r="W43" s="59">
        <f t="shared" si="12"/>
        <v>6704.1180952380955</v>
      </c>
      <c r="X43" s="59">
        <f t="shared" si="13"/>
        <v>8719.7234523809529</v>
      </c>
      <c r="Y43" s="59">
        <f t="shared" si="14"/>
        <v>15598.195595238094</v>
      </c>
      <c r="Z43" s="59">
        <f t="shared" si="16"/>
        <v>16043.301071428568</v>
      </c>
      <c r="AA43" s="59">
        <f t="shared" si="17"/>
        <v>11808.714880952382</v>
      </c>
      <c r="AB43" s="59">
        <f t="shared" si="18"/>
        <v>12684.632857142857</v>
      </c>
      <c r="AC43" s="59">
        <f t="shared" si="19"/>
        <v>12170.225119047618</v>
      </c>
      <c r="AD43" s="59">
        <f t="shared" si="20"/>
        <v>13063.00130952381</v>
      </c>
      <c r="AE43" s="59">
        <f t="shared" si="21"/>
        <v>8589.0477380952379</v>
      </c>
      <c r="AF43" s="59">
        <f t="shared" si="22"/>
        <v>13690.704523809525</v>
      </c>
      <c r="AG43" s="59">
        <f t="shared" si="23"/>
        <v>15110.230357142855</v>
      </c>
      <c r="AH43" s="59">
        <f t="shared" si="24"/>
        <v>17971.709642857142</v>
      </c>
      <c r="AI43" s="59">
        <f t="shared" si="25"/>
        <v>17748.330952380951</v>
      </c>
      <c r="AJ43" s="59">
        <f t="shared" si="26"/>
        <v>13394.037738095238</v>
      </c>
      <c r="AK43" s="59">
        <f t="shared" si="27"/>
        <v>22863.857500000002</v>
      </c>
      <c r="AL43" s="59">
        <f t="shared" si="28"/>
        <v>13598.437738095239</v>
      </c>
      <c r="AM43" s="59">
        <f t="shared" si="29"/>
        <v>14007.359404761904</v>
      </c>
      <c r="AN43" s="59">
        <f t="shared" si="30"/>
        <v>13815.918690476192</v>
      </c>
      <c r="AO43" s="59">
        <f t="shared" si="32"/>
        <v>7813.4879761904758</v>
      </c>
      <c r="AP43" s="59">
        <f t="shared" si="33"/>
        <v>13022.479999999998</v>
      </c>
      <c r="AQ43" s="59">
        <f t="shared" si="34"/>
        <v>15626.976071428571</v>
      </c>
      <c r="AR43" s="59">
        <f t="shared" si="35"/>
        <v>13624.000833333332</v>
      </c>
      <c r="AS43" s="59">
        <f t="shared" si="36"/>
        <v>8174.4004761904762</v>
      </c>
      <c r="AT43" s="59">
        <f t="shared" si="37"/>
        <v>5449.6003571428573</v>
      </c>
      <c r="AU43" s="59">
        <f t="shared" si="38"/>
        <v>8174.4004761904762</v>
      </c>
      <c r="AV43" s="59">
        <f t="shared" si="39"/>
        <v>13624.000833333332</v>
      </c>
      <c r="AW43" s="59">
        <f t="shared" ref="AW43:AW74" si="40">($L$43/$V$4)</f>
        <v>16348.801071428572</v>
      </c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CB43" s="49">
        <f t="shared" si="8"/>
        <v>356569.74571428582</v>
      </c>
    </row>
    <row r="44" spans="1:80" x14ac:dyDescent="0.3">
      <c r="A44" s="94" t="s">
        <v>18</v>
      </c>
      <c r="B44" s="79">
        <v>2024</v>
      </c>
      <c r="C44" s="49">
        <v>786847.32</v>
      </c>
      <c r="D44" s="49">
        <v>357568.75</v>
      </c>
      <c r="E44" s="49"/>
      <c r="F44" s="49"/>
      <c r="G44" s="49"/>
      <c r="L44" s="49">
        <f t="shared" si="3"/>
        <v>1144416.0699999998</v>
      </c>
      <c r="M44" s="82">
        <f t="shared" si="9"/>
        <v>31096274.710000001</v>
      </c>
      <c r="N44" s="49">
        <f t="shared" si="31"/>
        <v>370193.74654761917</v>
      </c>
      <c r="O44" s="49">
        <f t="shared" si="10"/>
        <v>5543602.9123809533</v>
      </c>
      <c r="P44" s="82">
        <f t="shared" si="4"/>
        <v>25552671.797619049</v>
      </c>
      <c r="Q44" s="82">
        <f t="shared" si="5"/>
        <v>43163.079848076632</v>
      </c>
      <c r="R44" s="82">
        <f t="shared" si="15"/>
        <v>145650.22924642859</v>
      </c>
      <c r="T44" s="59">
        <f t="shared" si="2"/>
        <v>0</v>
      </c>
      <c r="U44" s="59">
        <f t="shared" si="7"/>
        <v>3153.0819047619048</v>
      </c>
      <c r="V44" s="59">
        <f t="shared" si="11"/>
        <v>3976.9690476190481</v>
      </c>
      <c r="W44" s="59">
        <f t="shared" si="12"/>
        <v>6704.1180952380955</v>
      </c>
      <c r="X44" s="59">
        <f t="shared" si="13"/>
        <v>8719.7234523809529</v>
      </c>
      <c r="Y44" s="59">
        <f t="shared" si="14"/>
        <v>15598.195595238094</v>
      </c>
      <c r="Z44" s="59">
        <f t="shared" si="16"/>
        <v>16043.301071428568</v>
      </c>
      <c r="AA44" s="59">
        <f t="shared" si="17"/>
        <v>11808.714880952382</v>
      </c>
      <c r="AB44" s="59">
        <f t="shared" si="18"/>
        <v>12684.632857142857</v>
      </c>
      <c r="AC44" s="59">
        <f t="shared" si="19"/>
        <v>12170.225119047618</v>
      </c>
      <c r="AD44" s="59">
        <f t="shared" si="20"/>
        <v>13063.00130952381</v>
      </c>
      <c r="AE44" s="59">
        <f t="shared" si="21"/>
        <v>8589.0477380952379</v>
      </c>
      <c r="AF44" s="59">
        <f t="shared" si="22"/>
        <v>13690.704523809525</v>
      </c>
      <c r="AG44" s="59">
        <f t="shared" si="23"/>
        <v>15110.230357142855</v>
      </c>
      <c r="AH44" s="59">
        <f t="shared" si="24"/>
        <v>17971.709642857142</v>
      </c>
      <c r="AI44" s="59">
        <f t="shared" si="25"/>
        <v>17748.330952380951</v>
      </c>
      <c r="AJ44" s="59">
        <f t="shared" si="26"/>
        <v>13394.037738095238</v>
      </c>
      <c r="AK44" s="59">
        <f t="shared" si="27"/>
        <v>22863.857500000002</v>
      </c>
      <c r="AL44" s="59">
        <f t="shared" si="28"/>
        <v>13598.437738095239</v>
      </c>
      <c r="AM44" s="59">
        <f t="shared" si="29"/>
        <v>14007.359404761904</v>
      </c>
      <c r="AN44" s="59">
        <f t="shared" si="30"/>
        <v>13815.918690476192</v>
      </c>
      <c r="AO44" s="59">
        <f t="shared" si="32"/>
        <v>7813.4879761904758</v>
      </c>
      <c r="AP44" s="59">
        <f t="shared" si="33"/>
        <v>13022.479999999998</v>
      </c>
      <c r="AQ44" s="59">
        <f t="shared" si="34"/>
        <v>15626.976071428571</v>
      </c>
      <c r="AR44" s="59">
        <f t="shared" si="35"/>
        <v>13624.000833333332</v>
      </c>
      <c r="AS44" s="59">
        <f t="shared" si="36"/>
        <v>8174.4004761904762</v>
      </c>
      <c r="AT44" s="59">
        <f t="shared" si="37"/>
        <v>5449.6003571428573</v>
      </c>
      <c r="AU44" s="59">
        <f t="shared" si="38"/>
        <v>8174.4004761904762</v>
      </c>
      <c r="AV44" s="59">
        <f t="shared" si="39"/>
        <v>13624.000833333332</v>
      </c>
      <c r="AW44" s="59">
        <f t="shared" si="40"/>
        <v>16348.801071428572</v>
      </c>
      <c r="AX44" s="59">
        <f t="shared" ref="AX44:AX75" si="41">($L$44/$V$4)</f>
        <v>13624.000833333332</v>
      </c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CB44" s="49">
        <f t="shared" si="8"/>
        <v>370193.74654761917</v>
      </c>
    </row>
    <row r="45" spans="1:80" x14ac:dyDescent="0.3">
      <c r="A45" s="94" t="s">
        <v>19</v>
      </c>
      <c r="B45" s="79">
        <v>2024</v>
      </c>
      <c r="C45" s="49">
        <v>472108.39</v>
      </c>
      <c r="D45" s="49">
        <v>214541.25</v>
      </c>
      <c r="E45" s="49"/>
      <c r="F45" s="49"/>
      <c r="G45" s="49"/>
      <c r="L45" s="49">
        <f t="shared" si="3"/>
        <v>686649.64</v>
      </c>
      <c r="M45" s="82">
        <f t="shared" si="9"/>
        <v>31782924.350000001</v>
      </c>
      <c r="N45" s="49">
        <f t="shared" si="31"/>
        <v>378368.14702380967</v>
      </c>
      <c r="O45" s="49">
        <f t="shared" si="10"/>
        <v>5921971.0594047634</v>
      </c>
      <c r="P45" s="82">
        <f t="shared" si="4"/>
        <v>25860953.290595237</v>
      </c>
      <c r="Q45" s="82">
        <f t="shared" si="5"/>
        <v>43683.822993936446</v>
      </c>
      <c r="R45" s="82">
        <f t="shared" si="15"/>
        <v>147407.43375639286</v>
      </c>
      <c r="T45" s="59">
        <f t="shared" si="2"/>
        <v>0</v>
      </c>
      <c r="U45" s="59">
        <f t="shared" si="7"/>
        <v>3153.0819047619048</v>
      </c>
      <c r="V45" s="59">
        <f t="shared" si="11"/>
        <v>3976.9690476190481</v>
      </c>
      <c r="W45" s="59">
        <f t="shared" si="12"/>
        <v>6704.1180952380955</v>
      </c>
      <c r="X45" s="59">
        <f t="shared" si="13"/>
        <v>8719.7234523809529</v>
      </c>
      <c r="Y45" s="59">
        <f t="shared" si="14"/>
        <v>15598.195595238094</v>
      </c>
      <c r="Z45" s="59">
        <f t="shared" si="16"/>
        <v>16043.301071428568</v>
      </c>
      <c r="AA45" s="59">
        <f t="shared" si="17"/>
        <v>11808.714880952382</v>
      </c>
      <c r="AB45" s="59">
        <f t="shared" si="18"/>
        <v>12684.632857142857</v>
      </c>
      <c r="AC45" s="59">
        <f t="shared" si="19"/>
        <v>12170.225119047618</v>
      </c>
      <c r="AD45" s="59">
        <f t="shared" si="20"/>
        <v>13063.00130952381</v>
      </c>
      <c r="AE45" s="59">
        <f t="shared" si="21"/>
        <v>8589.0477380952379</v>
      </c>
      <c r="AF45" s="59">
        <f t="shared" si="22"/>
        <v>13690.704523809525</v>
      </c>
      <c r="AG45" s="59">
        <f t="shared" si="23"/>
        <v>15110.230357142855</v>
      </c>
      <c r="AH45" s="59">
        <f t="shared" si="24"/>
        <v>17971.709642857142</v>
      </c>
      <c r="AI45" s="59">
        <f t="shared" si="25"/>
        <v>17748.330952380951</v>
      </c>
      <c r="AJ45" s="59">
        <f t="shared" si="26"/>
        <v>13394.037738095238</v>
      </c>
      <c r="AK45" s="59">
        <f t="shared" si="27"/>
        <v>22863.857500000002</v>
      </c>
      <c r="AL45" s="59">
        <f t="shared" si="28"/>
        <v>13598.437738095239</v>
      </c>
      <c r="AM45" s="59">
        <f t="shared" si="29"/>
        <v>14007.359404761904</v>
      </c>
      <c r="AN45" s="59">
        <f t="shared" si="30"/>
        <v>13815.918690476192</v>
      </c>
      <c r="AO45" s="59">
        <f t="shared" si="32"/>
        <v>7813.4879761904758</v>
      </c>
      <c r="AP45" s="59">
        <f t="shared" si="33"/>
        <v>13022.479999999998</v>
      </c>
      <c r="AQ45" s="59">
        <f t="shared" si="34"/>
        <v>15626.976071428571</v>
      </c>
      <c r="AR45" s="59">
        <f t="shared" si="35"/>
        <v>13624.000833333332</v>
      </c>
      <c r="AS45" s="59">
        <f t="shared" si="36"/>
        <v>8174.4004761904762</v>
      </c>
      <c r="AT45" s="59">
        <f t="shared" si="37"/>
        <v>5449.6003571428573</v>
      </c>
      <c r="AU45" s="59">
        <f t="shared" si="38"/>
        <v>8174.4004761904762</v>
      </c>
      <c r="AV45" s="59">
        <f t="shared" si="39"/>
        <v>13624.000833333332</v>
      </c>
      <c r="AW45" s="59">
        <f t="shared" si="40"/>
        <v>16348.801071428572</v>
      </c>
      <c r="AX45" s="59">
        <f t="shared" si="41"/>
        <v>13624.000833333332</v>
      </c>
      <c r="AY45" s="59">
        <f t="shared" ref="AY45:AY76" si="42">($L$45/$V$4)</f>
        <v>8174.4004761904762</v>
      </c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CB45" s="49">
        <f t="shared" si="8"/>
        <v>378368.14702380967</v>
      </c>
    </row>
    <row r="46" spans="1:80" x14ac:dyDescent="0.3">
      <c r="A46" s="94" t="s">
        <v>20</v>
      </c>
      <c r="B46" s="79">
        <v>2024</v>
      </c>
      <c r="C46" s="49">
        <v>314738.93</v>
      </c>
      <c r="D46" s="49">
        <v>143027.5</v>
      </c>
      <c r="E46" s="49"/>
      <c r="F46" s="49"/>
      <c r="G46" s="49"/>
      <c r="L46" s="49">
        <f t="shared" si="3"/>
        <v>457766.43</v>
      </c>
      <c r="M46" s="82">
        <f t="shared" si="9"/>
        <v>32240690.780000001</v>
      </c>
      <c r="N46" s="49">
        <f t="shared" si="31"/>
        <v>383817.74738095253</v>
      </c>
      <c r="O46" s="49">
        <f t="shared" si="10"/>
        <v>6305788.8067857157</v>
      </c>
      <c r="P46" s="82">
        <f t="shared" si="4"/>
        <v>25934901.973214284</v>
      </c>
      <c r="Q46" s="82">
        <f t="shared" si="5"/>
        <v>43808.735680868987</v>
      </c>
      <c r="R46" s="82">
        <f t="shared" si="15"/>
        <v>147828.9412473214</v>
      </c>
      <c r="T46" s="59">
        <f t="shared" ref="T46:T77" si="43">($L$14/$V$4)</f>
        <v>0</v>
      </c>
      <c r="U46" s="59">
        <f t="shared" si="7"/>
        <v>3153.0819047619048</v>
      </c>
      <c r="V46" s="59">
        <f t="shared" si="11"/>
        <v>3976.9690476190481</v>
      </c>
      <c r="W46" s="59">
        <f t="shared" si="12"/>
        <v>6704.1180952380955</v>
      </c>
      <c r="X46" s="59">
        <f t="shared" si="13"/>
        <v>8719.7234523809529</v>
      </c>
      <c r="Y46" s="59">
        <f t="shared" si="14"/>
        <v>15598.195595238094</v>
      </c>
      <c r="Z46" s="59">
        <f t="shared" si="16"/>
        <v>16043.301071428568</v>
      </c>
      <c r="AA46" s="59">
        <f t="shared" si="17"/>
        <v>11808.714880952382</v>
      </c>
      <c r="AB46" s="59">
        <f t="shared" si="18"/>
        <v>12684.632857142857</v>
      </c>
      <c r="AC46" s="59">
        <f t="shared" si="19"/>
        <v>12170.225119047618</v>
      </c>
      <c r="AD46" s="59">
        <f t="shared" si="20"/>
        <v>13063.00130952381</v>
      </c>
      <c r="AE46" s="59">
        <f t="shared" si="21"/>
        <v>8589.0477380952379</v>
      </c>
      <c r="AF46" s="59">
        <f t="shared" si="22"/>
        <v>13690.704523809525</v>
      </c>
      <c r="AG46" s="59">
        <f t="shared" si="23"/>
        <v>15110.230357142855</v>
      </c>
      <c r="AH46" s="59">
        <f t="shared" si="24"/>
        <v>17971.709642857142</v>
      </c>
      <c r="AI46" s="59">
        <f t="shared" si="25"/>
        <v>17748.330952380951</v>
      </c>
      <c r="AJ46" s="59">
        <f t="shared" si="26"/>
        <v>13394.037738095238</v>
      </c>
      <c r="AK46" s="59">
        <f t="shared" si="27"/>
        <v>22863.857500000002</v>
      </c>
      <c r="AL46" s="59">
        <f t="shared" si="28"/>
        <v>13598.437738095239</v>
      </c>
      <c r="AM46" s="59">
        <f t="shared" si="29"/>
        <v>14007.359404761904</v>
      </c>
      <c r="AN46" s="59">
        <f t="shared" si="30"/>
        <v>13815.918690476192</v>
      </c>
      <c r="AO46" s="59">
        <f t="shared" si="32"/>
        <v>7813.4879761904758</v>
      </c>
      <c r="AP46" s="59">
        <f t="shared" si="33"/>
        <v>13022.479999999998</v>
      </c>
      <c r="AQ46" s="59">
        <f t="shared" si="34"/>
        <v>15626.976071428571</v>
      </c>
      <c r="AR46" s="59">
        <f t="shared" si="35"/>
        <v>13624.000833333332</v>
      </c>
      <c r="AS46" s="59">
        <f t="shared" si="36"/>
        <v>8174.4004761904762</v>
      </c>
      <c r="AT46" s="59">
        <f t="shared" si="37"/>
        <v>5449.6003571428573</v>
      </c>
      <c r="AU46" s="59">
        <f t="shared" si="38"/>
        <v>8174.4004761904762</v>
      </c>
      <c r="AV46" s="59">
        <f t="shared" si="39"/>
        <v>13624.000833333332</v>
      </c>
      <c r="AW46" s="59">
        <f t="shared" si="40"/>
        <v>16348.801071428572</v>
      </c>
      <c r="AX46" s="59">
        <f t="shared" si="41"/>
        <v>13624.000833333332</v>
      </c>
      <c r="AY46" s="59">
        <f t="shared" si="42"/>
        <v>8174.4004761904762</v>
      </c>
      <c r="AZ46" s="59">
        <f t="shared" ref="AZ46:AZ77" si="44">($L$46/$V$4)</f>
        <v>5449.6003571428573</v>
      </c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CB46" s="49">
        <f t="shared" si="8"/>
        <v>383817.74738095253</v>
      </c>
    </row>
    <row r="47" spans="1:80" x14ac:dyDescent="0.3">
      <c r="A47" s="94" t="s">
        <v>21</v>
      </c>
      <c r="B47" s="79">
        <v>2024</v>
      </c>
      <c r="C47" s="49">
        <v>472108.39</v>
      </c>
      <c r="D47" s="49">
        <v>214541.25</v>
      </c>
      <c r="E47" s="49"/>
      <c r="F47" s="49"/>
      <c r="G47" s="49"/>
      <c r="L47" s="49">
        <f t="shared" si="3"/>
        <v>686649.64</v>
      </c>
      <c r="M47" s="82">
        <f t="shared" si="9"/>
        <v>32927340.420000002</v>
      </c>
      <c r="N47" s="49">
        <f t="shared" si="31"/>
        <v>391992.14785714302</v>
      </c>
      <c r="O47" s="49">
        <f t="shared" si="10"/>
        <v>6697780.9546428584</v>
      </c>
      <c r="P47" s="82">
        <f t="shared" si="4"/>
        <v>26229559.465357143</v>
      </c>
      <c r="Q47" s="82">
        <f t="shared" si="5"/>
        <v>44306.465427563475</v>
      </c>
      <c r="R47" s="82">
        <f t="shared" si="15"/>
        <v>149508.48895253573</v>
      </c>
      <c r="T47" s="59">
        <f t="shared" si="43"/>
        <v>0</v>
      </c>
      <c r="U47" s="59">
        <f t="shared" ref="U47:U78" si="45">($L$15/$V$4)</f>
        <v>3153.0819047619048</v>
      </c>
      <c r="V47" s="59">
        <f t="shared" si="11"/>
        <v>3976.9690476190481</v>
      </c>
      <c r="W47" s="59">
        <f t="shared" si="12"/>
        <v>6704.1180952380955</v>
      </c>
      <c r="X47" s="59">
        <f t="shared" si="13"/>
        <v>8719.7234523809529</v>
      </c>
      <c r="Y47" s="59">
        <f t="shared" si="14"/>
        <v>15598.195595238094</v>
      </c>
      <c r="Z47" s="59">
        <f t="shared" si="16"/>
        <v>16043.301071428568</v>
      </c>
      <c r="AA47" s="59">
        <f t="shared" si="17"/>
        <v>11808.714880952382</v>
      </c>
      <c r="AB47" s="59">
        <f t="shared" si="18"/>
        <v>12684.632857142857</v>
      </c>
      <c r="AC47" s="59">
        <f t="shared" si="19"/>
        <v>12170.225119047618</v>
      </c>
      <c r="AD47" s="59">
        <f t="shared" si="20"/>
        <v>13063.00130952381</v>
      </c>
      <c r="AE47" s="59">
        <f t="shared" si="21"/>
        <v>8589.0477380952379</v>
      </c>
      <c r="AF47" s="59">
        <f t="shared" si="22"/>
        <v>13690.704523809525</v>
      </c>
      <c r="AG47" s="59">
        <f t="shared" si="23"/>
        <v>15110.230357142855</v>
      </c>
      <c r="AH47" s="59">
        <f t="shared" si="24"/>
        <v>17971.709642857142</v>
      </c>
      <c r="AI47" s="59">
        <f t="shared" si="25"/>
        <v>17748.330952380951</v>
      </c>
      <c r="AJ47" s="59">
        <f t="shared" si="26"/>
        <v>13394.037738095238</v>
      </c>
      <c r="AK47" s="59">
        <f t="shared" si="27"/>
        <v>22863.857500000002</v>
      </c>
      <c r="AL47" s="59">
        <f t="shared" si="28"/>
        <v>13598.437738095239</v>
      </c>
      <c r="AM47" s="59">
        <f t="shared" si="29"/>
        <v>14007.359404761904</v>
      </c>
      <c r="AN47" s="59">
        <f t="shared" si="30"/>
        <v>13815.918690476192</v>
      </c>
      <c r="AO47" s="59">
        <f t="shared" si="32"/>
        <v>7813.4879761904758</v>
      </c>
      <c r="AP47" s="59">
        <f t="shared" si="33"/>
        <v>13022.479999999998</v>
      </c>
      <c r="AQ47" s="59">
        <f t="shared" si="34"/>
        <v>15626.976071428571</v>
      </c>
      <c r="AR47" s="59">
        <f t="shared" si="35"/>
        <v>13624.000833333332</v>
      </c>
      <c r="AS47" s="59">
        <f t="shared" si="36"/>
        <v>8174.4004761904762</v>
      </c>
      <c r="AT47" s="59">
        <f t="shared" si="37"/>
        <v>5449.6003571428573</v>
      </c>
      <c r="AU47" s="59">
        <f t="shared" si="38"/>
        <v>8174.4004761904762</v>
      </c>
      <c r="AV47" s="59">
        <f t="shared" si="39"/>
        <v>13624.000833333332</v>
      </c>
      <c r="AW47" s="59">
        <f t="shared" si="40"/>
        <v>16348.801071428572</v>
      </c>
      <c r="AX47" s="59">
        <f t="shared" si="41"/>
        <v>13624.000833333332</v>
      </c>
      <c r="AY47" s="59">
        <f t="shared" si="42"/>
        <v>8174.4004761904762</v>
      </c>
      <c r="AZ47" s="59">
        <f t="shared" si="44"/>
        <v>5449.6003571428573</v>
      </c>
      <c r="BA47" s="59">
        <f t="shared" ref="BA47:BA78" si="46">($L$47/$V$4)</f>
        <v>8174.4004761904762</v>
      </c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CB47" s="49">
        <f t="shared" si="8"/>
        <v>391992.14785714302</v>
      </c>
    </row>
    <row r="48" spans="1:80" x14ac:dyDescent="0.3">
      <c r="A48" s="94" t="s">
        <v>22</v>
      </c>
      <c r="B48" s="79">
        <v>2024</v>
      </c>
      <c r="C48" s="49">
        <v>786847.32</v>
      </c>
      <c r="D48" s="49">
        <v>357568.75</v>
      </c>
      <c r="E48" s="49"/>
      <c r="F48" s="49"/>
      <c r="G48" s="49"/>
      <c r="L48" s="49">
        <f t="shared" si="3"/>
        <v>1144416.0699999998</v>
      </c>
      <c r="M48" s="82">
        <f t="shared" si="9"/>
        <v>34071756.490000002</v>
      </c>
      <c r="N48" s="49">
        <f t="shared" si="31"/>
        <v>405616.14869047637</v>
      </c>
      <c r="O48" s="49">
        <f t="shared" si="10"/>
        <v>7103397.1033333344</v>
      </c>
      <c r="P48" s="82">
        <f t="shared" si="4"/>
        <v>26968359.386666667</v>
      </c>
      <c r="Q48" s="82">
        <f t="shared" si="5"/>
        <v>45554.431990426267</v>
      </c>
      <c r="R48" s="82">
        <f t="shared" si="15"/>
        <v>153719.64850400001</v>
      </c>
      <c r="T48" s="59">
        <f t="shared" si="43"/>
        <v>0</v>
      </c>
      <c r="U48" s="59">
        <f t="shared" si="45"/>
        <v>3153.0819047619048</v>
      </c>
      <c r="V48" s="59">
        <f t="shared" ref="V48:V79" si="47">($L$16/$V$4)</f>
        <v>3976.9690476190481</v>
      </c>
      <c r="W48" s="59">
        <f t="shared" si="12"/>
        <v>6704.1180952380955</v>
      </c>
      <c r="X48" s="59">
        <f t="shared" si="13"/>
        <v>8719.7234523809529</v>
      </c>
      <c r="Y48" s="59">
        <f t="shared" si="14"/>
        <v>15598.195595238094</v>
      </c>
      <c r="Z48" s="59">
        <f t="shared" si="16"/>
        <v>16043.301071428568</v>
      </c>
      <c r="AA48" s="59">
        <f t="shared" si="17"/>
        <v>11808.714880952382</v>
      </c>
      <c r="AB48" s="59">
        <f t="shared" si="18"/>
        <v>12684.632857142857</v>
      </c>
      <c r="AC48" s="59">
        <f t="shared" si="19"/>
        <v>12170.225119047618</v>
      </c>
      <c r="AD48" s="59">
        <f t="shared" si="20"/>
        <v>13063.00130952381</v>
      </c>
      <c r="AE48" s="59">
        <f t="shared" si="21"/>
        <v>8589.0477380952379</v>
      </c>
      <c r="AF48" s="59">
        <f t="shared" si="22"/>
        <v>13690.704523809525</v>
      </c>
      <c r="AG48" s="59">
        <f t="shared" si="23"/>
        <v>15110.230357142855</v>
      </c>
      <c r="AH48" s="59">
        <f t="shared" si="24"/>
        <v>17971.709642857142</v>
      </c>
      <c r="AI48" s="59">
        <f t="shared" si="25"/>
        <v>17748.330952380951</v>
      </c>
      <c r="AJ48" s="59">
        <f t="shared" si="26"/>
        <v>13394.037738095238</v>
      </c>
      <c r="AK48" s="59">
        <f t="shared" si="27"/>
        <v>22863.857500000002</v>
      </c>
      <c r="AL48" s="59">
        <f t="shared" si="28"/>
        <v>13598.437738095239</v>
      </c>
      <c r="AM48" s="59">
        <f t="shared" si="29"/>
        <v>14007.359404761904</v>
      </c>
      <c r="AN48" s="59">
        <f t="shared" si="30"/>
        <v>13815.918690476192</v>
      </c>
      <c r="AO48" s="59">
        <f t="shared" si="32"/>
        <v>7813.4879761904758</v>
      </c>
      <c r="AP48" s="59">
        <f t="shared" si="33"/>
        <v>13022.479999999998</v>
      </c>
      <c r="AQ48" s="59">
        <f t="shared" si="34"/>
        <v>15626.976071428571</v>
      </c>
      <c r="AR48" s="59">
        <f t="shared" si="35"/>
        <v>13624.000833333332</v>
      </c>
      <c r="AS48" s="59">
        <f t="shared" si="36"/>
        <v>8174.4004761904762</v>
      </c>
      <c r="AT48" s="59">
        <f t="shared" si="37"/>
        <v>5449.6003571428573</v>
      </c>
      <c r="AU48" s="59">
        <f t="shared" si="38"/>
        <v>8174.4004761904762</v>
      </c>
      <c r="AV48" s="59">
        <f t="shared" si="39"/>
        <v>13624.000833333332</v>
      </c>
      <c r="AW48" s="59">
        <f t="shared" si="40"/>
        <v>16348.801071428572</v>
      </c>
      <c r="AX48" s="59">
        <f t="shared" si="41"/>
        <v>13624.000833333332</v>
      </c>
      <c r="AY48" s="59">
        <f t="shared" si="42"/>
        <v>8174.4004761904762</v>
      </c>
      <c r="AZ48" s="59">
        <f t="shared" si="44"/>
        <v>5449.6003571428573</v>
      </c>
      <c r="BA48" s="59">
        <f t="shared" si="46"/>
        <v>8174.4004761904762</v>
      </c>
      <c r="BB48" s="59">
        <f t="shared" ref="BB48:BB79" si="48">($L$48/$V$4)</f>
        <v>13624.000833333332</v>
      </c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CB48" s="49">
        <f t="shared" si="8"/>
        <v>405616.14869047637</v>
      </c>
    </row>
    <row r="49" spans="1:80" x14ac:dyDescent="0.3">
      <c r="A49" s="94" t="s">
        <v>23</v>
      </c>
      <c r="B49" s="79">
        <v>2024</v>
      </c>
      <c r="C49" s="49">
        <v>944216.79</v>
      </c>
      <c r="D49" s="49">
        <v>429082.5</v>
      </c>
      <c r="E49" s="49"/>
      <c r="F49" s="49"/>
      <c r="G49" s="49"/>
      <c r="L49" s="49">
        <f t="shared" si="3"/>
        <v>1373299.29</v>
      </c>
      <c r="M49" s="82">
        <f t="shared" si="9"/>
        <v>35445055.780000001</v>
      </c>
      <c r="N49" s="49">
        <f t="shared" si="31"/>
        <v>421964.94976190495</v>
      </c>
      <c r="O49" s="49">
        <f t="shared" si="10"/>
        <v>7525362.0530952392</v>
      </c>
      <c r="P49" s="82">
        <f t="shared" si="4"/>
        <v>27919693.726904761</v>
      </c>
      <c r="Q49" s="82">
        <f t="shared" si="5"/>
        <v>47161.407590282732</v>
      </c>
      <c r="R49" s="82">
        <f t="shared" si="15"/>
        <v>159142.25424335714</v>
      </c>
      <c r="T49" s="59">
        <f t="shared" si="43"/>
        <v>0</v>
      </c>
      <c r="U49" s="59">
        <f t="shared" si="45"/>
        <v>3153.0819047619048</v>
      </c>
      <c r="V49" s="59">
        <f t="shared" si="47"/>
        <v>3976.9690476190481</v>
      </c>
      <c r="W49" s="59">
        <f t="shared" ref="W49:W80" si="49">($L$17/$V$4)</f>
        <v>6704.1180952380955</v>
      </c>
      <c r="X49" s="59">
        <f t="shared" si="13"/>
        <v>8719.7234523809529</v>
      </c>
      <c r="Y49" s="59">
        <f t="shared" si="14"/>
        <v>15598.195595238094</v>
      </c>
      <c r="Z49" s="59">
        <f t="shared" si="16"/>
        <v>16043.301071428568</v>
      </c>
      <c r="AA49" s="59">
        <f t="shared" si="17"/>
        <v>11808.714880952382</v>
      </c>
      <c r="AB49" s="59">
        <f t="shared" si="18"/>
        <v>12684.632857142857</v>
      </c>
      <c r="AC49" s="59">
        <f t="shared" si="19"/>
        <v>12170.225119047618</v>
      </c>
      <c r="AD49" s="59">
        <f t="shared" si="20"/>
        <v>13063.00130952381</v>
      </c>
      <c r="AE49" s="59">
        <f t="shared" si="21"/>
        <v>8589.0477380952379</v>
      </c>
      <c r="AF49" s="59">
        <f t="shared" si="22"/>
        <v>13690.704523809525</v>
      </c>
      <c r="AG49" s="59">
        <f t="shared" si="23"/>
        <v>15110.230357142855</v>
      </c>
      <c r="AH49" s="59">
        <f t="shared" si="24"/>
        <v>17971.709642857142</v>
      </c>
      <c r="AI49" s="59">
        <f t="shared" si="25"/>
        <v>17748.330952380951</v>
      </c>
      <c r="AJ49" s="59">
        <f t="shared" si="26"/>
        <v>13394.037738095238</v>
      </c>
      <c r="AK49" s="59">
        <f t="shared" si="27"/>
        <v>22863.857500000002</v>
      </c>
      <c r="AL49" s="59">
        <f t="shared" si="28"/>
        <v>13598.437738095239</v>
      </c>
      <c r="AM49" s="59">
        <f t="shared" si="29"/>
        <v>14007.359404761904</v>
      </c>
      <c r="AN49" s="59">
        <f t="shared" si="30"/>
        <v>13815.918690476192</v>
      </c>
      <c r="AO49" s="59">
        <f t="shared" si="32"/>
        <v>7813.4879761904758</v>
      </c>
      <c r="AP49" s="59">
        <f t="shared" si="33"/>
        <v>13022.479999999998</v>
      </c>
      <c r="AQ49" s="59">
        <f t="shared" si="34"/>
        <v>15626.976071428571</v>
      </c>
      <c r="AR49" s="59">
        <f t="shared" si="35"/>
        <v>13624.000833333332</v>
      </c>
      <c r="AS49" s="59">
        <f t="shared" si="36"/>
        <v>8174.4004761904762</v>
      </c>
      <c r="AT49" s="59">
        <f t="shared" si="37"/>
        <v>5449.6003571428573</v>
      </c>
      <c r="AU49" s="59">
        <f t="shared" si="38"/>
        <v>8174.4004761904762</v>
      </c>
      <c r="AV49" s="59">
        <f t="shared" si="39"/>
        <v>13624.000833333332</v>
      </c>
      <c r="AW49" s="59">
        <f t="shared" si="40"/>
        <v>16348.801071428572</v>
      </c>
      <c r="AX49" s="59">
        <f t="shared" si="41"/>
        <v>13624.000833333332</v>
      </c>
      <c r="AY49" s="59">
        <f t="shared" si="42"/>
        <v>8174.4004761904762</v>
      </c>
      <c r="AZ49" s="59">
        <f t="shared" si="44"/>
        <v>5449.6003571428573</v>
      </c>
      <c r="BA49" s="59">
        <f t="shared" si="46"/>
        <v>8174.4004761904762</v>
      </c>
      <c r="BB49" s="59">
        <f t="shared" si="48"/>
        <v>13624.000833333332</v>
      </c>
      <c r="BC49" s="59">
        <f t="shared" ref="BC49:BC80" si="50">($L$49/$V$4)</f>
        <v>16348.801071428572</v>
      </c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CB49" s="49">
        <f t="shared" si="8"/>
        <v>421964.94976190495</v>
      </c>
    </row>
    <row r="50" spans="1:80" x14ac:dyDescent="0.3">
      <c r="A50" s="94" t="s">
        <v>24</v>
      </c>
      <c r="B50" s="79">
        <v>2024</v>
      </c>
      <c r="C50" s="49">
        <v>0</v>
      </c>
      <c r="D50" s="49">
        <v>0</v>
      </c>
      <c r="E50" s="49"/>
      <c r="F50" s="49"/>
      <c r="G50" s="49"/>
      <c r="L50" s="49">
        <f t="shared" si="3"/>
        <v>0</v>
      </c>
      <c r="M50" s="82">
        <f t="shared" si="9"/>
        <v>35445055.780000001</v>
      </c>
      <c r="N50" s="49">
        <f t="shared" si="31"/>
        <v>421964.94976190495</v>
      </c>
      <c r="O50" s="49">
        <f t="shared" si="10"/>
        <v>7947327.002857144</v>
      </c>
      <c r="P50" s="82">
        <f t="shared" si="4"/>
        <v>27497728.777142856</v>
      </c>
      <c r="Q50" s="82">
        <f t="shared" si="5"/>
        <v>46448.632544138243</v>
      </c>
      <c r="R50" s="82">
        <f t="shared" si="15"/>
        <v>156737.05402971429</v>
      </c>
      <c r="T50" s="59">
        <f t="shared" si="43"/>
        <v>0</v>
      </c>
      <c r="U50" s="59">
        <f t="shared" si="45"/>
        <v>3153.0819047619048</v>
      </c>
      <c r="V50" s="59">
        <f t="shared" si="47"/>
        <v>3976.9690476190481</v>
      </c>
      <c r="W50" s="59">
        <f t="shared" si="49"/>
        <v>6704.1180952380955</v>
      </c>
      <c r="X50" s="59">
        <f t="shared" ref="X50:X81" si="51">($L$18/$V$4)</f>
        <v>8719.7234523809529</v>
      </c>
      <c r="Y50" s="59">
        <f t="shared" si="14"/>
        <v>15598.195595238094</v>
      </c>
      <c r="Z50" s="59">
        <f t="shared" si="16"/>
        <v>16043.301071428568</v>
      </c>
      <c r="AA50" s="59">
        <f t="shared" si="17"/>
        <v>11808.714880952382</v>
      </c>
      <c r="AB50" s="59">
        <f t="shared" si="18"/>
        <v>12684.632857142857</v>
      </c>
      <c r="AC50" s="59">
        <f t="shared" si="19"/>
        <v>12170.225119047618</v>
      </c>
      <c r="AD50" s="59">
        <f t="shared" si="20"/>
        <v>13063.00130952381</v>
      </c>
      <c r="AE50" s="59">
        <f t="shared" si="21"/>
        <v>8589.0477380952379</v>
      </c>
      <c r="AF50" s="59">
        <f t="shared" si="22"/>
        <v>13690.704523809525</v>
      </c>
      <c r="AG50" s="59">
        <f t="shared" si="23"/>
        <v>15110.230357142855</v>
      </c>
      <c r="AH50" s="59">
        <f t="shared" si="24"/>
        <v>17971.709642857142</v>
      </c>
      <c r="AI50" s="59">
        <f t="shared" si="25"/>
        <v>17748.330952380951</v>
      </c>
      <c r="AJ50" s="59">
        <f t="shared" si="26"/>
        <v>13394.037738095238</v>
      </c>
      <c r="AK50" s="59">
        <f t="shared" si="27"/>
        <v>22863.857500000002</v>
      </c>
      <c r="AL50" s="59">
        <f t="shared" si="28"/>
        <v>13598.437738095239</v>
      </c>
      <c r="AM50" s="59">
        <f t="shared" si="29"/>
        <v>14007.359404761904</v>
      </c>
      <c r="AN50" s="59">
        <f t="shared" si="30"/>
        <v>13815.918690476192</v>
      </c>
      <c r="AO50" s="59">
        <f t="shared" si="32"/>
        <v>7813.4879761904758</v>
      </c>
      <c r="AP50" s="59">
        <f t="shared" si="33"/>
        <v>13022.479999999998</v>
      </c>
      <c r="AQ50" s="59">
        <f t="shared" si="34"/>
        <v>15626.976071428571</v>
      </c>
      <c r="AR50" s="59">
        <f t="shared" si="35"/>
        <v>13624.000833333332</v>
      </c>
      <c r="AS50" s="59">
        <f t="shared" si="36"/>
        <v>8174.4004761904762</v>
      </c>
      <c r="AT50" s="59">
        <f t="shared" si="37"/>
        <v>5449.6003571428573</v>
      </c>
      <c r="AU50" s="59">
        <f t="shared" si="38"/>
        <v>8174.4004761904762</v>
      </c>
      <c r="AV50" s="59">
        <f t="shared" si="39"/>
        <v>13624.000833333332</v>
      </c>
      <c r="AW50" s="59">
        <f t="shared" si="40"/>
        <v>16348.801071428572</v>
      </c>
      <c r="AX50" s="59">
        <f t="shared" si="41"/>
        <v>13624.000833333332</v>
      </c>
      <c r="AY50" s="59">
        <f t="shared" si="42"/>
        <v>8174.4004761904762</v>
      </c>
      <c r="AZ50" s="59">
        <f t="shared" si="44"/>
        <v>5449.6003571428573</v>
      </c>
      <c r="BA50" s="59">
        <f t="shared" si="46"/>
        <v>8174.4004761904762</v>
      </c>
      <c r="BB50" s="59">
        <f t="shared" si="48"/>
        <v>13624.000833333332</v>
      </c>
      <c r="BC50" s="59">
        <f t="shared" si="50"/>
        <v>16348.801071428572</v>
      </c>
      <c r="BD50" s="59">
        <f t="shared" ref="BD50:BD81" si="52">($L$50/$V$4)</f>
        <v>0</v>
      </c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CB50" s="49">
        <f t="shared" si="8"/>
        <v>421964.94976190495</v>
      </c>
    </row>
    <row r="51" spans="1:80" x14ac:dyDescent="0.3">
      <c r="A51" s="94" t="s">
        <v>25</v>
      </c>
      <c r="B51" s="79">
        <v>2024</v>
      </c>
      <c r="C51" s="49">
        <v>0</v>
      </c>
      <c r="D51" s="49">
        <v>0</v>
      </c>
      <c r="E51" s="49"/>
      <c r="F51" s="49"/>
      <c r="G51" s="49"/>
      <c r="L51" s="49">
        <f t="shared" si="3"/>
        <v>0</v>
      </c>
      <c r="M51" s="82">
        <f t="shared" si="9"/>
        <v>35445055.780000001</v>
      </c>
      <c r="N51" s="49">
        <f t="shared" si="31"/>
        <v>421964.94976190495</v>
      </c>
      <c r="O51" s="49">
        <f t="shared" si="10"/>
        <v>8369291.9526190488</v>
      </c>
      <c r="P51" s="82">
        <f t="shared" si="4"/>
        <v>27075763.827380951</v>
      </c>
      <c r="Q51" s="82">
        <f t="shared" si="5"/>
        <v>45735.857497993769</v>
      </c>
      <c r="R51" s="82">
        <f t="shared" si="15"/>
        <v>154331.85381607144</v>
      </c>
      <c r="T51" s="59">
        <f t="shared" si="43"/>
        <v>0</v>
      </c>
      <c r="U51" s="59">
        <f t="shared" si="45"/>
        <v>3153.0819047619048</v>
      </c>
      <c r="V51" s="59">
        <f t="shared" si="47"/>
        <v>3976.9690476190481</v>
      </c>
      <c r="W51" s="59">
        <f t="shared" si="49"/>
        <v>6704.1180952380955</v>
      </c>
      <c r="X51" s="59">
        <f t="shared" si="51"/>
        <v>8719.7234523809529</v>
      </c>
      <c r="Y51" s="59">
        <f t="shared" ref="Y51:Y82" si="53">($L$19/$V$4)</f>
        <v>15598.195595238094</v>
      </c>
      <c r="Z51" s="59">
        <f t="shared" si="16"/>
        <v>16043.301071428568</v>
      </c>
      <c r="AA51" s="59">
        <f t="shared" si="17"/>
        <v>11808.714880952382</v>
      </c>
      <c r="AB51" s="59">
        <f t="shared" si="18"/>
        <v>12684.632857142857</v>
      </c>
      <c r="AC51" s="59">
        <f t="shared" si="19"/>
        <v>12170.225119047618</v>
      </c>
      <c r="AD51" s="59">
        <f t="shared" si="20"/>
        <v>13063.00130952381</v>
      </c>
      <c r="AE51" s="59">
        <f t="shared" si="21"/>
        <v>8589.0477380952379</v>
      </c>
      <c r="AF51" s="59">
        <f t="shared" si="22"/>
        <v>13690.704523809525</v>
      </c>
      <c r="AG51" s="59">
        <f t="shared" si="23"/>
        <v>15110.230357142855</v>
      </c>
      <c r="AH51" s="59">
        <f t="shared" si="24"/>
        <v>17971.709642857142</v>
      </c>
      <c r="AI51" s="59">
        <f t="shared" si="25"/>
        <v>17748.330952380951</v>
      </c>
      <c r="AJ51" s="59">
        <f t="shared" si="26"/>
        <v>13394.037738095238</v>
      </c>
      <c r="AK51" s="59">
        <f t="shared" si="27"/>
        <v>22863.857500000002</v>
      </c>
      <c r="AL51" s="59">
        <f t="shared" si="28"/>
        <v>13598.437738095239</v>
      </c>
      <c r="AM51" s="59">
        <f t="shared" si="29"/>
        <v>14007.359404761904</v>
      </c>
      <c r="AN51" s="59">
        <f t="shared" si="30"/>
        <v>13815.918690476192</v>
      </c>
      <c r="AO51" s="59">
        <f t="shared" si="32"/>
        <v>7813.4879761904758</v>
      </c>
      <c r="AP51" s="59">
        <f t="shared" si="33"/>
        <v>13022.479999999998</v>
      </c>
      <c r="AQ51" s="59">
        <f t="shared" si="34"/>
        <v>15626.976071428571</v>
      </c>
      <c r="AR51" s="59">
        <f t="shared" si="35"/>
        <v>13624.000833333332</v>
      </c>
      <c r="AS51" s="59">
        <f t="shared" si="36"/>
        <v>8174.4004761904762</v>
      </c>
      <c r="AT51" s="59">
        <f t="shared" si="37"/>
        <v>5449.6003571428573</v>
      </c>
      <c r="AU51" s="59">
        <f t="shared" si="38"/>
        <v>8174.4004761904762</v>
      </c>
      <c r="AV51" s="59">
        <f t="shared" si="39"/>
        <v>13624.000833333332</v>
      </c>
      <c r="AW51" s="59">
        <f t="shared" si="40"/>
        <v>16348.801071428572</v>
      </c>
      <c r="AX51" s="59">
        <f t="shared" si="41"/>
        <v>13624.000833333332</v>
      </c>
      <c r="AY51" s="59">
        <f t="shared" si="42"/>
        <v>8174.4004761904762</v>
      </c>
      <c r="AZ51" s="59">
        <f t="shared" si="44"/>
        <v>5449.6003571428573</v>
      </c>
      <c r="BA51" s="59">
        <f t="shared" si="46"/>
        <v>8174.4004761904762</v>
      </c>
      <c r="BB51" s="59">
        <f t="shared" si="48"/>
        <v>13624.000833333332</v>
      </c>
      <c r="BC51" s="59">
        <f t="shared" si="50"/>
        <v>16348.801071428572</v>
      </c>
      <c r="BD51" s="59">
        <f t="shared" si="52"/>
        <v>0</v>
      </c>
      <c r="BE51" s="59">
        <f t="shared" ref="BE51:BE82" si="54">($L$51/$V$4)</f>
        <v>0</v>
      </c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CB51" s="49">
        <f t="shared" si="8"/>
        <v>421964.94976190495</v>
      </c>
    </row>
    <row r="52" spans="1:80" x14ac:dyDescent="0.3">
      <c r="A52" s="94" t="s">
        <v>26</v>
      </c>
      <c r="B52" s="79">
        <v>2024</v>
      </c>
      <c r="C52" s="49">
        <v>0</v>
      </c>
      <c r="D52" s="49">
        <v>0</v>
      </c>
      <c r="E52" s="49"/>
      <c r="F52" s="49"/>
      <c r="G52" s="49"/>
      <c r="L52" s="49">
        <f t="shared" si="3"/>
        <v>0</v>
      </c>
      <c r="M52" s="82">
        <f t="shared" si="9"/>
        <v>35445055.780000001</v>
      </c>
      <c r="N52" s="49">
        <f t="shared" si="31"/>
        <v>421964.94976190495</v>
      </c>
      <c r="O52" s="49">
        <f t="shared" si="10"/>
        <v>8791256.9023809545</v>
      </c>
      <c r="P52" s="82">
        <f t="shared" si="4"/>
        <v>26653798.877619047</v>
      </c>
      <c r="Q52" s="82">
        <f t="shared" si="5"/>
        <v>45023.082451849281</v>
      </c>
      <c r="R52" s="82">
        <f t="shared" si="15"/>
        <v>151926.65360242859</v>
      </c>
      <c r="T52" s="59">
        <f t="shared" si="43"/>
        <v>0</v>
      </c>
      <c r="U52" s="59">
        <f t="shared" si="45"/>
        <v>3153.0819047619048</v>
      </c>
      <c r="V52" s="59">
        <f t="shared" si="47"/>
        <v>3976.9690476190481</v>
      </c>
      <c r="W52" s="59">
        <f t="shared" si="49"/>
        <v>6704.1180952380955</v>
      </c>
      <c r="X52" s="59">
        <f t="shared" si="51"/>
        <v>8719.7234523809529</v>
      </c>
      <c r="Y52" s="59">
        <f t="shared" si="53"/>
        <v>15598.195595238094</v>
      </c>
      <c r="Z52" s="59">
        <f t="shared" ref="Z52:Z83" si="55">($L$20/$V$4)</f>
        <v>16043.301071428568</v>
      </c>
      <c r="AA52" s="59">
        <f t="shared" si="17"/>
        <v>11808.714880952382</v>
      </c>
      <c r="AB52" s="59">
        <f t="shared" si="18"/>
        <v>12684.632857142857</v>
      </c>
      <c r="AC52" s="59">
        <f t="shared" si="19"/>
        <v>12170.225119047618</v>
      </c>
      <c r="AD52" s="59">
        <f t="shared" si="20"/>
        <v>13063.00130952381</v>
      </c>
      <c r="AE52" s="59">
        <f t="shared" si="21"/>
        <v>8589.0477380952379</v>
      </c>
      <c r="AF52" s="59">
        <f t="shared" si="22"/>
        <v>13690.704523809525</v>
      </c>
      <c r="AG52" s="59">
        <f t="shared" si="23"/>
        <v>15110.230357142855</v>
      </c>
      <c r="AH52" s="59">
        <f t="shared" si="24"/>
        <v>17971.709642857142</v>
      </c>
      <c r="AI52" s="59">
        <f t="shared" si="25"/>
        <v>17748.330952380951</v>
      </c>
      <c r="AJ52" s="59">
        <f t="shared" si="26"/>
        <v>13394.037738095238</v>
      </c>
      <c r="AK52" s="59">
        <f t="shared" si="27"/>
        <v>22863.857500000002</v>
      </c>
      <c r="AL52" s="59">
        <f t="shared" si="28"/>
        <v>13598.437738095239</v>
      </c>
      <c r="AM52" s="59">
        <f t="shared" si="29"/>
        <v>14007.359404761904</v>
      </c>
      <c r="AN52" s="59">
        <f t="shared" si="30"/>
        <v>13815.918690476192</v>
      </c>
      <c r="AO52" s="59">
        <f t="shared" si="32"/>
        <v>7813.4879761904758</v>
      </c>
      <c r="AP52" s="59">
        <f t="shared" si="33"/>
        <v>13022.479999999998</v>
      </c>
      <c r="AQ52" s="59">
        <f t="shared" si="34"/>
        <v>15626.976071428571</v>
      </c>
      <c r="AR52" s="59">
        <f t="shared" si="35"/>
        <v>13624.000833333332</v>
      </c>
      <c r="AS52" s="59">
        <f t="shared" si="36"/>
        <v>8174.4004761904762</v>
      </c>
      <c r="AT52" s="59">
        <f t="shared" si="37"/>
        <v>5449.6003571428573</v>
      </c>
      <c r="AU52" s="59">
        <f t="shared" si="38"/>
        <v>8174.4004761904762</v>
      </c>
      <c r="AV52" s="59">
        <f t="shared" si="39"/>
        <v>13624.000833333332</v>
      </c>
      <c r="AW52" s="59">
        <f t="shared" si="40"/>
        <v>16348.801071428572</v>
      </c>
      <c r="AX52" s="59">
        <f t="shared" si="41"/>
        <v>13624.000833333332</v>
      </c>
      <c r="AY52" s="59">
        <f t="shared" si="42"/>
        <v>8174.4004761904762</v>
      </c>
      <c r="AZ52" s="59">
        <f t="shared" si="44"/>
        <v>5449.6003571428573</v>
      </c>
      <c r="BA52" s="59">
        <f t="shared" si="46"/>
        <v>8174.4004761904762</v>
      </c>
      <c r="BB52" s="59">
        <f t="shared" si="48"/>
        <v>13624.000833333332</v>
      </c>
      <c r="BC52" s="59">
        <f t="shared" si="50"/>
        <v>16348.801071428572</v>
      </c>
      <c r="BD52" s="59">
        <f t="shared" si="52"/>
        <v>0</v>
      </c>
      <c r="BE52" s="59">
        <f t="shared" si="54"/>
        <v>0</v>
      </c>
      <c r="BF52" s="59">
        <f t="shared" ref="BF52:BF83" si="56">($L$52/$V$4)</f>
        <v>0</v>
      </c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CB52" s="49">
        <f t="shared" si="8"/>
        <v>421964.94976190495</v>
      </c>
    </row>
    <row r="53" spans="1:80" x14ac:dyDescent="0.3">
      <c r="A53" s="94" t="s">
        <v>27</v>
      </c>
      <c r="B53" s="79">
        <v>2024</v>
      </c>
      <c r="C53" s="49">
        <v>0</v>
      </c>
      <c r="D53" s="49">
        <v>0</v>
      </c>
      <c r="E53" s="49"/>
      <c r="F53" s="49"/>
      <c r="G53" s="49"/>
      <c r="L53" s="49">
        <f t="shared" si="3"/>
        <v>0</v>
      </c>
      <c r="M53" s="82">
        <f t="shared" si="9"/>
        <v>35445055.780000001</v>
      </c>
      <c r="N53" s="49">
        <f t="shared" si="31"/>
        <v>421964.94976190495</v>
      </c>
      <c r="O53" s="49">
        <f t="shared" si="10"/>
        <v>9213221.8521428593</v>
      </c>
      <c r="P53" s="82">
        <f t="shared" si="4"/>
        <v>26231833.927857142</v>
      </c>
      <c r="Q53" s="82">
        <f t="shared" si="5"/>
        <v>44310.3074057048</v>
      </c>
      <c r="R53" s="82">
        <f t="shared" si="15"/>
        <v>149521.45338878571</v>
      </c>
      <c r="T53" s="59">
        <f t="shared" si="43"/>
        <v>0</v>
      </c>
      <c r="U53" s="59">
        <f t="shared" si="45"/>
        <v>3153.0819047619048</v>
      </c>
      <c r="V53" s="59">
        <f t="shared" si="47"/>
        <v>3976.9690476190481</v>
      </c>
      <c r="W53" s="59">
        <f t="shared" si="49"/>
        <v>6704.1180952380955</v>
      </c>
      <c r="X53" s="59">
        <f t="shared" si="51"/>
        <v>8719.7234523809529</v>
      </c>
      <c r="Y53" s="59">
        <f t="shared" si="53"/>
        <v>15598.195595238094</v>
      </c>
      <c r="Z53" s="59">
        <f t="shared" si="55"/>
        <v>16043.301071428568</v>
      </c>
      <c r="AA53" s="59">
        <f t="shared" ref="AA53:AA84" si="57">($L$21/$V$4)</f>
        <v>11808.714880952382</v>
      </c>
      <c r="AB53" s="59">
        <f t="shared" si="18"/>
        <v>12684.632857142857</v>
      </c>
      <c r="AC53" s="59">
        <f t="shared" si="19"/>
        <v>12170.225119047618</v>
      </c>
      <c r="AD53" s="59">
        <f t="shared" si="20"/>
        <v>13063.00130952381</v>
      </c>
      <c r="AE53" s="59">
        <f t="shared" si="21"/>
        <v>8589.0477380952379</v>
      </c>
      <c r="AF53" s="59">
        <f t="shared" si="22"/>
        <v>13690.704523809525</v>
      </c>
      <c r="AG53" s="59">
        <f t="shared" si="23"/>
        <v>15110.230357142855</v>
      </c>
      <c r="AH53" s="59">
        <f t="shared" si="24"/>
        <v>17971.709642857142</v>
      </c>
      <c r="AI53" s="59">
        <f t="shared" si="25"/>
        <v>17748.330952380951</v>
      </c>
      <c r="AJ53" s="59">
        <f t="shared" si="26"/>
        <v>13394.037738095238</v>
      </c>
      <c r="AK53" s="59">
        <f t="shared" si="27"/>
        <v>22863.857500000002</v>
      </c>
      <c r="AL53" s="59">
        <f t="shared" si="28"/>
        <v>13598.437738095239</v>
      </c>
      <c r="AM53" s="59">
        <f t="shared" si="29"/>
        <v>14007.359404761904</v>
      </c>
      <c r="AN53" s="59">
        <f t="shared" si="30"/>
        <v>13815.918690476192</v>
      </c>
      <c r="AO53" s="59">
        <f t="shared" si="32"/>
        <v>7813.4879761904758</v>
      </c>
      <c r="AP53" s="59">
        <f t="shared" si="33"/>
        <v>13022.479999999998</v>
      </c>
      <c r="AQ53" s="59">
        <f t="shared" si="34"/>
        <v>15626.976071428571</v>
      </c>
      <c r="AR53" s="59">
        <f t="shared" si="35"/>
        <v>13624.000833333332</v>
      </c>
      <c r="AS53" s="59">
        <f t="shared" si="36"/>
        <v>8174.4004761904762</v>
      </c>
      <c r="AT53" s="59">
        <f t="shared" si="37"/>
        <v>5449.6003571428573</v>
      </c>
      <c r="AU53" s="59">
        <f t="shared" si="38"/>
        <v>8174.4004761904762</v>
      </c>
      <c r="AV53" s="59">
        <f t="shared" si="39"/>
        <v>13624.000833333332</v>
      </c>
      <c r="AW53" s="59">
        <f t="shared" si="40"/>
        <v>16348.801071428572</v>
      </c>
      <c r="AX53" s="59">
        <f t="shared" si="41"/>
        <v>13624.000833333332</v>
      </c>
      <c r="AY53" s="59">
        <f t="shared" si="42"/>
        <v>8174.4004761904762</v>
      </c>
      <c r="AZ53" s="59">
        <f t="shared" si="44"/>
        <v>5449.6003571428573</v>
      </c>
      <c r="BA53" s="59">
        <f t="shared" si="46"/>
        <v>8174.4004761904762</v>
      </c>
      <c r="BB53" s="59">
        <f t="shared" si="48"/>
        <v>13624.000833333332</v>
      </c>
      <c r="BC53" s="59">
        <f t="shared" si="50"/>
        <v>16348.801071428572</v>
      </c>
      <c r="BD53" s="59">
        <f t="shared" si="52"/>
        <v>0</v>
      </c>
      <c r="BE53" s="59">
        <f t="shared" si="54"/>
        <v>0</v>
      </c>
      <c r="BF53" s="59">
        <f t="shared" si="56"/>
        <v>0</v>
      </c>
      <c r="BG53" s="59">
        <f t="shared" ref="BG53:BG84" si="58">($L$53/$V$4)</f>
        <v>0</v>
      </c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CB53" s="49">
        <f t="shared" si="8"/>
        <v>421964.94976190495</v>
      </c>
    </row>
    <row r="54" spans="1:80" x14ac:dyDescent="0.3">
      <c r="A54" s="94" t="s">
        <v>28</v>
      </c>
      <c r="B54" s="79">
        <v>2024</v>
      </c>
      <c r="C54" s="49">
        <v>0</v>
      </c>
      <c r="D54" s="49">
        <v>0</v>
      </c>
      <c r="E54" s="49"/>
      <c r="F54" s="49"/>
      <c r="G54" s="49"/>
      <c r="L54" s="49">
        <f t="shared" si="3"/>
        <v>0</v>
      </c>
      <c r="M54" s="82">
        <f t="shared" si="9"/>
        <v>35445055.780000001</v>
      </c>
      <c r="N54" s="49">
        <f t="shared" si="31"/>
        <v>421964.94976190495</v>
      </c>
      <c r="O54" s="49">
        <f t="shared" si="10"/>
        <v>9635186.801904764</v>
      </c>
      <c r="P54" s="82">
        <f t="shared" si="4"/>
        <v>25809868.978095237</v>
      </c>
      <c r="Q54" s="82">
        <f t="shared" si="5"/>
        <v>43597.532359560319</v>
      </c>
      <c r="R54" s="82">
        <f t="shared" si="15"/>
        <v>147116.25317514286</v>
      </c>
      <c r="T54" s="59">
        <f t="shared" si="43"/>
        <v>0</v>
      </c>
      <c r="U54" s="59">
        <f t="shared" si="45"/>
        <v>3153.0819047619048</v>
      </c>
      <c r="V54" s="59">
        <f t="shared" si="47"/>
        <v>3976.9690476190481</v>
      </c>
      <c r="W54" s="59">
        <f t="shared" si="49"/>
        <v>6704.1180952380955</v>
      </c>
      <c r="X54" s="59">
        <f t="shared" si="51"/>
        <v>8719.7234523809529</v>
      </c>
      <c r="Y54" s="59">
        <f t="shared" si="53"/>
        <v>15598.195595238094</v>
      </c>
      <c r="Z54" s="59">
        <f t="shared" si="55"/>
        <v>16043.301071428568</v>
      </c>
      <c r="AA54" s="59">
        <f t="shared" si="57"/>
        <v>11808.714880952382</v>
      </c>
      <c r="AB54" s="59">
        <f t="shared" ref="AB54:AB85" si="59">($L$22/$V$4)</f>
        <v>12684.632857142857</v>
      </c>
      <c r="AC54" s="59">
        <f t="shared" si="19"/>
        <v>12170.225119047618</v>
      </c>
      <c r="AD54" s="59">
        <f t="shared" si="20"/>
        <v>13063.00130952381</v>
      </c>
      <c r="AE54" s="59">
        <f t="shared" si="21"/>
        <v>8589.0477380952379</v>
      </c>
      <c r="AF54" s="59">
        <f t="shared" si="22"/>
        <v>13690.704523809525</v>
      </c>
      <c r="AG54" s="59">
        <f t="shared" si="23"/>
        <v>15110.230357142855</v>
      </c>
      <c r="AH54" s="59">
        <f t="shared" si="24"/>
        <v>17971.709642857142</v>
      </c>
      <c r="AI54" s="59">
        <f t="shared" si="25"/>
        <v>17748.330952380951</v>
      </c>
      <c r="AJ54" s="59">
        <f t="shared" si="26"/>
        <v>13394.037738095238</v>
      </c>
      <c r="AK54" s="59">
        <f t="shared" si="27"/>
        <v>22863.857500000002</v>
      </c>
      <c r="AL54" s="59">
        <f t="shared" si="28"/>
        <v>13598.437738095239</v>
      </c>
      <c r="AM54" s="59">
        <f t="shared" si="29"/>
        <v>14007.359404761904</v>
      </c>
      <c r="AN54" s="59">
        <f t="shared" si="30"/>
        <v>13815.918690476192</v>
      </c>
      <c r="AO54" s="59">
        <f t="shared" si="32"/>
        <v>7813.4879761904758</v>
      </c>
      <c r="AP54" s="59">
        <f t="shared" si="33"/>
        <v>13022.479999999998</v>
      </c>
      <c r="AQ54" s="59">
        <f t="shared" si="34"/>
        <v>15626.976071428571</v>
      </c>
      <c r="AR54" s="59">
        <f t="shared" si="35"/>
        <v>13624.000833333332</v>
      </c>
      <c r="AS54" s="59">
        <f t="shared" si="36"/>
        <v>8174.4004761904762</v>
      </c>
      <c r="AT54" s="59">
        <f t="shared" si="37"/>
        <v>5449.6003571428573</v>
      </c>
      <c r="AU54" s="59">
        <f t="shared" si="38"/>
        <v>8174.4004761904762</v>
      </c>
      <c r="AV54" s="59">
        <f t="shared" si="39"/>
        <v>13624.000833333332</v>
      </c>
      <c r="AW54" s="59">
        <f t="shared" si="40"/>
        <v>16348.801071428572</v>
      </c>
      <c r="AX54" s="59">
        <f t="shared" si="41"/>
        <v>13624.000833333332</v>
      </c>
      <c r="AY54" s="59">
        <f t="shared" si="42"/>
        <v>8174.4004761904762</v>
      </c>
      <c r="AZ54" s="59">
        <f t="shared" si="44"/>
        <v>5449.6003571428573</v>
      </c>
      <c r="BA54" s="59">
        <f t="shared" si="46"/>
        <v>8174.4004761904762</v>
      </c>
      <c r="BB54" s="59">
        <f t="shared" si="48"/>
        <v>13624.000833333332</v>
      </c>
      <c r="BC54" s="59">
        <f t="shared" si="50"/>
        <v>16348.801071428572</v>
      </c>
      <c r="BD54" s="59">
        <f t="shared" si="52"/>
        <v>0</v>
      </c>
      <c r="BE54" s="59">
        <f t="shared" si="54"/>
        <v>0</v>
      </c>
      <c r="BF54" s="59">
        <f t="shared" si="56"/>
        <v>0</v>
      </c>
      <c r="BG54" s="59">
        <f t="shared" si="58"/>
        <v>0</v>
      </c>
      <c r="BH54" s="59">
        <f t="shared" ref="BH54:BH85" si="60">($L$54/$V$4)</f>
        <v>0</v>
      </c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CB54" s="49">
        <f t="shared" si="8"/>
        <v>421964.94976190495</v>
      </c>
    </row>
    <row r="55" spans="1:80" x14ac:dyDescent="0.3">
      <c r="A55" s="94" t="s">
        <v>29</v>
      </c>
      <c r="B55" s="79">
        <v>2024</v>
      </c>
      <c r="C55" s="49">
        <v>0</v>
      </c>
      <c r="D55" s="49">
        <v>0</v>
      </c>
      <c r="E55" s="49"/>
      <c r="F55" s="49"/>
      <c r="G55" s="49"/>
      <c r="L55" s="49">
        <f t="shared" si="3"/>
        <v>0</v>
      </c>
      <c r="M55" s="82">
        <f t="shared" si="9"/>
        <v>35445055.780000001</v>
      </c>
      <c r="N55" s="49">
        <f t="shared" si="31"/>
        <v>421964.94976190495</v>
      </c>
      <c r="O55" s="49">
        <f t="shared" si="10"/>
        <v>10057151.751666669</v>
      </c>
      <c r="P55" s="82">
        <f t="shared" si="4"/>
        <v>25387904.028333332</v>
      </c>
      <c r="Q55" s="82">
        <f t="shared" si="5"/>
        <v>42884.757313415837</v>
      </c>
      <c r="R55" s="82">
        <f t="shared" si="15"/>
        <v>144711.05296149998</v>
      </c>
      <c r="T55" s="59">
        <f t="shared" si="43"/>
        <v>0</v>
      </c>
      <c r="U55" s="59">
        <f t="shared" si="45"/>
        <v>3153.0819047619048</v>
      </c>
      <c r="V55" s="59">
        <f t="shared" si="47"/>
        <v>3976.9690476190481</v>
      </c>
      <c r="W55" s="59">
        <f t="shared" si="49"/>
        <v>6704.1180952380955</v>
      </c>
      <c r="X55" s="59">
        <f t="shared" si="51"/>
        <v>8719.7234523809529</v>
      </c>
      <c r="Y55" s="59">
        <f t="shared" si="53"/>
        <v>15598.195595238094</v>
      </c>
      <c r="Z55" s="59">
        <f t="shared" si="55"/>
        <v>16043.301071428568</v>
      </c>
      <c r="AA55" s="59">
        <f t="shared" si="57"/>
        <v>11808.714880952382</v>
      </c>
      <c r="AB55" s="59">
        <f t="shared" si="59"/>
        <v>12684.632857142857</v>
      </c>
      <c r="AC55" s="59">
        <f t="shared" ref="AC55:AC86" si="61">($L$23/$V$4)</f>
        <v>12170.225119047618</v>
      </c>
      <c r="AD55" s="59">
        <f t="shared" si="20"/>
        <v>13063.00130952381</v>
      </c>
      <c r="AE55" s="59">
        <f t="shared" si="21"/>
        <v>8589.0477380952379</v>
      </c>
      <c r="AF55" s="59">
        <f t="shared" si="22"/>
        <v>13690.704523809525</v>
      </c>
      <c r="AG55" s="59">
        <f t="shared" si="23"/>
        <v>15110.230357142855</v>
      </c>
      <c r="AH55" s="59">
        <f t="shared" si="24"/>
        <v>17971.709642857142</v>
      </c>
      <c r="AI55" s="59">
        <f t="shared" si="25"/>
        <v>17748.330952380951</v>
      </c>
      <c r="AJ55" s="59">
        <f t="shared" si="26"/>
        <v>13394.037738095238</v>
      </c>
      <c r="AK55" s="59">
        <f t="shared" si="27"/>
        <v>22863.857500000002</v>
      </c>
      <c r="AL55" s="59">
        <f t="shared" si="28"/>
        <v>13598.437738095239</v>
      </c>
      <c r="AM55" s="59">
        <f t="shared" si="29"/>
        <v>14007.359404761904</v>
      </c>
      <c r="AN55" s="59">
        <f t="shared" si="30"/>
        <v>13815.918690476192</v>
      </c>
      <c r="AO55" s="59">
        <f t="shared" si="32"/>
        <v>7813.4879761904758</v>
      </c>
      <c r="AP55" s="59">
        <f t="shared" si="33"/>
        <v>13022.479999999998</v>
      </c>
      <c r="AQ55" s="59">
        <f t="shared" si="34"/>
        <v>15626.976071428571</v>
      </c>
      <c r="AR55" s="59">
        <f t="shared" si="35"/>
        <v>13624.000833333332</v>
      </c>
      <c r="AS55" s="59">
        <f t="shared" si="36"/>
        <v>8174.4004761904762</v>
      </c>
      <c r="AT55" s="59">
        <f t="shared" si="37"/>
        <v>5449.6003571428573</v>
      </c>
      <c r="AU55" s="59">
        <f t="shared" si="38"/>
        <v>8174.4004761904762</v>
      </c>
      <c r="AV55" s="59">
        <f t="shared" si="39"/>
        <v>13624.000833333332</v>
      </c>
      <c r="AW55" s="59">
        <f t="shared" si="40"/>
        <v>16348.801071428572</v>
      </c>
      <c r="AX55" s="59">
        <f t="shared" si="41"/>
        <v>13624.000833333332</v>
      </c>
      <c r="AY55" s="59">
        <f t="shared" si="42"/>
        <v>8174.4004761904762</v>
      </c>
      <c r="AZ55" s="59">
        <f t="shared" si="44"/>
        <v>5449.6003571428573</v>
      </c>
      <c r="BA55" s="59">
        <f t="shared" si="46"/>
        <v>8174.4004761904762</v>
      </c>
      <c r="BB55" s="59">
        <f t="shared" si="48"/>
        <v>13624.000833333332</v>
      </c>
      <c r="BC55" s="59">
        <f t="shared" si="50"/>
        <v>16348.801071428572</v>
      </c>
      <c r="BD55" s="59">
        <f t="shared" si="52"/>
        <v>0</v>
      </c>
      <c r="BE55" s="59">
        <f t="shared" si="54"/>
        <v>0</v>
      </c>
      <c r="BF55" s="59">
        <f t="shared" si="56"/>
        <v>0</v>
      </c>
      <c r="BG55" s="59">
        <f t="shared" si="58"/>
        <v>0</v>
      </c>
      <c r="BH55" s="59">
        <f t="shared" si="60"/>
        <v>0</v>
      </c>
      <c r="BI55" s="59">
        <f t="shared" ref="BI55:BI86" si="62">($L$55/$V$4)</f>
        <v>0</v>
      </c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CB55" s="49">
        <f t="shared" si="8"/>
        <v>421964.94976190495</v>
      </c>
    </row>
    <row r="56" spans="1:80" x14ac:dyDescent="0.3">
      <c r="A56" s="94" t="s">
        <v>18</v>
      </c>
      <c r="B56" s="79">
        <v>2025</v>
      </c>
      <c r="C56" s="49">
        <v>0</v>
      </c>
      <c r="D56" s="49">
        <v>0</v>
      </c>
      <c r="E56" s="49"/>
      <c r="F56" s="49"/>
      <c r="G56" s="49"/>
      <c r="L56" s="49">
        <f t="shared" si="3"/>
        <v>0</v>
      </c>
      <c r="M56" s="82">
        <f t="shared" si="9"/>
        <v>35445055.780000001</v>
      </c>
      <c r="N56" s="49">
        <f t="shared" si="31"/>
        <v>421964.94976190495</v>
      </c>
      <c r="O56" s="49">
        <f t="shared" si="10"/>
        <v>10479116.701428574</v>
      </c>
      <c r="P56" s="82">
        <f t="shared" si="4"/>
        <v>24965939.078571428</v>
      </c>
      <c r="Q56" s="82">
        <f t="shared" si="5"/>
        <v>42171.982267271356</v>
      </c>
      <c r="R56" s="82">
        <f t="shared" si="15"/>
        <v>142305.85274785713</v>
      </c>
      <c r="T56" s="59">
        <f t="shared" si="43"/>
        <v>0</v>
      </c>
      <c r="U56" s="59">
        <f t="shared" si="45"/>
        <v>3153.0819047619048</v>
      </c>
      <c r="V56" s="59">
        <f t="shared" si="47"/>
        <v>3976.9690476190481</v>
      </c>
      <c r="W56" s="59">
        <f t="shared" si="49"/>
        <v>6704.1180952380955</v>
      </c>
      <c r="X56" s="59">
        <f t="shared" si="51"/>
        <v>8719.7234523809529</v>
      </c>
      <c r="Y56" s="59">
        <f t="shared" si="53"/>
        <v>15598.195595238094</v>
      </c>
      <c r="Z56" s="59">
        <f t="shared" si="55"/>
        <v>16043.301071428568</v>
      </c>
      <c r="AA56" s="59">
        <f t="shared" si="57"/>
        <v>11808.714880952382</v>
      </c>
      <c r="AB56" s="59">
        <f t="shared" si="59"/>
        <v>12684.632857142857</v>
      </c>
      <c r="AC56" s="59">
        <f t="shared" si="61"/>
        <v>12170.225119047618</v>
      </c>
      <c r="AD56" s="59">
        <f t="shared" ref="AD56:AD87" si="63">($L$24/$V$4)</f>
        <v>13063.00130952381</v>
      </c>
      <c r="AE56" s="59">
        <f t="shared" si="21"/>
        <v>8589.0477380952379</v>
      </c>
      <c r="AF56" s="59">
        <f t="shared" si="22"/>
        <v>13690.704523809525</v>
      </c>
      <c r="AG56" s="59">
        <f t="shared" si="23"/>
        <v>15110.230357142855</v>
      </c>
      <c r="AH56" s="59">
        <f t="shared" si="24"/>
        <v>17971.709642857142</v>
      </c>
      <c r="AI56" s="59">
        <f t="shared" si="25"/>
        <v>17748.330952380951</v>
      </c>
      <c r="AJ56" s="59">
        <f t="shared" si="26"/>
        <v>13394.037738095238</v>
      </c>
      <c r="AK56" s="59">
        <f t="shared" si="27"/>
        <v>22863.857500000002</v>
      </c>
      <c r="AL56" s="59">
        <f t="shared" si="28"/>
        <v>13598.437738095239</v>
      </c>
      <c r="AM56" s="59">
        <f t="shared" si="29"/>
        <v>14007.359404761904</v>
      </c>
      <c r="AN56" s="59">
        <f t="shared" si="30"/>
        <v>13815.918690476192</v>
      </c>
      <c r="AO56" s="59">
        <f t="shared" si="32"/>
        <v>7813.4879761904758</v>
      </c>
      <c r="AP56" s="59">
        <f t="shared" si="33"/>
        <v>13022.479999999998</v>
      </c>
      <c r="AQ56" s="59">
        <f t="shared" si="34"/>
        <v>15626.976071428571</v>
      </c>
      <c r="AR56" s="59">
        <f t="shared" si="35"/>
        <v>13624.000833333332</v>
      </c>
      <c r="AS56" s="59">
        <f t="shared" si="36"/>
        <v>8174.4004761904762</v>
      </c>
      <c r="AT56" s="59">
        <f t="shared" si="37"/>
        <v>5449.6003571428573</v>
      </c>
      <c r="AU56" s="59">
        <f t="shared" si="38"/>
        <v>8174.4004761904762</v>
      </c>
      <c r="AV56" s="59">
        <f t="shared" si="39"/>
        <v>13624.000833333332</v>
      </c>
      <c r="AW56" s="59">
        <f t="shared" si="40"/>
        <v>16348.801071428572</v>
      </c>
      <c r="AX56" s="59">
        <f t="shared" si="41"/>
        <v>13624.000833333332</v>
      </c>
      <c r="AY56" s="59">
        <f t="shared" si="42"/>
        <v>8174.4004761904762</v>
      </c>
      <c r="AZ56" s="59">
        <f t="shared" si="44"/>
        <v>5449.6003571428573</v>
      </c>
      <c r="BA56" s="59">
        <f t="shared" si="46"/>
        <v>8174.4004761904762</v>
      </c>
      <c r="BB56" s="59">
        <f t="shared" si="48"/>
        <v>13624.000833333332</v>
      </c>
      <c r="BC56" s="59">
        <f t="shared" si="50"/>
        <v>16348.801071428572</v>
      </c>
      <c r="BD56" s="59">
        <f t="shared" si="52"/>
        <v>0</v>
      </c>
      <c r="BE56" s="59">
        <f t="shared" si="54"/>
        <v>0</v>
      </c>
      <c r="BF56" s="59">
        <f t="shared" si="56"/>
        <v>0</v>
      </c>
      <c r="BG56" s="59">
        <f t="shared" si="58"/>
        <v>0</v>
      </c>
      <c r="BH56" s="59">
        <f t="shared" si="60"/>
        <v>0</v>
      </c>
      <c r="BI56" s="59">
        <f t="shared" si="62"/>
        <v>0</v>
      </c>
      <c r="BJ56" s="59">
        <f t="shared" ref="BJ56:BJ87" si="64">($L$56/$V$4)</f>
        <v>0</v>
      </c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CB56" s="49">
        <f t="shared" si="8"/>
        <v>421964.94976190495</v>
      </c>
    </row>
    <row r="57" spans="1:80" x14ac:dyDescent="0.3">
      <c r="A57" s="94" t="s">
        <v>19</v>
      </c>
      <c r="B57" s="79">
        <v>2025</v>
      </c>
      <c r="C57" s="49">
        <v>0</v>
      </c>
      <c r="D57" s="49">
        <v>0</v>
      </c>
      <c r="E57" s="49"/>
      <c r="F57" s="49"/>
      <c r="G57" s="49"/>
      <c r="L57" s="49">
        <f t="shared" si="3"/>
        <v>0</v>
      </c>
      <c r="M57" s="82">
        <f t="shared" si="9"/>
        <v>35445055.780000001</v>
      </c>
      <c r="N57" s="49">
        <f t="shared" si="31"/>
        <v>421964.94976190495</v>
      </c>
      <c r="O57" s="49">
        <f t="shared" si="10"/>
        <v>10901081.651190478</v>
      </c>
      <c r="P57" s="82">
        <f t="shared" si="4"/>
        <v>24543974.128809523</v>
      </c>
      <c r="Q57" s="82">
        <f t="shared" si="5"/>
        <v>41459.207221126868</v>
      </c>
      <c r="R57" s="82">
        <f t="shared" si="15"/>
        <v>139900.65253421428</v>
      </c>
      <c r="T57" s="59">
        <f t="shared" si="43"/>
        <v>0</v>
      </c>
      <c r="U57" s="59">
        <f t="shared" si="45"/>
        <v>3153.0819047619048</v>
      </c>
      <c r="V57" s="59">
        <f t="shared" si="47"/>
        <v>3976.9690476190481</v>
      </c>
      <c r="W57" s="59">
        <f t="shared" si="49"/>
        <v>6704.1180952380955</v>
      </c>
      <c r="X57" s="59">
        <f t="shared" si="51"/>
        <v>8719.7234523809529</v>
      </c>
      <c r="Y57" s="59">
        <f t="shared" si="53"/>
        <v>15598.195595238094</v>
      </c>
      <c r="Z57" s="59">
        <f t="shared" si="55"/>
        <v>16043.301071428568</v>
      </c>
      <c r="AA57" s="59">
        <f t="shared" si="57"/>
        <v>11808.714880952382</v>
      </c>
      <c r="AB57" s="59">
        <f t="shared" si="59"/>
        <v>12684.632857142857</v>
      </c>
      <c r="AC57" s="59">
        <f t="shared" si="61"/>
        <v>12170.225119047618</v>
      </c>
      <c r="AD57" s="59">
        <f t="shared" si="63"/>
        <v>13063.00130952381</v>
      </c>
      <c r="AE57" s="59">
        <f t="shared" ref="AE57:AE88" si="65">($L$25/$V$4)</f>
        <v>8589.0477380952379</v>
      </c>
      <c r="AF57" s="59">
        <f t="shared" si="22"/>
        <v>13690.704523809525</v>
      </c>
      <c r="AG57" s="59">
        <f t="shared" si="23"/>
        <v>15110.230357142855</v>
      </c>
      <c r="AH57" s="59">
        <f t="shared" si="24"/>
        <v>17971.709642857142</v>
      </c>
      <c r="AI57" s="59">
        <f t="shared" si="25"/>
        <v>17748.330952380951</v>
      </c>
      <c r="AJ57" s="59">
        <f t="shared" si="26"/>
        <v>13394.037738095238</v>
      </c>
      <c r="AK57" s="59">
        <f t="shared" si="27"/>
        <v>22863.857500000002</v>
      </c>
      <c r="AL57" s="59">
        <f t="shared" si="28"/>
        <v>13598.437738095239</v>
      </c>
      <c r="AM57" s="59">
        <f t="shared" si="29"/>
        <v>14007.359404761904</v>
      </c>
      <c r="AN57" s="59">
        <f t="shared" si="30"/>
        <v>13815.918690476192</v>
      </c>
      <c r="AO57" s="59">
        <f t="shared" si="32"/>
        <v>7813.4879761904758</v>
      </c>
      <c r="AP57" s="59">
        <f t="shared" si="33"/>
        <v>13022.479999999998</v>
      </c>
      <c r="AQ57" s="59">
        <f t="shared" si="34"/>
        <v>15626.976071428571</v>
      </c>
      <c r="AR57" s="59">
        <f t="shared" si="35"/>
        <v>13624.000833333332</v>
      </c>
      <c r="AS57" s="59">
        <f t="shared" si="36"/>
        <v>8174.4004761904762</v>
      </c>
      <c r="AT57" s="59">
        <f t="shared" si="37"/>
        <v>5449.6003571428573</v>
      </c>
      <c r="AU57" s="59">
        <f t="shared" si="38"/>
        <v>8174.4004761904762</v>
      </c>
      <c r="AV57" s="59">
        <f t="shared" si="39"/>
        <v>13624.000833333332</v>
      </c>
      <c r="AW57" s="59">
        <f t="shared" si="40"/>
        <v>16348.801071428572</v>
      </c>
      <c r="AX57" s="59">
        <f t="shared" si="41"/>
        <v>13624.000833333332</v>
      </c>
      <c r="AY57" s="59">
        <f t="shared" si="42"/>
        <v>8174.4004761904762</v>
      </c>
      <c r="AZ57" s="59">
        <f t="shared" si="44"/>
        <v>5449.6003571428573</v>
      </c>
      <c r="BA57" s="59">
        <f t="shared" si="46"/>
        <v>8174.4004761904762</v>
      </c>
      <c r="BB57" s="59">
        <f t="shared" si="48"/>
        <v>13624.000833333332</v>
      </c>
      <c r="BC57" s="59">
        <f t="shared" si="50"/>
        <v>16348.801071428572</v>
      </c>
      <c r="BD57" s="59">
        <f t="shared" si="52"/>
        <v>0</v>
      </c>
      <c r="BE57" s="59">
        <f t="shared" si="54"/>
        <v>0</v>
      </c>
      <c r="BF57" s="59">
        <f t="shared" si="56"/>
        <v>0</v>
      </c>
      <c r="BG57" s="59">
        <f t="shared" si="58"/>
        <v>0</v>
      </c>
      <c r="BH57" s="59">
        <f t="shared" si="60"/>
        <v>0</v>
      </c>
      <c r="BI57" s="59">
        <f t="shared" si="62"/>
        <v>0</v>
      </c>
      <c r="BJ57" s="59">
        <f t="shared" si="64"/>
        <v>0</v>
      </c>
      <c r="BK57" s="59">
        <f t="shared" ref="BK57:BK88" si="66">($L$57/$V$4)</f>
        <v>0</v>
      </c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CB57" s="49">
        <f t="shared" si="8"/>
        <v>421964.94976190495</v>
      </c>
    </row>
    <row r="58" spans="1:80" x14ac:dyDescent="0.3">
      <c r="A58" s="94" t="s">
        <v>20</v>
      </c>
      <c r="B58" s="79">
        <v>2025</v>
      </c>
      <c r="C58" s="49">
        <v>0</v>
      </c>
      <c r="D58" s="49">
        <v>0</v>
      </c>
      <c r="E58" s="49"/>
      <c r="F58" s="49"/>
      <c r="G58" s="49"/>
      <c r="L58" s="49">
        <f t="shared" si="3"/>
        <v>0</v>
      </c>
      <c r="M58" s="82">
        <f t="shared" si="9"/>
        <v>35445055.780000001</v>
      </c>
      <c r="N58" s="49">
        <f t="shared" si="31"/>
        <v>421964.94976190495</v>
      </c>
      <c r="O58" s="49">
        <f t="shared" si="10"/>
        <v>11323046.600952383</v>
      </c>
      <c r="P58" s="82">
        <f t="shared" si="4"/>
        <v>24122009.179047618</v>
      </c>
      <c r="Q58" s="82">
        <f t="shared" si="5"/>
        <v>40746.432174982387</v>
      </c>
      <c r="R58" s="82">
        <f t="shared" si="15"/>
        <v>137495.45232057144</v>
      </c>
      <c r="T58" s="59">
        <f t="shared" si="43"/>
        <v>0</v>
      </c>
      <c r="U58" s="59">
        <f t="shared" si="45"/>
        <v>3153.0819047619048</v>
      </c>
      <c r="V58" s="59">
        <f t="shared" si="47"/>
        <v>3976.9690476190481</v>
      </c>
      <c r="W58" s="59">
        <f t="shared" si="49"/>
        <v>6704.1180952380955</v>
      </c>
      <c r="X58" s="59">
        <f t="shared" si="51"/>
        <v>8719.7234523809529</v>
      </c>
      <c r="Y58" s="59">
        <f t="shared" si="53"/>
        <v>15598.195595238094</v>
      </c>
      <c r="Z58" s="59">
        <f t="shared" si="55"/>
        <v>16043.301071428568</v>
      </c>
      <c r="AA58" s="59">
        <f t="shared" si="57"/>
        <v>11808.714880952382</v>
      </c>
      <c r="AB58" s="59">
        <f t="shared" si="59"/>
        <v>12684.632857142857</v>
      </c>
      <c r="AC58" s="59">
        <f t="shared" si="61"/>
        <v>12170.225119047618</v>
      </c>
      <c r="AD58" s="59">
        <f t="shared" si="63"/>
        <v>13063.00130952381</v>
      </c>
      <c r="AE58" s="59">
        <f t="shared" si="65"/>
        <v>8589.0477380952379</v>
      </c>
      <c r="AF58" s="59">
        <f t="shared" ref="AF58:AF89" si="67">($L$26/$V$4)</f>
        <v>13690.704523809525</v>
      </c>
      <c r="AG58" s="59">
        <f t="shared" si="23"/>
        <v>15110.230357142855</v>
      </c>
      <c r="AH58" s="59">
        <f t="shared" si="24"/>
        <v>17971.709642857142</v>
      </c>
      <c r="AI58" s="59">
        <f t="shared" si="25"/>
        <v>17748.330952380951</v>
      </c>
      <c r="AJ58" s="59">
        <f t="shared" si="26"/>
        <v>13394.037738095238</v>
      </c>
      <c r="AK58" s="59">
        <f t="shared" si="27"/>
        <v>22863.857500000002</v>
      </c>
      <c r="AL58" s="59">
        <f t="shared" si="28"/>
        <v>13598.437738095239</v>
      </c>
      <c r="AM58" s="59">
        <f t="shared" si="29"/>
        <v>14007.359404761904</v>
      </c>
      <c r="AN58" s="59">
        <f t="shared" si="30"/>
        <v>13815.918690476192</v>
      </c>
      <c r="AO58" s="59">
        <f t="shared" si="32"/>
        <v>7813.4879761904758</v>
      </c>
      <c r="AP58" s="59">
        <f t="shared" si="33"/>
        <v>13022.479999999998</v>
      </c>
      <c r="AQ58" s="59">
        <f t="shared" si="34"/>
        <v>15626.976071428571</v>
      </c>
      <c r="AR58" s="59">
        <f t="shared" si="35"/>
        <v>13624.000833333332</v>
      </c>
      <c r="AS58" s="59">
        <f t="shared" si="36"/>
        <v>8174.4004761904762</v>
      </c>
      <c r="AT58" s="59">
        <f t="shared" si="37"/>
        <v>5449.6003571428573</v>
      </c>
      <c r="AU58" s="59">
        <f t="shared" si="38"/>
        <v>8174.4004761904762</v>
      </c>
      <c r="AV58" s="59">
        <f t="shared" si="39"/>
        <v>13624.000833333332</v>
      </c>
      <c r="AW58" s="59">
        <f t="shared" si="40"/>
        <v>16348.801071428572</v>
      </c>
      <c r="AX58" s="59">
        <f t="shared" si="41"/>
        <v>13624.000833333332</v>
      </c>
      <c r="AY58" s="59">
        <f t="shared" si="42"/>
        <v>8174.4004761904762</v>
      </c>
      <c r="AZ58" s="59">
        <f t="shared" si="44"/>
        <v>5449.6003571428573</v>
      </c>
      <c r="BA58" s="59">
        <f t="shared" si="46"/>
        <v>8174.4004761904762</v>
      </c>
      <c r="BB58" s="59">
        <f t="shared" si="48"/>
        <v>13624.000833333332</v>
      </c>
      <c r="BC58" s="59">
        <f t="shared" si="50"/>
        <v>16348.801071428572</v>
      </c>
      <c r="BD58" s="59">
        <f t="shared" si="52"/>
        <v>0</v>
      </c>
      <c r="BE58" s="59">
        <f t="shared" si="54"/>
        <v>0</v>
      </c>
      <c r="BF58" s="59">
        <f t="shared" si="56"/>
        <v>0</v>
      </c>
      <c r="BG58" s="59">
        <f t="shared" si="58"/>
        <v>0</v>
      </c>
      <c r="BH58" s="59">
        <f t="shared" si="60"/>
        <v>0</v>
      </c>
      <c r="BI58" s="59">
        <f t="shared" si="62"/>
        <v>0</v>
      </c>
      <c r="BJ58" s="59">
        <f t="shared" si="64"/>
        <v>0</v>
      </c>
      <c r="BK58" s="59">
        <f t="shared" si="66"/>
        <v>0</v>
      </c>
      <c r="BL58" s="59">
        <f t="shared" ref="BL58:BL89" si="68">($L$58/$V$4)</f>
        <v>0</v>
      </c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CB58" s="49">
        <f t="shared" si="8"/>
        <v>421964.94976190495</v>
      </c>
    </row>
    <row r="59" spans="1:80" x14ac:dyDescent="0.3">
      <c r="A59" s="94" t="s">
        <v>21</v>
      </c>
      <c r="B59" s="79">
        <v>2025</v>
      </c>
      <c r="C59" s="49">
        <v>0</v>
      </c>
      <c r="D59" s="49">
        <v>0</v>
      </c>
      <c r="E59" s="49"/>
      <c r="F59" s="49"/>
      <c r="G59" s="49"/>
      <c r="L59" s="49">
        <f t="shared" si="3"/>
        <v>0</v>
      </c>
      <c r="M59" s="82">
        <f t="shared" si="9"/>
        <v>35445055.780000001</v>
      </c>
      <c r="N59" s="49">
        <f t="shared" si="31"/>
        <v>421964.94976190495</v>
      </c>
      <c r="O59" s="49">
        <f t="shared" si="10"/>
        <v>11745011.550714288</v>
      </c>
      <c r="P59" s="82">
        <f t="shared" si="4"/>
        <v>23700044.229285713</v>
      </c>
      <c r="Q59" s="82">
        <f t="shared" si="5"/>
        <v>40033.657128837905</v>
      </c>
      <c r="R59" s="82">
        <f t="shared" si="15"/>
        <v>135090.25210692859</v>
      </c>
      <c r="T59" s="59">
        <f t="shared" si="43"/>
        <v>0</v>
      </c>
      <c r="U59" s="59">
        <f t="shared" si="45"/>
        <v>3153.0819047619048</v>
      </c>
      <c r="V59" s="59">
        <f t="shared" si="47"/>
        <v>3976.9690476190481</v>
      </c>
      <c r="W59" s="59">
        <f t="shared" si="49"/>
        <v>6704.1180952380955</v>
      </c>
      <c r="X59" s="59">
        <f t="shared" si="51"/>
        <v>8719.7234523809529</v>
      </c>
      <c r="Y59" s="59">
        <f t="shared" si="53"/>
        <v>15598.195595238094</v>
      </c>
      <c r="Z59" s="59">
        <f t="shared" si="55"/>
        <v>16043.301071428568</v>
      </c>
      <c r="AA59" s="59">
        <f t="shared" si="57"/>
        <v>11808.714880952382</v>
      </c>
      <c r="AB59" s="59">
        <f t="shared" si="59"/>
        <v>12684.632857142857</v>
      </c>
      <c r="AC59" s="59">
        <f t="shared" si="61"/>
        <v>12170.225119047618</v>
      </c>
      <c r="AD59" s="59">
        <f t="shared" si="63"/>
        <v>13063.00130952381</v>
      </c>
      <c r="AE59" s="59">
        <f t="shared" si="65"/>
        <v>8589.0477380952379</v>
      </c>
      <c r="AF59" s="59">
        <f t="shared" si="67"/>
        <v>13690.704523809525</v>
      </c>
      <c r="AG59" s="59">
        <f t="shared" ref="AG59:AG90" si="69">($L$27/$V$4)</f>
        <v>15110.230357142855</v>
      </c>
      <c r="AH59" s="59">
        <f t="shared" si="24"/>
        <v>17971.709642857142</v>
      </c>
      <c r="AI59" s="59">
        <f t="shared" si="25"/>
        <v>17748.330952380951</v>
      </c>
      <c r="AJ59" s="59">
        <f t="shared" si="26"/>
        <v>13394.037738095238</v>
      </c>
      <c r="AK59" s="59">
        <f t="shared" si="27"/>
        <v>22863.857500000002</v>
      </c>
      <c r="AL59" s="59">
        <f t="shared" si="28"/>
        <v>13598.437738095239</v>
      </c>
      <c r="AM59" s="59">
        <f t="shared" si="29"/>
        <v>14007.359404761904</v>
      </c>
      <c r="AN59" s="59">
        <f t="shared" si="30"/>
        <v>13815.918690476192</v>
      </c>
      <c r="AO59" s="59">
        <f t="shared" si="32"/>
        <v>7813.4879761904758</v>
      </c>
      <c r="AP59" s="59">
        <f t="shared" si="33"/>
        <v>13022.479999999998</v>
      </c>
      <c r="AQ59" s="59">
        <f t="shared" si="34"/>
        <v>15626.976071428571</v>
      </c>
      <c r="AR59" s="59">
        <f t="shared" si="35"/>
        <v>13624.000833333332</v>
      </c>
      <c r="AS59" s="59">
        <f t="shared" si="36"/>
        <v>8174.4004761904762</v>
      </c>
      <c r="AT59" s="59">
        <f t="shared" si="37"/>
        <v>5449.6003571428573</v>
      </c>
      <c r="AU59" s="59">
        <f t="shared" si="38"/>
        <v>8174.4004761904762</v>
      </c>
      <c r="AV59" s="59">
        <f t="shared" si="39"/>
        <v>13624.000833333332</v>
      </c>
      <c r="AW59" s="59">
        <f t="shared" si="40"/>
        <v>16348.801071428572</v>
      </c>
      <c r="AX59" s="59">
        <f t="shared" si="41"/>
        <v>13624.000833333332</v>
      </c>
      <c r="AY59" s="59">
        <f t="shared" si="42"/>
        <v>8174.4004761904762</v>
      </c>
      <c r="AZ59" s="59">
        <f t="shared" si="44"/>
        <v>5449.6003571428573</v>
      </c>
      <c r="BA59" s="59">
        <f t="shared" si="46"/>
        <v>8174.4004761904762</v>
      </c>
      <c r="BB59" s="59">
        <f t="shared" si="48"/>
        <v>13624.000833333332</v>
      </c>
      <c r="BC59" s="59">
        <f t="shared" si="50"/>
        <v>16348.801071428572</v>
      </c>
      <c r="BD59" s="59">
        <f t="shared" si="52"/>
        <v>0</v>
      </c>
      <c r="BE59" s="59">
        <f t="shared" si="54"/>
        <v>0</v>
      </c>
      <c r="BF59" s="59">
        <f t="shared" si="56"/>
        <v>0</v>
      </c>
      <c r="BG59" s="59">
        <f t="shared" si="58"/>
        <v>0</v>
      </c>
      <c r="BH59" s="59">
        <f t="shared" si="60"/>
        <v>0</v>
      </c>
      <c r="BI59" s="59">
        <f t="shared" si="62"/>
        <v>0</v>
      </c>
      <c r="BJ59" s="59">
        <f t="shared" si="64"/>
        <v>0</v>
      </c>
      <c r="BK59" s="59">
        <f t="shared" si="66"/>
        <v>0</v>
      </c>
      <c r="BL59" s="59">
        <f t="shared" si="68"/>
        <v>0</v>
      </c>
      <c r="BM59" s="59">
        <f t="shared" ref="BM59:BM90" si="70">($L$59/$V$4)</f>
        <v>0</v>
      </c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CB59" s="49">
        <f t="shared" si="8"/>
        <v>421964.94976190495</v>
      </c>
    </row>
    <row r="60" spans="1:80" x14ac:dyDescent="0.3">
      <c r="A60" s="94" t="s">
        <v>22</v>
      </c>
      <c r="B60" s="79">
        <v>2025</v>
      </c>
      <c r="C60" s="49">
        <v>0</v>
      </c>
      <c r="D60" s="49">
        <v>0</v>
      </c>
      <c r="E60" s="49"/>
      <c r="F60" s="49"/>
      <c r="G60" s="49"/>
      <c r="L60" s="49">
        <f t="shared" si="3"/>
        <v>0</v>
      </c>
      <c r="M60" s="82">
        <f t="shared" si="9"/>
        <v>35445055.780000001</v>
      </c>
      <c r="N60" s="49">
        <f t="shared" si="31"/>
        <v>421964.94976190495</v>
      </c>
      <c r="O60" s="49">
        <f t="shared" si="10"/>
        <v>12166976.500476193</v>
      </c>
      <c r="P60" s="82">
        <f t="shared" si="4"/>
        <v>23278079.279523809</v>
      </c>
      <c r="Q60" s="82">
        <f t="shared" si="5"/>
        <v>39320.882082693417</v>
      </c>
      <c r="R60" s="82">
        <f t="shared" si="15"/>
        <v>132685.05189328571</v>
      </c>
      <c r="T60" s="59">
        <f t="shared" si="43"/>
        <v>0</v>
      </c>
      <c r="U60" s="59">
        <f t="shared" si="45"/>
        <v>3153.0819047619048</v>
      </c>
      <c r="V60" s="59">
        <f t="shared" si="47"/>
        <v>3976.9690476190481</v>
      </c>
      <c r="W60" s="59">
        <f t="shared" si="49"/>
        <v>6704.1180952380955</v>
      </c>
      <c r="X60" s="59">
        <f t="shared" si="51"/>
        <v>8719.7234523809529</v>
      </c>
      <c r="Y60" s="59">
        <f t="shared" si="53"/>
        <v>15598.195595238094</v>
      </c>
      <c r="Z60" s="59">
        <f t="shared" si="55"/>
        <v>16043.301071428568</v>
      </c>
      <c r="AA60" s="59">
        <f t="shared" si="57"/>
        <v>11808.714880952382</v>
      </c>
      <c r="AB60" s="59">
        <f t="shared" si="59"/>
        <v>12684.632857142857</v>
      </c>
      <c r="AC60" s="59">
        <f t="shared" si="61"/>
        <v>12170.225119047618</v>
      </c>
      <c r="AD60" s="59">
        <f t="shared" si="63"/>
        <v>13063.00130952381</v>
      </c>
      <c r="AE60" s="59">
        <f t="shared" si="65"/>
        <v>8589.0477380952379</v>
      </c>
      <c r="AF60" s="59">
        <f t="shared" si="67"/>
        <v>13690.704523809525</v>
      </c>
      <c r="AG60" s="59">
        <f t="shared" si="69"/>
        <v>15110.230357142855</v>
      </c>
      <c r="AH60" s="59">
        <f t="shared" ref="AH60:AH91" si="71">($L$28/$V$4)</f>
        <v>17971.709642857142</v>
      </c>
      <c r="AI60" s="59">
        <f t="shared" si="25"/>
        <v>17748.330952380951</v>
      </c>
      <c r="AJ60" s="59">
        <f t="shared" si="26"/>
        <v>13394.037738095238</v>
      </c>
      <c r="AK60" s="59">
        <f t="shared" si="27"/>
        <v>22863.857500000002</v>
      </c>
      <c r="AL60" s="59">
        <f t="shared" si="28"/>
        <v>13598.437738095239</v>
      </c>
      <c r="AM60" s="59">
        <f t="shared" si="29"/>
        <v>14007.359404761904</v>
      </c>
      <c r="AN60" s="59">
        <f t="shared" si="30"/>
        <v>13815.918690476192</v>
      </c>
      <c r="AO60" s="59">
        <f t="shared" si="32"/>
        <v>7813.4879761904758</v>
      </c>
      <c r="AP60" s="59">
        <f t="shared" si="33"/>
        <v>13022.479999999998</v>
      </c>
      <c r="AQ60" s="59">
        <f t="shared" si="34"/>
        <v>15626.976071428571</v>
      </c>
      <c r="AR60" s="59">
        <f t="shared" si="35"/>
        <v>13624.000833333332</v>
      </c>
      <c r="AS60" s="59">
        <f t="shared" si="36"/>
        <v>8174.4004761904762</v>
      </c>
      <c r="AT60" s="59">
        <f t="shared" si="37"/>
        <v>5449.6003571428573</v>
      </c>
      <c r="AU60" s="59">
        <f t="shared" si="38"/>
        <v>8174.4004761904762</v>
      </c>
      <c r="AV60" s="59">
        <f t="shared" si="39"/>
        <v>13624.000833333332</v>
      </c>
      <c r="AW60" s="59">
        <f t="shared" si="40"/>
        <v>16348.801071428572</v>
      </c>
      <c r="AX60" s="59">
        <f t="shared" si="41"/>
        <v>13624.000833333332</v>
      </c>
      <c r="AY60" s="59">
        <f t="shared" si="42"/>
        <v>8174.4004761904762</v>
      </c>
      <c r="AZ60" s="59">
        <f t="shared" si="44"/>
        <v>5449.6003571428573</v>
      </c>
      <c r="BA60" s="59">
        <f t="shared" si="46"/>
        <v>8174.4004761904762</v>
      </c>
      <c r="BB60" s="59">
        <f t="shared" si="48"/>
        <v>13624.000833333332</v>
      </c>
      <c r="BC60" s="59">
        <f t="shared" si="50"/>
        <v>16348.801071428572</v>
      </c>
      <c r="BD60" s="59">
        <f t="shared" si="52"/>
        <v>0</v>
      </c>
      <c r="BE60" s="59">
        <f t="shared" si="54"/>
        <v>0</v>
      </c>
      <c r="BF60" s="59">
        <f t="shared" si="56"/>
        <v>0</v>
      </c>
      <c r="BG60" s="59">
        <f t="shared" si="58"/>
        <v>0</v>
      </c>
      <c r="BH60" s="59">
        <f t="shared" si="60"/>
        <v>0</v>
      </c>
      <c r="BI60" s="59">
        <f t="shared" si="62"/>
        <v>0</v>
      </c>
      <c r="BJ60" s="59">
        <f t="shared" si="64"/>
        <v>0</v>
      </c>
      <c r="BK60" s="59">
        <f t="shared" si="66"/>
        <v>0</v>
      </c>
      <c r="BL60" s="59">
        <f t="shared" si="68"/>
        <v>0</v>
      </c>
      <c r="BM60" s="59">
        <f t="shared" si="70"/>
        <v>0</v>
      </c>
      <c r="BN60" s="59">
        <f t="shared" ref="BN60:BN91" si="72">($L$60/$V$4)</f>
        <v>0</v>
      </c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CB60" s="49">
        <f t="shared" si="8"/>
        <v>421964.94976190495</v>
      </c>
    </row>
    <row r="61" spans="1:80" x14ac:dyDescent="0.3">
      <c r="A61" s="94" t="s">
        <v>23</v>
      </c>
      <c r="B61" s="79">
        <v>2025</v>
      </c>
      <c r="C61" s="49">
        <v>0</v>
      </c>
      <c r="D61" s="49">
        <v>0</v>
      </c>
      <c r="E61" s="49"/>
      <c r="F61" s="49"/>
      <c r="G61" s="49"/>
      <c r="L61" s="49">
        <f t="shared" si="3"/>
        <v>0</v>
      </c>
      <c r="M61" s="82">
        <f t="shared" si="9"/>
        <v>35445055.780000001</v>
      </c>
      <c r="N61" s="49">
        <f t="shared" si="31"/>
        <v>421964.94976190495</v>
      </c>
      <c r="O61" s="49">
        <f t="shared" si="10"/>
        <v>12588941.450238097</v>
      </c>
      <c r="P61" s="82">
        <f t="shared" si="4"/>
        <v>22856114.329761904</v>
      </c>
      <c r="Q61" s="82">
        <f t="shared" si="5"/>
        <v>38608.107036548936</v>
      </c>
      <c r="R61" s="82">
        <f t="shared" si="15"/>
        <v>130279.85167964286</v>
      </c>
      <c r="T61" s="59">
        <f t="shared" si="43"/>
        <v>0</v>
      </c>
      <c r="U61" s="59">
        <f t="shared" si="45"/>
        <v>3153.0819047619048</v>
      </c>
      <c r="V61" s="59">
        <f t="shared" si="47"/>
        <v>3976.9690476190481</v>
      </c>
      <c r="W61" s="59">
        <f t="shared" si="49"/>
        <v>6704.1180952380955</v>
      </c>
      <c r="X61" s="59">
        <f t="shared" si="51"/>
        <v>8719.7234523809529</v>
      </c>
      <c r="Y61" s="59">
        <f t="shared" si="53"/>
        <v>15598.195595238094</v>
      </c>
      <c r="Z61" s="59">
        <f t="shared" si="55"/>
        <v>16043.301071428568</v>
      </c>
      <c r="AA61" s="59">
        <f t="shared" si="57"/>
        <v>11808.714880952382</v>
      </c>
      <c r="AB61" s="59">
        <f t="shared" si="59"/>
        <v>12684.632857142857</v>
      </c>
      <c r="AC61" s="59">
        <f t="shared" si="61"/>
        <v>12170.225119047618</v>
      </c>
      <c r="AD61" s="59">
        <f t="shared" si="63"/>
        <v>13063.00130952381</v>
      </c>
      <c r="AE61" s="59">
        <f t="shared" si="65"/>
        <v>8589.0477380952379</v>
      </c>
      <c r="AF61" s="59">
        <f t="shared" si="67"/>
        <v>13690.704523809525</v>
      </c>
      <c r="AG61" s="59">
        <f t="shared" si="69"/>
        <v>15110.230357142855</v>
      </c>
      <c r="AH61" s="59">
        <f t="shared" si="71"/>
        <v>17971.709642857142</v>
      </c>
      <c r="AI61" s="59">
        <f t="shared" ref="AI61:AI92" si="73">($L$29/$V$4)</f>
        <v>17748.330952380951</v>
      </c>
      <c r="AJ61" s="59">
        <f t="shared" si="26"/>
        <v>13394.037738095238</v>
      </c>
      <c r="AK61" s="59">
        <f t="shared" si="27"/>
        <v>22863.857500000002</v>
      </c>
      <c r="AL61" s="59">
        <f t="shared" si="28"/>
        <v>13598.437738095239</v>
      </c>
      <c r="AM61" s="59">
        <f t="shared" si="29"/>
        <v>14007.359404761904</v>
      </c>
      <c r="AN61" s="59">
        <f t="shared" si="30"/>
        <v>13815.918690476192</v>
      </c>
      <c r="AO61" s="59">
        <f t="shared" si="32"/>
        <v>7813.4879761904758</v>
      </c>
      <c r="AP61" s="59">
        <f t="shared" si="33"/>
        <v>13022.479999999998</v>
      </c>
      <c r="AQ61" s="59">
        <f t="shared" si="34"/>
        <v>15626.976071428571</v>
      </c>
      <c r="AR61" s="59">
        <f t="shared" si="35"/>
        <v>13624.000833333332</v>
      </c>
      <c r="AS61" s="59">
        <f t="shared" si="36"/>
        <v>8174.4004761904762</v>
      </c>
      <c r="AT61" s="59">
        <f t="shared" si="37"/>
        <v>5449.6003571428573</v>
      </c>
      <c r="AU61" s="59">
        <f t="shared" si="38"/>
        <v>8174.4004761904762</v>
      </c>
      <c r="AV61" s="59">
        <f t="shared" si="39"/>
        <v>13624.000833333332</v>
      </c>
      <c r="AW61" s="59">
        <f t="shared" si="40"/>
        <v>16348.801071428572</v>
      </c>
      <c r="AX61" s="59">
        <f t="shared" si="41"/>
        <v>13624.000833333332</v>
      </c>
      <c r="AY61" s="59">
        <f t="shared" si="42"/>
        <v>8174.4004761904762</v>
      </c>
      <c r="AZ61" s="59">
        <f t="shared" si="44"/>
        <v>5449.6003571428573</v>
      </c>
      <c r="BA61" s="59">
        <f t="shared" si="46"/>
        <v>8174.4004761904762</v>
      </c>
      <c r="BB61" s="59">
        <f t="shared" si="48"/>
        <v>13624.000833333332</v>
      </c>
      <c r="BC61" s="59">
        <f t="shared" si="50"/>
        <v>16348.801071428572</v>
      </c>
      <c r="BD61" s="59">
        <f t="shared" si="52"/>
        <v>0</v>
      </c>
      <c r="BE61" s="59">
        <f t="shared" si="54"/>
        <v>0</v>
      </c>
      <c r="BF61" s="59">
        <f t="shared" si="56"/>
        <v>0</v>
      </c>
      <c r="BG61" s="59">
        <f t="shared" si="58"/>
        <v>0</v>
      </c>
      <c r="BH61" s="59">
        <f t="shared" si="60"/>
        <v>0</v>
      </c>
      <c r="BI61" s="59">
        <f t="shared" si="62"/>
        <v>0</v>
      </c>
      <c r="BJ61" s="59">
        <f t="shared" si="64"/>
        <v>0</v>
      </c>
      <c r="BK61" s="59">
        <f t="shared" si="66"/>
        <v>0</v>
      </c>
      <c r="BL61" s="59">
        <f t="shared" si="68"/>
        <v>0</v>
      </c>
      <c r="BM61" s="59">
        <f t="shared" si="70"/>
        <v>0</v>
      </c>
      <c r="BN61" s="59">
        <f t="shared" si="72"/>
        <v>0</v>
      </c>
      <c r="BO61" s="59">
        <f t="shared" ref="BO61:BO92" si="74">($L$61/$V$4)</f>
        <v>0</v>
      </c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CB61" s="49">
        <f t="shared" si="8"/>
        <v>421964.94976190495</v>
      </c>
    </row>
    <row r="62" spans="1:80" x14ac:dyDescent="0.3">
      <c r="A62" s="94" t="s">
        <v>24</v>
      </c>
      <c r="B62" s="79">
        <v>2025</v>
      </c>
      <c r="C62" s="49">
        <v>0</v>
      </c>
      <c r="D62" s="49">
        <v>0</v>
      </c>
      <c r="E62" s="49"/>
      <c r="F62" s="49"/>
      <c r="G62" s="49"/>
      <c r="L62" s="49">
        <f t="shared" si="3"/>
        <v>0</v>
      </c>
      <c r="M62" s="82">
        <f t="shared" si="9"/>
        <v>35445055.780000001</v>
      </c>
      <c r="N62" s="49">
        <f t="shared" si="31"/>
        <v>421964.94976190495</v>
      </c>
      <c r="O62" s="49">
        <f t="shared" si="10"/>
        <v>13010906.400000002</v>
      </c>
      <c r="P62" s="82">
        <f t="shared" si="4"/>
        <v>22434149.379999999</v>
      </c>
      <c r="Q62" s="82">
        <f t="shared" si="5"/>
        <v>37895.331990404455</v>
      </c>
      <c r="R62" s="82">
        <f t="shared" si="15"/>
        <v>127874.651466</v>
      </c>
      <c r="T62" s="59">
        <f t="shared" si="43"/>
        <v>0</v>
      </c>
      <c r="U62" s="59">
        <f t="shared" si="45"/>
        <v>3153.0819047619048</v>
      </c>
      <c r="V62" s="59">
        <f t="shared" si="47"/>
        <v>3976.9690476190481</v>
      </c>
      <c r="W62" s="59">
        <f t="shared" si="49"/>
        <v>6704.1180952380955</v>
      </c>
      <c r="X62" s="59">
        <f t="shared" si="51"/>
        <v>8719.7234523809529</v>
      </c>
      <c r="Y62" s="59">
        <f t="shared" si="53"/>
        <v>15598.195595238094</v>
      </c>
      <c r="Z62" s="59">
        <f t="shared" si="55"/>
        <v>16043.301071428568</v>
      </c>
      <c r="AA62" s="59">
        <f t="shared" si="57"/>
        <v>11808.714880952382</v>
      </c>
      <c r="AB62" s="59">
        <f t="shared" si="59"/>
        <v>12684.632857142857</v>
      </c>
      <c r="AC62" s="59">
        <f t="shared" si="61"/>
        <v>12170.225119047618</v>
      </c>
      <c r="AD62" s="59">
        <f t="shared" si="63"/>
        <v>13063.00130952381</v>
      </c>
      <c r="AE62" s="59">
        <f t="shared" si="65"/>
        <v>8589.0477380952379</v>
      </c>
      <c r="AF62" s="59">
        <f t="shared" si="67"/>
        <v>13690.704523809525</v>
      </c>
      <c r="AG62" s="59">
        <f t="shared" si="69"/>
        <v>15110.230357142855</v>
      </c>
      <c r="AH62" s="59">
        <f t="shared" si="71"/>
        <v>17971.709642857142</v>
      </c>
      <c r="AI62" s="59">
        <f t="shared" si="73"/>
        <v>17748.330952380951</v>
      </c>
      <c r="AJ62" s="59">
        <f t="shared" ref="AJ62:AJ93" si="75">($L$30/$V$4)</f>
        <v>13394.037738095238</v>
      </c>
      <c r="AK62" s="59">
        <f t="shared" si="27"/>
        <v>22863.857500000002</v>
      </c>
      <c r="AL62" s="59">
        <f t="shared" si="28"/>
        <v>13598.437738095239</v>
      </c>
      <c r="AM62" s="59">
        <f t="shared" si="29"/>
        <v>14007.359404761904</v>
      </c>
      <c r="AN62" s="59">
        <f t="shared" si="30"/>
        <v>13815.918690476192</v>
      </c>
      <c r="AO62" s="59">
        <f t="shared" si="32"/>
        <v>7813.4879761904758</v>
      </c>
      <c r="AP62" s="59">
        <f t="shared" si="33"/>
        <v>13022.479999999998</v>
      </c>
      <c r="AQ62" s="59">
        <f t="shared" si="34"/>
        <v>15626.976071428571</v>
      </c>
      <c r="AR62" s="59">
        <f t="shared" si="35"/>
        <v>13624.000833333332</v>
      </c>
      <c r="AS62" s="59">
        <f t="shared" si="36"/>
        <v>8174.4004761904762</v>
      </c>
      <c r="AT62" s="59">
        <f t="shared" si="37"/>
        <v>5449.6003571428573</v>
      </c>
      <c r="AU62" s="59">
        <f t="shared" si="38"/>
        <v>8174.4004761904762</v>
      </c>
      <c r="AV62" s="59">
        <f t="shared" si="39"/>
        <v>13624.000833333332</v>
      </c>
      <c r="AW62" s="59">
        <f t="shared" si="40"/>
        <v>16348.801071428572</v>
      </c>
      <c r="AX62" s="59">
        <f t="shared" si="41"/>
        <v>13624.000833333332</v>
      </c>
      <c r="AY62" s="59">
        <f t="shared" si="42"/>
        <v>8174.4004761904762</v>
      </c>
      <c r="AZ62" s="59">
        <f t="shared" si="44"/>
        <v>5449.6003571428573</v>
      </c>
      <c r="BA62" s="59">
        <f t="shared" si="46"/>
        <v>8174.4004761904762</v>
      </c>
      <c r="BB62" s="59">
        <f t="shared" si="48"/>
        <v>13624.000833333332</v>
      </c>
      <c r="BC62" s="59">
        <f t="shared" si="50"/>
        <v>16348.801071428572</v>
      </c>
      <c r="BD62" s="59">
        <f t="shared" si="52"/>
        <v>0</v>
      </c>
      <c r="BE62" s="59">
        <f t="shared" si="54"/>
        <v>0</v>
      </c>
      <c r="BF62" s="59">
        <f t="shared" si="56"/>
        <v>0</v>
      </c>
      <c r="BG62" s="59">
        <f t="shared" si="58"/>
        <v>0</v>
      </c>
      <c r="BH62" s="59">
        <f t="shared" si="60"/>
        <v>0</v>
      </c>
      <c r="BI62" s="59">
        <f t="shared" si="62"/>
        <v>0</v>
      </c>
      <c r="BJ62" s="59">
        <f t="shared" si="64"/>
        <v>0</v>
      </c>
      <c r="BK62" s="59">
        <f t="shared" si="66"/>
        <v>0</v>
      </c>
      <c r="BL62" s="59">
        <f t="shared" si="68"/>
        <v>0</v>
      </c>
      <c r="BM62" s="59">
        <f t="shared" si="70"/>
        <v>0</v>
      </c>
      <c r="BN62" s="59">
        <f t="shared" si="72"/>
        <v>0</v>
      </c>
      <c r="BO62" s="59">
        <f t="shared" si="74"/>
        <v>0</v>
      </c>
      <c r="BP62" s="59">
        <f>($L$62/$V$4)</f>
        <v>0</v>
      </c>
      <c r="BQ62" s="59"/>
      <c r="BR62" s="59"/>
      <c r="BS62" s="59"/>
      <c r="BT62" s="59"/>
      <c r="BU62" s="59"/>
      <c r="BV62" s="59"/>
      <c r="BW62" s="59"/>
      <c r="BX62" s="59"/>
      <c r="BY62" s="59"/>
      <c r="CB62" s="49">
        <f t="shared" si="8"/>
        <v>421964.94976190495</v>
      </c>
    </row>
    <row r="63" spans="1:80" x14ac:dyDescent="0.3">
      <c r="A63" s="94" t="s">
        <v>25</v>
      </c>
      <c r="B63" s="79">
        <v>2025</v>
      </c>
      <c r="C63" s="49">
        <v>0</v>
      </c>
      <c r="D63" s="49">
        <v>0</v>
      </c>
      <c r="E63" s="49"/>
      <c r="F63" s="49"/>
      <c r="G63" s="49"/>
      <c r="L63" s="49">
        <f t="shared" si="3"/>
        <v>0</v>
      </c>
      <c r="M63" s="82">
        <f t="shared" si="9"/>
        <v>35445055.780000001</v>
      </c>
      <c r="N63" s="49">
        <f t="shared" si="31"/>
        <v>421964.94976190495</v>
      </c>
      <c r="O63" s="49">
        <f t="shared" si="10"/>
        <v>13432871.349761907</v>
      </c>
      <c r="P63" s="82">
        <f t="shared" si="4"/>
        <v>22012184.430238094</v>
      </c>
      <c r="Q63" s="82">
        <f t="shared" si="5"/>
        <v>37182.556944259974</v>
      </c>
      <c r="R63" s="82">
        <f t="shared" si="15"/>
        <v>125469.45125235715</v>
      </c>
      <c r="T63" s="59">
        <f t="shared" si="43"/>
        <v>0</v>
      </c>
      <c r="U63" s="59">
        <f t="shared" si="45"/>
        <v>3153.0819047619048</v>
      </c>
      <c r="V63" s="59">
        <f t="shared" si="47"/>
        <v>3976.9690476190481</v>
      </c>
      <c r="W63" s="59">
        <f t="shared" si="49"/>
        <v>6704.1180952380955</v>
      </c>
      <c r="X63" s="59">
        <f t="shared" si="51"/>
        <v>8719.7234523809529</v>
      </c>
      <c r="Y63" s="59">
        <f t="shared" si="53"/>
        <v>15598.195595238094</v>
      </c>
      <c r="Z63" s="59">
        <f t="shared" si="55"/>
        <v>16043.301071428568</v>
      </c>
      <c r="AA63" s="59">
        <f t="shared" si="57"/>
        <v>11808.714880952382</v>
      </c>
      <c r="AB63" s="59">
        <f t="shared" si="59"/>
        <v>12684.632857142857</v>
      </c>
      <c r="AC63" s="59">
        <f t="shared" si="61"/>
        <v>12170.225119047618</v>
      </c>
      <c r="AD63" s="59">
        <f t="shared" si="63"/>
        <v>13063.00130952381</v>
      </c>
      <c r="AE63" s="59">
        <f t="shared" si="65"/>
        <v>8589.0477380952379</v>
      </c>
      <c r="AF63" s="59">
        <f t="shared" si="67"/>
        <v>13690.704523809525</v>
      </c>
      <c r="AG63" s="59">
        <f t="shared" si="69"/>
        <v>15110.230357142855</v>
      </c>
      <c r="AH63" s="59">
        <f t="shared" si="71"/>
        <v>17971.709642857142</v>
      </c>
      <c r="AI63" s="59">
        <f t="shared" si="73"/>
        <v>17748.330952380951</v>
      </c>
      <c r="AJ63" s="59">
        <f t="shared" si="75"/>
        <v>13394.037738095238</v>
      </c>
      <c r="AK63" s="59">
        <f t="shared" ref="AK63:AK94" si="76">($L$31/$V$4)</f>
        <v>22863.857500000002</v>
      </c>
      <c r="AL63" s="59">
        <f t="shared" si="28"/>
        <v>13598.437738095239</v>
      </c>
      <c r="AM63" s="59">
        <f t="shared" si="29"/>
        <v>14007.359404761904</v>
      </c>
      <c r="AN63" s="59">
        <f t="shared" si="30"/>
        <v>13815.918690476192</v>
      </c>
      <c r="AO63" s="59">
        <f t="shared" si="32"/>
        <v>7813.4879761904758</v>
      </c>
      <c r="AP63" s="59">
        <f t="shared" si="33"/>
        <v>13022.479999999998</v>
      </c>
      <c r="AQ63" s="59">
        <f t="shared" si="34"/>
        <v>15626.976071428571</v>
      </c>
      <c r="AR63" s="59">
        <f t="shared" si="35"/>
        <v>13624.000833333332</v>
      </c>
      <c r="AS63" s="59">
        <f t="shared" si="36"/>
        <v>8174.4004761904762</v>
      </c>
      <c r="AT63" s="59">
        <f t="shared" si="37"/>
        <v>5449.6003571428573</v>
      </c>
      <c r="AU63" s="59">
        <f t="shared" si="38"/>
        <v>8174.4004761904762</v>
      </c>
      <c r="AV63" s="59">
        <f t="shared" si="39"/>
        <v>13624.000833333332</v>
      </c>
      <c r="AW63" s="59">
        <f t="shared" si="40"/>
        <v>16348.801071428572</v>
      </c>
      <c r="AX63" s="59">
        <f t="shared" si="41"/>
        <v>13624.000833333332</v>
      </c>
      <c r="AY63" s="59">
        <f t="shared" si="42"/>
        <v>8174.4004761904762</v>
      </c>
      <c r="AZ63" s="59">
        <f t="shared" si="44"/>
        <v>5449.6003571428573</v>
      </c>
      <c r="BA63" s="59">
        <f t="shared" si="46"/>
        <v>8174.4004761904762</v>
      </c>
      <c r="BB63" s="59">
        <f t="shared" si="48"/>
        <v>13624.000833333332</v>
      </c>
      <c r="BC63" s="59">
        <f t="shared" si="50"/>
        <v>16348.801071428572</v>
      </c>
      <c r="BD63" s="59">
        <f t="shared" si="52"/>
        <v>0</v>
      </c>
      <c r="BE63" s="59">
        <f t="shared" si="54"/>
        <v>0</v>
      </c>
      <c r="BF63" s="59">
        <f t="shared" si="56"/>
        <v>0</v>
      </c>
      <c r="BG63" s="59">
        <f t="shared" si="58"/>
        <v>0</v>
      </c>
      <c r="BH63" s="59">
        <f t="shared" si="60"/>
        <v>0</v>
      </c>
      <c r="BI63" s="59">
        <f t="shared" si="62"/>
        <v>0</v>
      </c>
      <c r="BJ63" s="59">
        <f t="shared" si="64"/>
        <v>0</v>
      </c>
      <c r="BK63" s="59">
        <f t="shared" si="66"/>
        <v>0</v>
      </c>
      <c r="BL63" s="59">
        <f t="shared" si="68"/>
        <v>0</v>
      </c>
      <c r="BM63" s="59">
        <f t="shared" si="70"/>
        <v>0</v>
      </c>
      <c r="BN63" s="59">
        <f t="shared" si="72"/>
        <v>0</v>
      </c>
      <c r="BO63" s="59">
        <f t="shared" si="74"/>
        <v>0</v>
      </c>
      <c r="BP63" s="59">
        <f t="shared" ref="BP63:BP126" si="77">($L$62/$V$4)</f>
        <v>0</v>
      </c>
      <c r="BQ63" s="59">
        <f>($L$63/$V$4)</f>
        <v>0</v>
      </c>
      <c r="BR63" s="59"/>
      <c r="BS63" s="59"/>
      <c r="BT63" s="59"/>
      <c r="BU63" s="59"/>
      <c r="BV63" s="59"/>
      <c r="BW63" s="59"/>
      <c r="BX63" s="59"/>
      <c r="BY63" s="59"/>
      <c r="CB63" s="49">
        <f t="shared" si="8"/>
        <v>421964.94976190495</v>
      </c>
    </row>
    <row r="64" spans="1:80" x14ac:dyDescent="0.3">
      <c r="A64" s="94" t="s">
        <v>26</v>
      </c>
      <c r="B64" s="79">
        <v>2025</v>
      </c>
      <c r="C64" s="49">
        <v>0</v>
      </c>
      <c r="D64" s="49">
        <v>0</v>
      </c>
      <c r="E64" s="49"/>
      <c r="F64" s="49"/>
      <c r="G64" s="49"/>
      <c r="L64" s="49">
        <f t="shared" si="3"/>
        <v>0</v>
      </c>
      <c r="M64" s="82">
        <f t="shared" si="9"/>
        <v>35445055.780000001</v>
      </c>
      <c r="N64" s="49">
        <f t="shared" si="31"/>
        <v>421964.94976190495</v>
      </c>
      <c r="O64" s="49">
        <f t="shared" si="10"/>
        <v>13854836.299523812</v>
      </c>
      <c r="P64" s="82">
        <f t="shared" si="4"/>
        <v>21590219.480476189</v>
      </c>
      <c r="Q64" s="82">
        <f t="shared" si="5"/>
        <v>36469.781898115492</v>
      </c>
      <c r="R64" s="82">
        <f t="shared" si="15"/>
        <v>123064.2510387143</v>
      </c>
      <c r="T64" s="59">
        <f t="shared" si="43"/>
        <v>0</v>
      </c>
      <c r="U64" s="59">
        <f t="shared" si="45"/>
        <v>3153.0819047619048</v>
      </c>
      <c r="V64" s="59">
        <f t="shared" si="47"/>
        <v>3976.9690476190481</v>
      </c>
      <c r="W64" s="59">
        <f t="shared" si="49"/>
        <v>6704.1180952380955</v>
      </c>
      <c r="X64" s="59">
        <f t="shared" si="51"/>
        <v>8719.7234523809529</v>
      </c>
      <c r="Y64" s="59">
        <f t="shared" si="53"/>
        <v>15598.195595238094</v>
      </c>
      <c r="Z64" s="59">
        <f t="shared" si="55"/>
        <v>16043.301071428568</v>
      </c>
      <c r="AA64" s="59">
        <f t="shared" si="57"/>
        <v>11808.714880952382</v>
      </c>
      <c r="AB64" s="59">
        <f t="shared" si="59"/>
        <v>12684.632857142857</v>
      </c>
      <c r="AC64" s="59">
        <f t="shared" si="61"/>
        <v>12170.225119047618</v>
      </c>
      <c r="AD64" s="59">
        <f t="shared" si="63"/>
        <v>13063.00130952381</v>
      </c>
      <c r="AE64" s="59">
        <f t="shared" si="65"/>
        <v>8589.0477380952379</v>
      </c>
      <c r="AF64" s="59">
        <f t="shared" si="67"/>
        <v>13690.704523809525</v>
      </c>
      <c r="AG64" s="59">
        <f t="shared" si="69"/>
        <v>15110.230357142855</v>
      </c>
      <c r="AH64" s="59">
        <f t="shared" si="71"/>
        <v>17971.709642857142</v>
      </c>
      <c r="AI64" s="59">
        <f t="shared" si="73"/>
        <v>17748.330952380951</v>
      </c>
      <c r="AJ64" s="59">
        <f t="shared" si="75"/>
        <v>13394.037738095238</v>
      </c>
      <c r="AK64" s="59">
        <f t="shared" si="76"/>
        <v>22863.857500000002</v>
      </c>
      <c r="AL64" s="59">
        <f t="shared" ref="AL64:AL95" si="78">($L$32/$V$4)</f>
        <v>13598.437738095239</v>
      </c>
      <c r="AM64" s="59">
        <f t="shared" si="29"/>
        <v>14007.359404761904</v>
      </c>
      <c r="AN64" s="59">
        <f t="shared" si="30"/>
        <v>13815.918690476192</v>
      </c>
      <c r="AO64" s="59">
        <f t="shared" si="32"/>
        <v>7813.4879761904758</v>
      </c>
      <c r="AP64" s="59">
        <f t="shared" si="33"/>
        <v>13022.479999999998</v>
      </c>
      <c r="AQ64" s="59">
        <f t="shared" si="34"/>
        <v>15626.976071428571</v>
      </c>
      <c r="AR64" s="59">
        <f t="shared" si="35"/>
        <v>13624.000833333332</v>
      </c>
      <c r="AS64" s="59">
        <f t="shared" si="36"/>
        <v>8174.4004761904762</v>
      </c>
      <c r="AT64" s="59">
        <f t="shared" si="37"/>
        <v>5449.6003571428573</v>
      </c>
      <c r="AU64" s="59">
        <f t="shared" si="38"/>
        <v>8174.4004761904762</v>
      </c>
      <c r="AV64" s="59">
        <f t="shared" si="39"/>
        <v>13624.000833333332</v>
      </c>
      <c r="AW64" s="59">
        <f t="shared" si="40"/>
        <v>16348.801071428572</v>
      </c>
      <c r="AX64" s="59">
        <f t="shared" si="41"/>
        <v>13624.000833333332</v>
      </c>
      <c r="AY64" s="59">
        <f t="shared" si="42"/>
        <v>8174.4004761904762</v>
      </c>
      <c r="AZ64" s="59">
        <f t="shared" si="44"/>
        <v>5449.6003571428573</v>
      </c>
      <c r="BA64" s="59">
        <f t="shared" si="46"/>
        <v>8174.4004761904762</v>
      </c>
      <c r="BB64" s="59">
        <f t="shared" si="48"/>
        <v>13624.000833333332</v>
      </c>
      <c r="BC64" s="59">
        <f t="shared" si="50"/>
        <v>16348.801071428572</v>
      </c>
      <c r="BD64" s="59">
        <f t="shared" si="52"/>
        <v>0</v>
      </c>
      <c r="BE64" s="59">
        <f t="shared" si="54"/>
        <v>0</v>
      </c>
      <c r="BF64" s="59">
        <f t="shared" si="56"/>
        <v>0</v>
      </c>
      <c r="BG64" s="59">
        <f t="shared" si="58"/>
        <v>0</v>
      </c>
      <c r="BH64" s="59">
        <f t="shared" si="60"/>
        <v>0</v>
      </c>
      <c r="BI64" s="59">
        <f t="shared" si="62"/>
        <v>0</v>
      </c>
      <c r="BJ64" s="59">
        <f t="shared" si="64"/>
        <v>0</v>
      </c>
      <c r="BK64" s="59">
        <f t="shared" si="66"/>
        <v>0</v>
      </c>
      <c r="BL64" s="59">
        <f t="shared" si="68"/>
        <v>0</v>
      </c>
      <c r="BM64" s="59">
        <f t="shared" si="70"/>
        <v>0</v>
      </c>
      <c r="BN64" s="59">
        <f t="shared" si="72"/>
        <v>0</v>
      </c>
      <c r="BO64" s="59">
        <f t="shared" si="74"/>
        <v>0</v>
      </c>
      <c r="BP64" s="59">
        <f t="shared" si="77"/>
        <v>0</v>
      </c>
      <c r="BQ64" s="59">
        <f t="shared" ref="BQ64:BQ127" si="79">($L$63/$V$4)</f>
        <v>0</v>
      </c>
      <c r="BR64" s="59">
        <f>($L$64/$V$4)</f>
        <v>0</v>
      </c>
      <c r="BS64" s="59"/>
      <c r="BT64" s="59"/>
      <c r="BU64" s="59"/>
      <c r="BV64" s="59"/>
      <c r="BW64" s="59"/>
      <c r="BX64" s="59"/>
      <c r="BY64" s="59"/>
      <c r="CB64" s="49">
        <f t="shared" si="8"/>
        <v>421964.94976190495</v>
      </c>
    </row>
    <row r="65" spans="1:80" x14ac:dyDescent="0.3">
      <c r="A65" s="94" t="s">
        <v>27</v>
      </c>
      <c r="B65" s="79">
        <v>2025</v>
      </c>
      <c r="C65" s="49">
        <v>0</v>
      </c>
      <c r="D65" s="49">
        <v>0</v>
      </c>
      <c r="E65" s="49"/>
      <c r="F65" s="49"/>
      <c r="G65" s="49"/>
      <c r="L65" s="49">
        <f t="shared" si="3"/>
        <v>0</v>
      </c>
      <c r="M65" s="82">
        <f t="shared" si="9"/>
        <v>35445055.780000001</v>
      </c>
      <c r="N65" s="49">
        <f t="shared" si="31"/>
        <v>421964.94976190495</v>
      </c>
      <c r="O65" s="49">
        <f t="shared" si="10"/>
        <v>14276801.249285717</v>
      </c>
      <c r="P65" s="82">
        <f t="shared" si="4"/>
        <v>21168254.530714285</v>
      </c>
      <c r="Q65" s="82">
        <f t="shared" si="5"/>
        <v>35757.006851971011</v>
      </c>
      <c r="R65" s="82">
        <f t="shared" si="15"/>
        <v>120659.05082507142</v>
      </c>
      <c r="T65" s="59">
        <f t="shared" si="43"/>
        <v>0</v>
      </c>
      <c r="U65" s="59">
        <f t="shared" si="45"/>
        <v>3153.0819047619048</v>
      </c>
      <c r="V65" s="59">
        <f t="shared" si="47"/>
        <v>3976.9690476190481</v>
      </c>
      <c r="W65" s="59">
        <f t="shared" si="49"/>
        <v>6704.1180952380955</v>
      </c>
      <c r="X65" s="59">
        <f t="shared" si="51"/>
        <v>8719.7234523809529</v>
      </c>
      <c r="Y65" s="59">
        <f t="shared" si="53"/>
        <v>15598.195595238094</v>
      </c>
      <c r="Z65" s="59">
        <f t="shared" si="55"/>
        <v>16043.301071428568</v>
      </c>
      <c r="AA65" s="59">
        <f t="shared" si="57"/>
        <v>11808.714880952382</v>
      </c>
      <c r="AB65" s="59">
        <f t="shared" si="59"/>
        <v>12684.632857142857</v>
      </c>
      <c r="AC65" s="59">
        <f t="shared" si="61"/>
        <v>12170.225119047618</v>
      </c>
      <c r="AD65" s="59">
        <f t="shared" si="63"/>
        <v>13063.00130952381</v>
      </c>
      <c r="AE65" s="59">
        <f t="shared" si="65"/>
        <v>8589.0477380952379</v>
      </c>
      <c r="AF65" s="59">
        <f t="shared" si="67"/>
        <v>13690.704523809525</v>
      </c>
      <c r="AG65" s="59">
        <f t="shared" si="69"/>
        <v>15110.230357142855</v>
      </c>
      <c r="AH65" s="59">
        <f t="shared" si="71"/>
        <v>17971.709642857142</v>
      </c>
      <c r="AI65" s="59">
        <f t="shared" si="73"/>
        <v>17748.330952380951</v>
      </c>
      <c r="AJ65" s="59">
        <f t="shared" si="75"/>
        <v>13394.037738095238</v>
      </c>
      <c r="AK65" s="59">
        <f t="shared" si="76"/>
        <v>22863.857500000002</v>
      </c>
      <c r="AL65" s="59">
        <f t="shared" si="78"/>
        <v>13598.437738095239</v>
      </c>
      <c r="AM65" s="59">
        <f t="shared" ref="AM65:AM96" si="80">($L$33/$V$4)</f>
        <v>14007.359404761904</v>
      </c>
      <c r="AN65" s="59">
        <f t="shared" si="30"/>
        <v>13815.918690476192</v>
      </c>
      <c r="AO65" s="59">
        <f t="shared" si="32"/>
        <v>7813.4879761904758</v>
      </c>
      <c r="AP65" s="59">
        <f t="shared" si="33"/>
        <v>13022.479999999998</v>
      </c>
      <c r="AQ65" s="59">
        <f t="shared" si="34"/>
        <v>15626.976071428571</v>
      </c>
      <c r="AR65" s="59">
        <f t="shared" si="35"/>
        <v>13624.000833333332</v>
      </c>
      <c r="AS65" s="59">
        <f t="shared" si="36"/>
        <v>8174.4004761904762</v>
      </c>
      <c r="AT65" s="59">
        <f t="shared" si="37"/>
        <v>5449.6003571428573</v>
      </c>
      <c r="AU65" s="59">
        <f t="shared" si="38"/>
        <v>8174.4004761904762</v>
      </c>
      <c r="AV65" s="59">
        <f t="shared" si="39"/>
        <v>13624.000833333332</v>
      </c>
      <c r="AW65" s="59">
        <f t="shared" si="40"/>
        <v>16348.801071428572</v>
      </c>
      <c r="AX65" s="59">
        <f t="shared" si="41"/>
        <v>13624.000833333332</v>
      </c>
      <c r="AY65" s="59">
        <f t="shared" si="42"/>
        <v>8174.4004761904762</v>
      </c>
      <c r="AZ65" s="59">
        <f t="shared" si="44"/>
        <v>5449.6003571428573</v>
      </c>
      <c r="BA65" s="59">
        <f t="shared" si="46"/>
        <v>8174.4004761904762</v>
      </c>
      <c r="BB65" s="59">
        <f t="shared" si="48"/>
        <v>13624.000833333332</v>
      </c>
      <c r="BC65" s="59">
        <f t="shared" si="50"/>
        <v>16348.801071428572</v>
      </c>
      <c r="BD65" s="59">
        <f t="shared" si="52"/>
        <v>0</v>
      </c>
      <c r="BE65" s="59">
        <f t="shared" si="54"/>
        <v>0</v>
      </c>
      <c r="BF65" s="59">
        <f t="shared" si="56"/>
        <v>0</v>
      </c>
      <c r="BG65" s="59">
        <f t="shared" si="58"/>
        <v>0</v>
      </c>
      <c r="BH65" s="59">
        <f t="shared" si="60"/>
        <v>0</v>
      </c>
      <c r="BI65" s="59">
        <f t="shared" si="62"/>
        <v>0</v>
      </c>
      <c r="BJ65" s="59">
        <f t="shared" si="64"/>
        <v>0</v>
      </c>
      <c r="BK65" s="59">
        <f t="shared" si="66"/>
        <v>0</v>
      </c>
      <c r="BL65" s="59">
        <f t="shared" si="68"/>
        <v>0</v>
      </c>
      <c r="BM65" s="59">
        <f t="shared" si="70"/>
        <v>0</v>
      </c>
      <c r="BN65" s="59">
        <f t="shared" si="72"/>
        <v>0</v>
      </c>
      <c r="BO65" s="59">
        <f t="shared" si="74"/>
        <v>0</v>
      </c>
      <c r="BP65" s="59">
        <f t="shared" si="77"/>
        <v>0</v>
      </c>
      <c r="BQ65" s="59">
        <f t="shared" si="79"/>
        <v>0</v>
      </c>
      <c r="BR65" s="59">
        <f t="shared" ref="BR65:BR128" si="81">($L$64/$V$4)</f>
        <v>0</v>
      </c>
      <c r="BS65" s="59">
        <f>($L$65/$V$4)</f>
        <v>0</v>
      </c>
      <c r="BT65" s="59"/>
      <c r="BU65" s="59"/>
      <c r="BV65" s="59"/>
      <c r="BW65" s="59"/>
      <c r="BX65" s="59"/>
      <c r="BY65" s="59"/>
      <c r="CB65" s="49">
        <f t="shared" si="8"/>
        <v>421964.94976190495</v>
      </c>
    </row>
    <row r="66" spans="1:80" x14ac:dyDescent="0.3">
      <c r="A66" s="94" t="s">
        <v>28</v>
      </c>
      <c r="B66" s="79">
        <v>2025</v>
      </c>
      <c r="C66" s="49">
        <v>0</v>
      </c>
      <c r="D66" s="49">
        <v>0</v>
      </c>
      <c r="E66" s="49"/>
      <c r="F66" s="49"/>
      <c r="G66" s="49"/>
      <c r="L66" s="49">
        <f t="shared" si="3"/>
        <v>0</v>
      </c>
      <c r="M66" s="82">
        <f t="shared" si="9"/>
        <v>35445055.780000001</v>
      </c>
      <c r="N66" s="49">
        <f t="shared" si="31"/>
        <v>421964.94976190495</v>
      </c>
      <c r="O66" s="49">
        <f t="shared" si="10"/>
        <v>14698766.199047621</v>
      </c>
      <c r="P66" s="82">
        <f t="shared" si="4"/>
        <v>20746289.58095238</v>
      </c>
      <c r="Q66" s="82">
        <f t="shared" si="5"/>
        <v>35044.231805826523</v>
      </c>
      <c r="R66" s="82">
        <f t="shared" si="15"/>
        <v>118253.85061142857</v>
      </c>
      <c r="T66" s="59">
        <f t="shared" si="43"/>
        <v>0</v>
      </c>
      <c r="U66" s="59">
        <f t="shared" si="45"/>
        <v>3153.0819047619048</v>
      </c>
      <c r="V66" s="59">
        <f t="shared" si="47"/>
        <v>3976.9690476190481</v>
      </c>
      <c r="W66" s="59">
        <f t="shared" si="49"/>
        <v>6704.1180952380955</v>
      </c>
      <c r="X66" s="59">
        <f t="shared" si="51"/>
        <v>8719.7234523809529</v>
      </c>
      <c r="Y66" s="59">
        <f t="shared" si="53"/>
        <v>15598.195595238094</v>
      </c>
      <c r="Z66" s="59">
        <f t="shared" si="55"/>
        <v>16043.301071428568</v>
      </c>
      <c r="AA66" s="59">
        <f t="shared" si="57"/>
        <v>11808.714880952382</v>
      </c>
      <c r="AB66" s="59">
        <f t="shared" si="59"/>
        <v>12684.632857142857</v>
      </c>
      <c r="AC66" s="59">
        <f t="shared" si="61"/>
        <v>12170.225119047618</v>
      </c>
      <c r="AD66" s="59">
        <f t="shared" si="63"/>
        <v>13063.00130952381</v>
      </c>
      <c r="AE66" s="59">
        <f t="shared" si="65"/>
        <v>8589.0477380952379</v>
      </c>
      <c r="AF66" s="59">
        <f t="shared" si="67"/>
        <v>13690.704523809525</v>
      </c>
      <c r="AG66" s="59">
        <f t="shared" si="69"/>
        <v>15110.230357142855</v>
      </c>
      <c r="AH66" s="59">
        <f t="shared" si="71"/>
        <v>17971.709642857142</v>
      </c>
      <c r="AI66" s="59">
        <f t="shared" si="73"/>
        <v>17748.330952380951</v>
      </c>
      <c r="AJ66" s="59">
        <f t="shared" si="75"/>
        <v>13394.037738095238</v>
      </c>
      <c r="AK66" s="59">
        <f t="shared" si="76"/>
        <v>22863.857500000002</v>
      </c>
      <c r="AL66" s="59">
        <f t="shared" si="78"/>
        <v>13598.437738095239</v>
      </c>
      <c r="AM66" s="59">
        <f t="shared" si="80"/>
        <v>14007.359404761904</v>
      </c>
      <c r="AN66" s="59">
        <f t="shared" ref="AN66:AN97" si="82">($L$34/$V$4)</f>
        <v>13815.918690476192</v>
      </c>
      <c r="AO66" s="59">
        <f t="shared" si="32"/>
        <v>7813.4879761904758</v>
      </c>
      <c r="AP66" s="59">
        <f t="shared" si="33"/>
        <v>13022.479999999998</v>
      </c>
      <c r="AQ66" s="59">
        <f t="shared" si="34"/>
        <v>15626.976071428571</v>
      </c>
      <c r="AR66" s="59">
        <f t="shared" si="35"/>
        <v>13624.000833333332</v>
      </c>
      <c r="AS66" s="59">
        <f t="shared" si="36"/>
        <v>8174.4004761904762</v>
      </c>
      <c r="AT66" s="59">
        <f t="shared" si="37"/>
        <v>5449.6003571428573</v>
      </c>
      <c r="AU66" s="59">
        <f t="shared" si="38"/>
        <v>8174.4004761904762</v>
      </c>
      <c r="AV66" s="59">
        <f t="shared" si="39"/>
        <v>13624.000833333332</v>
      </c>
      <c r="AW66" s="59">
        <f t="shared" si="40"/>
        <v>16348.801071428572</v>
      </c>
      <c r="AX66" s="59">
        <f t="shared" si="41"/>
        <v>13624.000833333332</v>
      </c>
      <c r="AY66" s="59">
        <f t="shared" si="42"/>
        <v>8174.4004761904762</v>
      </c>
      <c r="AZ66" s="59">
        <f t="shared" si="44"/>
        <v>5449.6003571428573</v>
      </c>
      <c r="BA66" s="59">
        <f t="shared" si="46"/>
        <v>8174.4004761904762</v>
      </c>
      <c r="BB66" s="59">
        <f t="shared" si="48"/>
        <v>13624.000833333332</v>
      </c>
      <c r="BC66" s="59">
        <f t="shared" si="50"/>
        <v>16348.801071428572</v>
      </c>
      <c r="BD66" s="59">
        <f t="shared" si="52"/>
        <v>0</v>
      </c>
      <c r="BE66" s="59">
        <f t="shared" si="54"/>
        <v>0</v>
      </c>
      <c r="BF66" s="59">
        <f t="shared" si="56"/>
        <v>0</v>
      </c>
      <c r="BG66" s="59">
        <f t="shared" si="58"/>
        <v>0</v>
      </c>
      <c r="BH66" s="59">
        <f t="shared" si="60"/>
        <v>0</v>
      </c>
      <c r="BI66" s="59">
        <f t="shared" si="62"/>
        <v>0</v>
      </c>
      <c r="BJ66" s="59">
        <f t="shared" si="64"/>
        <v>0</v>
      </c>
      <c r="BK66" s="59">
        <f t="shared" si="66"/>
        <v>0</v>
      </c>
      <c r="BL66" s="59">
        <f t="shared" si="68"/>
        <v>0</v>
      </c>
      <c r="BM66" s="59">
        <f t="shared" si="70"/>
        <v>0</v>
      </c>
      <c r="BN66" s="59">
        <f t="shared" si="72"/>
        <v>0</v>
      </c>
      <c r="BO66" s="59">
        <f t="shared" si="74"/>
        <v>0</v>
      </c>
      <c r="BP66" s="59">
        <f t="shared" si="77"/>
        <v>0</v>
      </c>
      <c r="BQ66" s="59">
        <f t="shared" si="79"/>
        <v>0</v>
      </c>
      <c r="BR66" s="59">
        <f t="shared" si="81"/>
        <v>0</v>
      </c>
      <c r="BS66" s="59">
        <f t="shared" ref="BS66:BS129" si="83">($L$65/$V$4)</f>
        <v>0</v>
      </c>
      <c r="BT66" s="59">
        <f>($L$66/$V$4)</f>
        <v>0</v>
      </c>
      <c r="BU66" s="59"/>
      <c r="BV66" s="59"/>
      <c r="BW66" s="59"/>
      <c r="BX66" s="59"/>
      <c r="BY66" s="59"/>
      <c r="CB66" s="49">
        <f t="shared" si="8"/>
        <v>421964.94976190495</v>
      </c>
    </row>
    <row r="67" spans="1:80" x14ac:dyDescent="0.3">
      <c r="A67" s="94" t="s">
        <v>29</v>
      </c>
      <c r="B67" s="79">
        <v>2025</v>
      </c>
      <c r="C67" s="49">
        <v>0</v>
      </c>
      <c r="D67" s="49">
        <v>0</v>
      </c>
      <c r="E67" s="49"/>
      <c r="F67" s="49"/>
      <c r="G67" s="49"/>
      <c r="L67" s="49">
        <f t="shared" si="3"/>
        <v>0</v>
      </c>
      <c r="M67" s="82">
        <f t="shared" si="9"/>
        <v>35445055.780000001</v>
      </c>
      <c r="N67" s="49">
        <f t="shared" si="31"/>
        <v>421964.94976190495</v>
      </c>
      <c r="O67" s="49">
        <f t="shared" si="10"/>
        <v>15120731.148809526</v>
      </c>
      <c r="P67" s="82">
        <f t="shared" si="4"/>
        <v>20324324.631190475</v>
      </c>
      <c r="Q67" s="82">
        <f t="shared" si="5"/>
        <v>34331.456759682042</v>
      </c>
      <c r="R67" s="82">
        <f t="shared" si="15"/>
        <v>115848.65039778571</v>
      </c>
      <c r="T67" s="59">
        <f t="shared" si="43"/>
        <v>0</v>
      </c>
      <c r="U67" s="59">
        <f t="shared" si="45"/>
        <v>3153.0819047619048</v>
      </c>
      <c r="V67" s="59">
        <f t="shared" si="47"/>
        <v>3976.9690476190481</v>
      </c>
      <c r="W67" s="59">
        <f t="shared" si="49"/>
        <v>6704.1180952380955</v>
      </c>
      <c r="X67" s="59">
        <f t="shared" si="51"/>
        <v>8719.7234523809529</v>
      </c>
      <c r="Y67" s="59">
        <f t="shared" si="53"/>
        <v>15598.195595238094</v>
      </c>
      <c r="Z67" s="59">
        <f t="shared" si="55"/>
        <v>16043.301071428568</v>
      </c>
      <c r="AA67" s="59">
        <f t="shared" si="57"/>
        <v>11808.714880952382</v>
      </c>
      <c r="AB67" s="59">
        <f t="shared" si="59"/>
        <v>12684.632857142857</v>
      </c>
      <c r="AC67" s="59">
        <f t="shared" si="61"/>
        <v>12170.225119047618</v>
      </c>
      <c r="AD67" s="59">
        <f t="shared" si="63"/>
        <v>13063.00130952381</v>
      </c>
      <c r="AE67" s="59">
        <f t="shared" si="65"/>
        <v>8589.0477380952379</v>
      </c>
      <c r="AF67" s="59">
        <f t="shared" si="67"/>
        <v>13690.704523809525</v>
      </c>
      <c r="AG67" s="59">
        <f t="shared" si="69"/>
        <v>15110.230357142855</v>
      </c>
      <c r="AH67" s="59">
        <f t="shared" si="71"/>
        <v>17971.709642857142</v>
      </c>
      <c r="AI67" s="59">
        <f t="shared" si="73"/>
        <v>17748.330952380951</v>
      </c>
      <c r="AJ67" s="59">
        <f t="shared" si="75"/>
        <v>13394.037738095238</v>
      </c>
      <c r="AK67" s="59">
        <f t="shared" si="76"/>
        <v>22863.857500000002</v>
      </c>
      <c r="AL67" s="59">
        <f t="shared" si="78"/>
        <v>13598.437738095239</v>
      </c>
      <c r="AM67" s="59">
        <f t="shared" si="80"/>
        <v>14007.359404761904</v>
      </c>
      <c r="AN67" s="59">
        <f t="shared" si="82"/>
        <v>13815.918690476192</v>
      </c>
      <c r="AO67" s="59">
        <f t="shared" ref="AO67:AO98" si="84">($L$35/$V$4)</f>
        <v>7813.4879761904758</v>
      </c>
      <c r="AP67" s="59">
        <f t="shared" si="33"/>
        <v>13022.479999999998</v>
      </c>
      <c r="AQ67" s="59">
        <f t="shared" si="34"/>
        <v>15626.976071428571</v>
      </c>
      <c r="AR67" s="59">
        <f t="shared" si="35"/>
        <v>13624.000833333332</v>
      </c>
      <c r="AS67" s="59">
        <f t="shared" si="36"/>
        <v>8174.4004761904762</v>
      </c>
      <c r="AT67" s="59">
        <f t="shared" si="37"/>
        <v>5449.6003571428573</v>
      </c>
      <c r="AU67" s="59">
        <f t="shared" si="38"/>
        <v>8174.4004761904762</v>
      </c>
      <c r="AV67" s="59">
        <f t="shared" si="39"/>
        <v>13624.000833333332</v>
      </c>
      <c r="AW67" s="59">
        <f t="shared" si="40"/>
        <v>16348.801071428572</v>
      </c>
      <c r="AX67" s="59">
        <f t="shared" si="41"/>
        <v>13624.000833333332</v>
      </c>
      <c r="AY67" s="59">
        <f t="shared" si="42"/>
        <v>8174.4004761904762</v>
      </c>
      <c r="AZ67" s="59">
        <f t="shared" si="44"/>
        <v>5449.6003571428573</v>
      </c>
      <c r="BA67" s="59">
        <f t="shared" si="46"/>
        <v>8174.4004761904762</v>
      </c>
      <c r="BB67" s="59">
        <f t="shared" si="48"/>
        <v>13624.000833333332</v>
      </c>
      <c r="BC67" s="59">
        <f t="shared" si="50"/>
        <v>16348.801071428572</v>
      </c>
      <c r="BD67" s="59">
        <f t="shared" si="52"/>
        <v>0</v>
      </c>
      <c r="BE67" s="59">
        <f t="shared" si="54"/>
        <v>0</v>
      </c>
      <c r="BF67" s="59">
        <f t="shared" si="56"/>
        <v>0</v>
      </c>
      <c r="BG67" s="59">
        <f t="shared" si="58"/>
        <v>0</v>
      </c>
      <c r="BH67" s="59">
        <f t="shared" si="60"/>
        <v>0</v>
      </c>
      <c r="BI67" s="59">
        <f t="shared" si="62"/>
        <v>0</v>
      </c>
      <c r="BJ67" s="59">
        <f t="shared" si="64"/>
        <v>0</v>
      </c>
      <c r="BK67" s="59">
        <f t="shared" si="66"/>
        <v>0</v>
      </c>
      <c r="BL67" s="59">
        <f t="shared" si="68"/>
        <v>0</v>
      </c>
      <c r="BM67" s="59">
        <f t="shared" si="70"/>
        <v>0</v>
      </c>
      <c r="BN67" s="59">
        <f t="shared" si="72"/>
        <v>0</v>
      </c>
      <c r="BO67" s="59">
        <f t="shared" si="74"/>
        <v>0</v>
      </c>
      <c r="BP67" s="59">
        <f t="shared" si="77"/>
        <v>0</v>
      </c>
      <c r="BQ67" s="59">
        <f t="shared" si="79"/>
        <v>0</v>
      </c>
      <c r="BR67" s="59">
        <f t="shared" si="81"/>
        <v>0</v>
      </c>
      <c r="BS67" s="59">
        <f t="shared" si="83"/>
        <v>0</v>
      </c>
      <c r="BT67" s="59">
        <f t="shared" ref="BT67:BT130" si="85">($L$66/$V$4)</f>
        <v>0</v>
      </c>
      <c r="BU67" s="59">
        <f>($L$67/$V$4)</f>
        <v>0</v>
      </c>
      <c r="BV67" s="59"/>
      <c r="BW67" s="59"/>
      <c r="BX67" s="59"/>
      <c r="BY67" s="59"/>
      <c r="CB67" s="49">
        <f t="shared" si="8"/>
        <v>421964.94976190495</v>
      </c>
    </row>
    <row r="68" spans="1:80" x14ac:dyDescent="0.3">
      <c r="A68" s="94" t="s">
        <v>18</v>
      </c>
      <c r="B68" s="79">
        <v>2026</v>
      </c>
      <c r="C68" s="49">
        <v>0</v>
      </c>
      <c r="D68" s="49">
        <v>0</v>
      </c>
      <c r="E68" s="49"/>
      <c r="F68" s="49"/>
      <c r="G68" s="49"/>
      <c r="L68" s="49">
        <f t="shared" si="3"/>
        <v>0</v>
      </c>
      <c r="M68" s="82">
        <f t="shared" si="9"/>
        <v>35445055.780000001</v>
      </c>
      <c r="N68" s="49">
        <f t="shared" si="31"/>
        <v>421964.94976190495</v>
      </c>
      <c r="O68" s="49">
        <f t="shared" si="10"/>
        <v>15542696.098571431</v>
      </c>
      <c r="P68" s="82">
        <f t="shared" si="4"/>
        <v>19902359.68142857</v>
      </c>
      <c r="Q68" s="82">
        <f t="shared" si="5"/>
        <v>33618.68171353756</v>
      </c>
      <c r="R68" s="82">
        <f t="shared" si="15"/>
        <v>113443.45018414286</v>
      </c>
      <c r="T68" s="59">
        <f t="shared" si="43"/>
        <v>0</v>
      </c>
      <c r="U68" s="59">
        <f t="shared" si="45"/>
        <v>3153.0819047619048</v>
      </c>
      <c r="V68" s="59">
        <f t="shared" si="47"/>
        <v>3976.9690476190481</v>
      </c>
      <c r="W68" s="59">
        <f t="shared" si="49"/>
        <v>6704.1180952380955</v>
      </c>
      <c r="X68" s="59">
        <f t="shared" si="51"/>
        <v>8719.7234523809529</v>
      </c>
      <c r="Y68" s="59">
        <f t="shared" si="53"/>
        <v>15598.195595238094</v>
      </c>
      <c r="Z68" s="59">
        <f t="shared" si="55"/>
        <v>16043.301071428568</v>
      </c>
      <c r="AA68" s="59">
        <f t="shared" si="57"/>
        <v>11808.714880952382</v>
      </c>
      <c r="AB68" s="59">
        <f t="shared" si="59"/>
        <v>12684.632857142857</v>
      </c>
      <c r="AC68" s="59">
        <f t="shared" si="61"/>
        <v>12170.225119047618</v>
      </c>
      <c r="AD68" s="59">
        <f t="shared" si="63"/>
        <v>13063.00130952381</v>
      </c>
      <c r="AE68" s="59">
        <f t="shared" si="65"/>
        <v>8589.0477380952379</v>
      </c>
      <c r="AF68" s="59">
        <f t="shared" si="67"/>
        <v>13690.704523809525</v>
      </c>
      <c r="AG68" s="59">
        <f t="shared" si="69"/>
        <v>15110.230357142855</v>
      </c>
      <c r="AH68" s="59">
        <f t="shared" si="71"/>
        <v>17971.709642857142</v>
      </c>
      <c r="AI68" s="59">
        <f t="shared" si="73"/>
        <v>17748.330952380951</v>
      </c>
      <c r="AJ68" s="59">
        <f t="shared" si="75"/>
        <v>13394.037738095238</v>
      </c>
      <c r="AK68" s="59">
        <f t="shared" si="76"/>
        <v>22863.857500000002</v>
      </c>
      <c r="AL68" s="59">
        <f t="shared" si="78"/>
        <v>13598.437738095239</v>
      </c>
      <c r="AM68" s="59">
        <f t="shared" si="80"/>
        <v>14007.359404761904</v>
      </c>
      <c r="AN68" s="59">
        <f t="shared" si="82"/>
        <v>13815.918690476192</v>
      </c>
      <c r="AO68" s="59">
        <f t="shared" si="84"/>
        <v>7813.4879761904758</v>
      </c>
      <c r="AP68" s="59">
        <f t="shared" ref="AP68:AP99" si="86">($L$36/$V$4)</f>
        <v>13022.479999999998</v>
      </c>
      <c r="AQ68" s="59">
        <f t="shared" si="34"/>
        <v>15626.976071428571</v>
      </c>
      <c r="AR68" s="59">
        <f t="shared" si="35"/>
        <v>13624.000833333332</v>
      </c>
      <c r="AS68" s="59">
        <f t="shared" si="36"/>
        <v>8174.4004761904762</v>
      </c>
      <c r="AT68" s="59">
        <f t="shared" si="37"/>
        <v>5449.6003571428573</v>
      </c>
      <c r="AU68" s="59">
        <f t="shared" si="38"/>
        <v>8174.4004761904762</v>
      </c>
      <c r="AV68" s="59">
        <f t="shared" si="39"/>
        <v>13624.000833333332</v>
      </c>
      <c r="AW68" s="59">
        <f t="shared" si="40"/>
        <v>16348.801071428572</v>
      </c>
      <c r="AX68" s="59">
        <f t="shared" si="41"/>
        <v>13624.000833333332</v>
      </c>
      <c r="AY68" s="59">
        <f t="shared" si="42"/>
        <v>8174.4004761904762</v>
      </c>
      <c r="AZ68" s="59">
        <f t="shared" si="44"/>
        <v>5449.6003571428573</v>
      </c>
      <c r="BA68" s="59">
        <f t="shared" si="46"/>
        <v>8174.4004761904762</v>
      </c>
      <c r="BB68" s="59">
        <f t="shared" si="48"/>
        <v>13624.000833333332</v>
      </c>
      <c r="BC68" s="59">
        <f t="shared" si="50"/>
        <v>16348.801071428572</v>
      </c>
      <c r="BD68" s="59">
        <f t="shared" si="52"/>
        <v>0</v>
      </c>
      <c r="BE68" s="59">
        <f t="shared" si="54"/>
        <v>0</v>
      </c>
      <c r="BF68" s="59">
        <f t="shared" si="56"/>
        <v>0</v>
      </c>
      <c r="BG68" s="59">
        <f t="shared" si="58"/>
        <v>0</v>
      </c>
      <c r="BH68" s="59">
        <f t="shared" si="60"/>
        <v>0</v>
      </c>
      <c r="BI68" s="59">
        <f t="shared" si="62"/>
        <v>0</v>
      </c>
      <c r="BJ68" s="59">
        <f t="shared" si="64"/>
        <v>0</v>
      </c>
      <c r="BK68" s="59">
        <f t="shared" si="66"/>
        <v>0</v>
      </c>
      <c r="BL68" s="59">
        <f t="shared" si="68"/>
        <v>0</v>
      </c>
      <c r="BM68" s="59">
        <f t="shared" si="70"/>
        <v>0</v>
      </c>
      <c r="BN68" s="59">
        <f t="shared" si="72"/>
        <v>0</v>
      </c>
      <c r="BO68" s="59">
        <f t="shared" si="74"/>
        <v>0</v>
      </c>
      <c r="BP68" s="59">
        <f t="shared" si="77"/>
        <v>0</v>
      </c>
      <c r="BQ68" s="59">
        <f t="shared" si="79"/>
        <v>0</v>
      </c>
      <c r="BR68" s="59">
        <f t="shared" si="81"/>
        <v>0</v>
      </c>
      <c r="BS68" s="59">
        <f t="shared" si="83"/>
        <v>0</v>
      </c>
      <c r="BT68" s="59">
        <f t="shared" si="85"/>
        <v>0</v>
      </c>
      <c r="BU68" s="59">
        <f t="shared" ref="BU68:BU131" si="87">($L$67/$V$4)</f>
        <v>0</v>
      </c>
      <c r="BV68" s="59">
        <f>($L$68/$V$4)</f>
        <v>0</v>
      </c>
      <c r="BW68" s="59"/>
      <c r="BX68" s="59"/>
      <c r="BY68" s="59"/>
      <c r="CB68" s="49">
        <f t="shared" si="8"/>
        <v>421964.94976190495</v>
      </c>
    </row>
    <row r="69" spans="1:80" x14ac:dyDescent="0.3">
      <c r="A69" s="94" t="s">
        <v>19</v>
      </c>
      <c r="B69" s="79">
        <v>2026</v>
      </c>
      <c r="C69" s="49">
        <v>0</v>
      </c>
      <c r="D69" s="49">
        <v>0</v>
      </c>
      <c r="E69" s="49"/>
      <c r="F69" s="49"/>
      <c r="G69" s="49"/>
      <c r="L69" s="49">
        <f t="shared" si="3"/>
        <v>0</v>
      </c>
      <c r="M69" s="82">
        <f t="shared" si="9"/>
        <v>35445055.780000001</v>
      </c>
      <c r="N69" s="49">
        <f t="shared" si="31"/>
        <v>421964.94976190495</v>
      </c>
      <c r="O69" s="49">
        <f t="shared" si="10"/>
        <v>15964661.048333336</v>
      </c>
      <c r="P69" s="82">
        <f t="shared" si="4"/>
        <v>19480394.731666666</v>
      </c>
      <c r="Q69" s="82">
        <f t="shared" si="5"/>
        <v>32905.906667393072</v>
      </c>
      <c r="R69" s="82">
        <f t="shared" si="15"/>
        <v>111038.24997049999</v>
      </c>
      <c r="T69" s="59">
        <f t="shared" si="43"/>
        <v>0</v>
      </c>
      <c r="U69" s="59">
        <f t="shared" si="45"/>
        <v>3153.0819047619048</v>
      </c>
      <c r="V69" s="59">
        <f t="shared" si="47"/>
        <v>3976.9690476190481</v>
      </c>
      <c r="W69" s="59">
        <f t="shared" si="49"/>
        <v>6704.1180952380955</v>
      </c>
      <c r="X69" s="59">
        <f t="shared" si="51"/>
        <v>8719.7234523809529</v>
      </c>
      <c r="Y69" s="59">
        <f t="shared" si="53"/>
        <v>15598.195595238094</v>
      </c>
      <c r="Z69" s="59">
        <f t="shared" si="55"/>
        <v>16043.301071428568</v>
      </c>
      <c r="AA69" s="59">
        <f t="shared" si="57"/>
        <v>11808.714880952382</v>
      </c>
      <c r="AB69" s="59">
        <f t="shared" si="59"/>
        <v>12684.632857142857</v>
      </c>
      <c r="AC69" s="59">
        <f t="shared" si="61"/>
        <v>12170.225119047618</v>
      </c>
      <c r="AD69" s="59">
        <f t="shared" si="63"/>
        <v>13063.00130952381</v>
      </c>
      <c r="AE69" s="59">
        <f t="shared" si="65"/>
        <v>8589.0477380952379</v>
      </c>
      <c r="AF69" s="59">
        <f t="shared" si="67"/>
        <v>13690.704523809525</v>
      </c>
      <c r="AG69" s="59">
        <f t="shared" si="69"/>
        <v>15110.230357142855</v>
      </c>
      <c r="AH69" s="59">
        <f t="shared" si="71"/>
        <v>17971.709642857142</v>
      </c>
      <c r="AI69" s="59">
        <f t="shared" si="73"/>
        <v>17748.330952380951</v>
      </c>
      <c r="AJ69" s="59">
        <f t="shared" si="75"/>
        <v>13394.037738095238</v>
      </c>
      <c r="AK69" s="59">
        <f t="shared" si="76"/>
        <v>22863.857500000002</v>
      </c>
      <c r="AL69" s="59">
        <f t="shared" si="78"/>
        <v>13598.437738095239</v>
      </c>
      <c r="AM69" s="59">
        <f t="shared" si="80"/>
        <v>14007.359404761904</v>
      </c>
      <c r="AN69" s="59">
        <f t="shared" si="82"/>
        <v>13815.918690476192</v>
      </c>
      <c r="AO69" s="59">
        <f t="shared" si="84"/>
        <v>7813.4879761904758</v>
      </c>
      <c r="AP69" s="59">
        <f t="shared" si="86"/>
        <v>13022.479999999998</v>
      </c>
      <c r="AQ69" s="59">
        <f t="shared" ref="AQ69:AQ100" si="88">($L$37/$V$4)</f>
        <v>15626.976071428571</v>
      </c>
      <c r="AR69" s="59">
        <f t="shared" si="35"/>
        <v>13624.000833333332</v>
      </c>
      <c r="AS69" s="59">
        <f t="shared" si="36"/>
        <v>8174.4004761904762</v>
      </c>
      <c r="AT69" s="59">
        <f t="shared" si="37"/>
        <v>5449.6003571428573</v>
      </c>
      <c r="AU69" s="59">
        <f t="shared" si="38"/>
        <v>8174.4004761904762</v>
      </c>
      <c r="AV69" s="59">
        <f t="shared" si="39"/>
        <v>13624.000833333332</v>
      </c>
      <c r="AW69" s="59">
        <f t="shared" si="40"/>
        <v>16348.801071428572</v>
      </c>
      <c r="AX69" s="59">
        <f t="shared" si="41"/>
        <v>13624.000833333332</v>
      </c>
      <c r="AY69" s="59">
        <f t="shared" si="42"/>
        <v>8174.4004761904762</v>
      </c>
      <c r="AZ69" s="59">
        <f t="shared" si="44"/>
        <v>5449.6003571428573</v>
      </c>
      <c r="BA69" s="59">
        <f t="shared" si="46"/>
        <v>8174.4004761904762</v>
      </c>
      <c r="BB69" s="59">
        <f t="shared" si="48"/>
        <v>13624.000833333332</v>
      </c>
      <c r="BC69" s="59">
        <f t="shared" si="50"/>
        <v>16348.801071428572</v>
      </c>
      <c r="BD69" s="59">
        <f t="shared" si="52"/>
        <v>0</v>
      </c>
      <c r="BE69" s="59">
        <f t="shared" si="54"/>
        <v>0</v>
      </c>
      <c r="BF69" s="59">
        <f t="shared" si="56"/>
        <v>0</v>
      </c>
      <c r="BG69" s="59">
        <f t="shared" si="58"/>
        <v>0</v>
      </c>
      <c r="BH69" s="59">
        <f t="shared" si="60"/>
        <v>0</v>
      </c>
      <c r="BI69" s="59">
        <f t="shared" si="62"/>
        <v>0</v>
      </c>
      <c r="BJ69" s="59">
        <f t="shared" si="64"/>
        <v>0</v>
      </c>
      <c r="BK69" s="59">
        <f t="shared" si="66"/>
        <v>0</v>
      </c>
      <c r="BL69" s="59">
        <f t="shared" si="68"/>
        <v>0</v>
      </c>
      <c r="BM69" s="59">
        <f t="shared" si="70"/>
        <v>0</v>
      </c>
      <c r="BN69" s="59">
        <f t="shared" si="72"/>
        <v>0</v>
      </c>
      <c r="BO69" s="59">
        <f t="shared" si="74"/>
        <v>0</v>
      </c>
      <c r="BP69" s="59">
        <f t="shared" si="77"/>
        <v>0</v>
      </c>
      <c r="BQ69" s="59">
        <f t="shared" si="79"/>
        <v>0</v>
      </c>
      <c r="BR69" s="59">
        <f t="shared" si="81"/>
        <v>0</v>
      </c>
      <c r="BS69" s="59">
        <f t="shared" si="83"/>
        <v>0</v>
      </c>
      <c r="BT69" s="59">
        <f t="shared" si="85"/>
        <v>0</v>
      </c>
      <c r="BU69" s="59">
        <f t="shared" si="87"/>
        <v>0</v>
      </c>
      <c r="BV69" s="59">
        <f t="shared" ref="BV69:BV132" si="89">($L$68/$V$4)</f>
        <v>0</v>
      </c>
      <c r="BW69" s="59">
        <f>($L$69/$V$4)</f>
        <v>0</v>
      </c>
      <c r="BX69" s="59"/>
      <c r="BY69" s="59"/>
      <c r="CB69" s="49">
        <f t="shared" si="8"/>
        <v>421964.94976190495</v>
      </c>
    </row>
    <row r="70" spans="1:80" x14ac:dyDescent="0.3">
      <c r="A70" s="94" t="s">
        <v>20</v>
      </c>
      <c r="B70" s="79">
        <v>2026</v>
      </c>
      <c r="C70" s="49">
        <v>0</v>
      </c>
      <c r="D70" s="49">
        <v>0</v>
      </c>
      <c r="E70" s="49"/>
      <c r="F70" s="49"/>
      <c r="G70" s="49"/>
      <c r="L70" s="49">
        <f t="shared" si="3"/>
        <v>0</v>
      </c>
      <c r="M70" s="82">
        <f t="shared" si="9"/>
        <v>35445055.780000001</v>
      </c>
      <c r="N70" s="49">
        <f t="shared" si="31"/>
        <v>421964.94976190495</v>
      </c>
      <c r="O70" s="49">
        <f t="shared" si="10"/>
        <v>16386625.99809524</v>
      </c>
      <c r="P70" s="82">
        <f t="shared" si="4"/>
        <v>19058429.781904761</v>
      </c>
      <c r="Q70" s="82">
        <f t="shared" si="5"/>
        <v>32193.131621248594</v>
      </c>
      <c r="R70" s="82">
        <f t="shared" si="15"/>
        <v>108633.04975685714</v>
      </c>
      <c r="T70" s="59">
        <f t="shared" si="43"/>
        <v>0</v>
      </c>
      <c r="U70" s="59">
        <f t="shared" si="45"/>
        <v>3153.0819047619048</v>
      </c>
      <c r="V70" s="59">
        <f t="shared" si="47"/>
        <v>3976.9690476190481</v>
      </c>
      <c r="W70" s="59">
        <f t="shared" si="49"/>
        <v>6704.1180952380955</v>
      </c>
      <c r="X70" s="59">
        <f t="shared" si="51"/>
        <v>8719.7234523809529</v>
      </c>
      <c r="Y70" s="59">
        <f t="shared" si="53"/>
        <v>15598.195595238094</v>
      </c>
      <c r="Z70" s="59">
        <f t="shared" si="55"/>
        <v>16043.301071428568</v>
      </c>
      <c r="AA70" s="59">
        <f t="shared" si="57"/>
        <v>11808.714880952382</v>
      </c>
      <c r="AB70" s="59">
        <f t="shared" si="59"/>
        <v>12684.632857142857</v>
      </c>
      <c r="AC70" s="59">
        <f t="shared" si="61"/>
        <v>12170.225119047618</v>
      </c>
      <c r="AD70" s="59">
        <f t="shared" si="63"/>
        <v>13063.00130952381</v>
      </c>
      <c r="AE70" s="59">
        <f t="shared" si="65"/>
        <v>8589.0477380952379</v>
      </c>
      <c r="AF70" s="59">
        <f t="shared" si="67"/>
        <v>13690.704523809525</v>
      </c>
      <c r="AG70" s="59">
        <f t="shared" si="69"/>
        <v>15110.230357142855</v>
      </c>
      <c r="AH70" s="59">
        <f t="shared" si="71"/>
        <v>17971.709642857142</v>
      </c>
      <c r="AI70" s="59">
        <f t="shared" si="73"/>
        <v>17748.330952380951</v>
      </c>
      <c r="AJ70" s="59">
        <f t="shared" si="75"/>
        <v>13394.037738095238</v>
      </c>
      <c r="AK70" s="59">
        <f t="shared" si="76"/>
        <v>22863.857500000002</v>
      </c>
      <c r="AL70" s="59">
        <f t="shared" si="78"/>
        <v>13598.437738095239</v>
      </c>
      <c r="AM70" s="59">
        <f t="shared" si="80"/>
        <v>14007.359404761904</v>
      </c>
      <c r="AN70" s="59">
        <f t="shared" si="82"/>
        <v>13815.918690476192</v>
      </c>
      <c r="AO70" s="59">
        <f t="shared" si="84"/>
        <v>7813.4879761904758</v>
      </c>
      <c r="AP70" s="59">
        <f t="shared" si="86"/>
        <v>13022.479999999998</v>
      </c>
      <c r="AQ70" s="59">
        <f t="shared" si="88"/>
        <v>15626.976071428571</v>
      </c>
      <c r="AR70" s="59">
        <f t="shared" ref="AR70:AR101" si="90">($L$38/$V$4)</f>
        <v>13624.000833333332</v>
      </c>
      <c r="AS70" s="59">
        <f t="shared" si="36"/>
        <v>8174.4004761904762</v>
      </c>
      <c r="AT70" s="59">
        <f t="shared" si="37"/>
        <v>5449.6003571428573</v>
      </c>
      <c r="AU70" s="59">
        <f t="shared" si="38"/>
        <v>8174.4004761904762</v>
      </c>
      <c r="AV70" s="59">
        <f t="shared" si="39"/>
        <v>13624.000833333332</v>
      </c>
      <c r="AW70" s="59">
        <f t="shared" si="40"/>
        <v>16348.801071428572</v>
      </c>
      <c r="AX70" s="59">
        <f t="shared" si="41"/>
        <v>13624.000833333332</v>
      </c>
      <c r="AY70" s="59">
        <f t="shared" si="42"/>
        <v>8174.4004761904762</v>
      </c>
      <c r="AZ70" s="59">
        <f t="shared" si="44"/>
        <v>5449.6003571428573</v>
      </c>
      <c r="BA70" s="59">
        <f t="shared" si="46"/>
        <v>8174.4004761904762</v>
      </c>
      <c r="BB70" s="59">
        <f t="shared" si="48"/>
        <v>13624.000833333332</v>
      </c>
      <c r="BC70" s="59">
        <f t="shared" si="50"/>
        <v>16348.801071428572</v>
      </c>
      <c r="BD70" s="59">
        <f t="shared" si="52"/>
        <v>0</v>
      </c>
      <c r="BE70" s="59">
        <f t="shared" si="54"/>
        <v>0</v>
      </c>
      <c r="BF70" s="59">
        <f t="shared" si="56"/>
        <v>0</v>
      </c>
      <c r="BG70" s="59">
        <f t="shared" si="58"/>
        <v>0</v>
      </c>
      <c r="BH70" s="59">
        <f t="shared" si="60"/>
        <v>0</v>
      </c>
      <c r="BI70" s="59">
        <f t="shared" si="62"/>
        <v>0</v>
      </c>
      <c r="BJ70" s="59">
        <f t="shared" si="64"/>
        <v>0</v>
      </c>
      <c r="BK70" s="59">
        <f t="shared" si="66"/>
        <v>0</v>
      </c>
      <c r="BL70" s="59">
        <f t="shared" si="68"/>
        <v>0</v>
      </c>
      <c r="BM70" s="59">
        <f t="shared" si="70"/>
        <v>0</v>
      </c>
      <c r="BN70" s="59">
        <f t="shared" si="72"/>
        <v>0</v>
      </c>
      <c r="BO70" s="59">
        <f t="shared" si="74"/>
        <v>0</v>
      </c>
      <c r="BP70" s="59">
        <f t="shared" si="77"/>
        <v>0</v>
      </c>
      <c r="BQ70" s="59">
        <f t="shared" si="79"/>
        <v>0</v>
      </c>
      <c r="BR70" s="59">
        <f t="shared" si="81"/>
        <v>0</v>
      </c>
      <c r="BS70" s="59">
        <f t="shared" si="83"/>
        <v>0</v>
      </c>
      <c r="BT70" s="59">
        <f t="shared" si="85"/>
        <v>0</v>
      </c>
      <c r="BU70" s="59">
        <f t="shared" si="87"/>
        <v>0</v>
      </c>
      <c r="BV70" s="59">
        <f t="shared" si="89"/>
        <v>0</v>
      </c>
      <c r="BW70" s="59">
        <f t="shared" ref="BW70:BW133" si="91">($L$69/$V$4)</f>
        <v>0</v>
      </c>
      <c r="BX70" s="59">
        <f>($L$70/$V$4)</f>
        <v>0</v>
      </c>
      <c r="BY70" s="59"/>
      <c r="CB70" s="49">
        <f t="shared" si="8"/>
        <v>421964.94976190495</v>
      </c>
    </row>
    <row r="71" spans="1:80" x14ac:dyDescent="0.3">
      <c r="A71" s="94" t="s">
        <v>21</v>
      </c>
      <c r="B71" s="79">
        <v>2026</v>
      </c>
      <c r="C71" s="49">
        <v>0</v>
      </c>
      <c r="D71" s="49">
        <v>0</v>
      </c>
      <c r="E71" s="49"/>
      <c r="F71" s="49"/>
      <c r="G71" s="49"/>
      <c r="L71" s="49">
        <f t="shared" si="3"/>
        <v>0</v>
      </c>
      <c r="M71" s="82">
        <f t="shared" si="9"/>
        <v>35445055.780000001</v>
      </c>
      <c r="N71" s="49">
        <f t="shared" si="31"/>
        <v>421964.94976190495</v>
      </c>
      <c r="O71" s="49">
        <f t="shared" si="10"/>
        <v>16808590.947857145</v>
      </c>
      <c r="P71" s="82">
        <f t="shared" si="4"/>
        <v>18636464.832142856</v>
      </c>
      <c r="Q71" s="82">
        <f t="shared" si="5"/>
        <v>31480.356575104113</v>
      </c>
      <c r="R71" s="82">
        <f t="shared" si="15"/>
        <v>106227.8495432143</v>
      </c>
      <c r="T71" s="59">
        <f t="shared" si="43"/>
        <v>0</v>
      </c>
      <c r="U71" s="59">
        <f t="shared" si="45"/>
        <v>3153.0819047619048</v>
      </c>
      <c r="V71" s="59">
        <f t="shared" si="47"/>
        <v>3976.9690476190481</v>
      </c>
      <c r="W71" s="59">
        <f t="shared" si="49"/>
        <v>6704.1180952380955</v>
      </c>
      <c r="X71" s="59">
        <f t="shared" si="51"/>
        <v>8719.7234523809529</v>
      </c>
      <c r="Y71" s="59">
        <f t="shared" si="53"/>
        <v>15598.195595238094</v>
      </c>
      <c r="Z71" s="59">
        <f t="shared" si="55"/>
        <v>16043.301071428568</v>
      </c>
      <c r="AA71" s="59">
        <f t="shared" si="57"/>
        <v>11808.714880952382</v>
      </c>
      <c r="AB71" s="59">
        <f t="shared" si="59"/>
        <v>12684.632857142857</v>
      </c>
      <c r="AC71" s="59">
        <f t="shared" si="61"/>
        <v>12170.225119047618</v>
      </c>
      <c r="AD71" s="59">
        <f t="shared" si="63"/>
        <v>13063.00130952381</v>
      </c>
      <c r="AE71" s="59">
        <f t="shared" si="65"/>
        <v>8589.0477380952379</v>
      </c>
      <c r="AF71" s="59">
        <f t="shared" si="67"/>
        <v>13690.704523809525</v>
      </c>
      <c r="AG71" s="59">
        <f t="shared" si="69"/>
        <v>15110.230357142855</v>
      </c>
      <c r="AH71" s="59">
        <f t="shared" si="71"/>
        <v>17971.709642857142</v>
      </c>
      <c r="AI71" s="59">
        <f t="shared" si="73"/>
        <v>17748.330952380951</v>
      </c>
      <c r="AJ71" s="59">
        <f t="shared" si="75"/>
        <v>13394.037738095238</v>
      </c>
      <c r="AK71" s="59">
        <f t="shared" si="76"/>
        <v>22863.857500000002</v>
      </c>
      <c r="AL71" s="59">
        <f t="shared" si="78"/>
        <v>13598.437738095239</v>
      </c>
      <c r="AM71" s="59">
        <f t="shared" si="80"/>
        <v>14007.359404761904</v>
      </c>
      <c r="AN71" s="59">
        <f t="shared" si="82"/>
        <v>13815.918690476192</v>
      </c>
      <c r="AO71" s="59">
        <f t="shared" si="84"/>
        <v>7813.4879761904758</v>
      </c>
      <c r="AP71" s="59">
        <f t="shared" si="86"/>
        <v>13022.479999999998</v>
      </c>
      <c r="AQ71" s="59">
        <f t="shared" si="88"/>
        <v>15626.976071428571</v>
      </c>
      <c r="AR71" s="59">
        <f t="shared" si="90"/>
        <v>13624.000833333332</v>
      </c>
      <c r="AS71" s="59">
        <f t="shared" ref="AS71:AS102" si="92">($L$39/$V$4)</f>
        <v>8174.4004761904762</v>
      </c>
      <c r="AT71" s="59">
        <f t="shared" si="37"/>
        <v>5449.6003571428573</v>
      </c>
      <c r="AU71" s="59">
        <f t="shared" si="38"/>
        <v>8174.4004761904762</v>
      </c>
      <c r="AV71" s="59">
        <f t="shared" si="39"/>
        <v>13624.000833333332</v>
      </c>
      <c r="AW71" s="59">
        <f t="shared" si="40"/>
        <v>16348.801071428572</v>
      </c>
      <c r="AX71" s="59">
        <f t="shared" si="41"/>
        <v>13624.000833333332</v>
      </c>
      <c r="AY71" s="59">
        <f t="shared" si="42"/>
        <v>8174.4004761904762</v>
      </c>
      <c r="AZ71" s="59">
        <f t="shared" si="44"/>
        <v>5449.6003571428573</v>
      </c>
      <c r="BA71" s="59">
        <f t="shared" si="46"/>
        <v>8174.4004761904762</v>
      </c>
      <c r="BB71" s="59">
        <f t="shared" si="48"/>
        <v>13624.000833333332</v>
      </c>
      <c r="BC71" s="59">
        <f t="shared" si="50"/>
        <v>16348.801071428572</v>
      </c>
      <c r="BD71" s="59">
        <f t="shared" si="52"/>
        <v>0</v>
      </c>
      <c r="BE71" s="59">
        <f t="shared" si="54"/>
        <v>0</v>
      </c>
      <c r="BF71" s="59">
        <f t="shared" si="56"/>
        <v>0</v>
      </c>
      <c r="BG71" s="59">
        <f t="shared" si="58"/>
        <v>0</v>
      </c>
      <c r="BH71" s="59">
        <f t="shared" si="60"/>
        <v>0</v>
      </c>
      <c r="BI71" s="59">
        <f t="shared" si="62"/>
        <v>0</v>
      </c>
      <c r="BJ71" s="59">
        <f t="shared" si="64"/>
        <v>0</v>
      </c>
      <c r="BK71" s="59">
        <f t="shared" si="66"/>
        <v>0</v>
      </c>
      <c r="BL71" s="59">
        <f t="shared" si="68"/>
        <v>0</v>
      </c>
      <c r="BM71" s="59">
        <f t="shared" si="70"/>
        <v>0</v>
      </c>
      <c r="BN71" s="59">
        <f t="shared" si="72"/>
        <v>0</v>
      </c>
      <c r="BO71" s="59">
        <f t="shared" si="74"/>
        <v>0</v>
      </c>
      <c r="BP71" s="59">
        <f t="shared" si="77"/>
        <v>0</v>
      </c>
      <c r="BQ71" s="59">
        <f t="shared" si="79"/>
        <v>0</v>
      </c>
      <c r="BR71" s="59">
        <f t="shared" si="81"/>
        <v>0</v>
      </c>
      <c r="BS71" s="59">
        <f t="shared" si="83"/>
        <v>0</v>
      </c>
      <c r="BT71" s="59">
        <f t="shared" si="85"/>
        <v>0</v>
      </c>
      <c r="BU71" s="59">
        <f t="shared" si="87"/>
        <v>0</v>
      </c>
      <c r="BV71" s="59">
        <f t="shared" si="89"/>
        <v>0</v>
      </c>
      <c r="BW71" s="59">
        <f t="shared" si="91"/>
        <v>0</v>
      </c>
      <c r="BX71" s="59">
        <f t="shared" ref="BX71:BX134" si="93">($L$70/$V$4)</f>
        <v>0</v>
      </c>
      <c r="BY71" s="59">
        <f>($L$71/$V$4)</f>
        <v>0</v>
      </c>
      <c r="CB71" s="49">
        <f t="shared" si="8"/>
        <v>421964.94976190495</v>
      </c>
    </row>
    <row r="72" spans="1:80" x14ac:dyDescent="0.3">
      <c r="A72" s="94" t="s">
        <v>22</v>
      </c>
      <c r="B72" s="79">
        <v>2026</v>
      </c>
      <c r="C72" s="49">
        <v>0</v>
      </c>
      <c r="D72" s="49">
        <v>0</v>
      </c>
      <c r="E72" s="49"/>
      <c r="F72" s="49"/>
      <c r="G72" s="49"/>
      <c r="L72" s="49">
        <f t="shared" si="3"/>
        <v>0</v>
      </c>
      <c r="M72" s="82">
        <f t="shared" si="9"/>
        <v>35445055.780000001</v>
      </c>
      <c r="N72" s="49">
        <f t="shared" si="31"/>
        <v>421964.94976190495</v>
      </c>
      <c r="O72" s="49">
        <f t="shared" si="10"/>
        <v>17230555.89761905</v>
      </c>
      <c r="P72" s="82">
        <f t="shared" si="4"/>
        <v>18214499.882380951</v>
      </c>
      <c r="Q72" s="82">
        <f t="shared" si="5"/>
        <v>30767.581528959625</v>
      </c>
      <c r="R72" s="82">
        <f t="shared" si="15"/>
        <v>103822.64932957142</v>
      </c>
      <c r="T72" s="59">
        <f t="shared" si="43"/>
        <v>0</v>
      </c>
      <c r="U72" s="59">
        <f t="shared" si="45"/>
        <v>3153.0819047619048</v>
      </c>
      <c r="V72" s="59">
        <f t="shared" si="47"/>
        <v>3976.9690476190481</v>
      </c>
      <c r="W72" s="59">
        <f t="shared" si="49"/>
        <v>6704.1180952380955</v>
      </c>
      <c r="X72" s="59">
        <f t="shared" si="51"/>
        <v>8719.7234523809529</v>
      </c>
      <c r="Y72" s="59">
        <f t="shared" si="53"/>
        <v>15598.195595238094</v>
      </c>
      <c r="Z72" s="59">
        <f t="shared" si="55"/>
        <v>16043.301071428568</v>
      </c>
      <c r="AA72" s="59">
        <f t="shared" si="57"/>
        <v>11808.714880952382</v>
      </c>
      <c r="AB72" s="59">
        <f t="shared" si="59"/>
        <v>12684.632857142857</v>
      </c>
      <c r="AC72" s="59">
        <f t="shared" si="61"/>
        <v>12170.225119047618</v>
      </c>
      <c r="AD72" s="59">
        <f t="shared" si="63"/>
        <v>13063.00130952381</v>
      </c>
      <c r="AE72" s="59">
        <f t="shared" si="65"/>
        <v>8589.0477380952379</v>
      </c>
      <c r="AF72" s="59">
        <f t="shared" si="67"/>
        <v>13690.704523809525</v>
      </c>
      <c r="AG72" s="59">
        <f t="shared" si="69"/>
        <v>15110.230357142855</v>
      </c>
      <c r="AH72" s="59">
        <f t="shared" si="71"/>
        <v>17971.709642857142</v>
      </c>
      <c r="AI72" s="59">
        <f t="shared" si="73"/>
        <v>17748.330952380951</v>
      </c>
      <c r="AJ72" s="59">
        <f t="shared" si="75"/>
        <v>13394.037738095238</v>
      </c>
      <c r="AK72" s="59">
        <f t="shared" si="76"/>
        <v>22863.857500000002</v>
      </c>
      <c r="AL72" s="59">
        <f t="shared" si="78"/>
        <v>13598.437738095239</v>
      </c>
      <c r="AM72" s="59">
        <f t="shared" si="80"/>
        <v>14007.359404761904</v>
      </c>
      <c r="AN72" s="59">
        <f t="shared" si="82"/>
        <v>13815.918690476192</v>
      </c>
      <c r="AO72" s="59">
        <f t="shared" si="84"/>
        <v>7813.4879761904758</v>
      </c>
      <c r="AP72" s="59">
        <f t="shared" si="86"/>
        <v>13022.479999999998</v>
      </c>
      <c r="AQ72" s="59">
        <f t="shared" si="88"/>
        <v>15626.976071428571</v>
      </c>
      <c r="AR72" s="59">
        <f t="shared" si="90"/>
        <v>13624.000833333332</v>
      </c>
      <c r="AS72" s="59">
        <f t="shared" si="92"/>
        <v>8174.4004761904762</v>
      </c>
      <c r="AT72" s="59">
        <f t="shared" ref="AT72:AT103" si="94">($L$40/$V$4)</f>
        <v>5449.6003571428573</v>
      </c>
      <c r="AU72" s="59">
        <f t="shared" si="38"/>
        <v>8174.4004761904762</v>
      </c>
      <c r="AV72" s="59">
        <f t="shared" si="39"/>
        <v>13624.000833333332</v>
      </c>
      <c r="AW72" s="59">
        <f t="shared" si="40"/>
        <v>16348.801071428572</v>
      </c>
      <c r="AX72" s="59">
        <f t="shared" si="41"/>
        <v>13624.000833333332</v>
      </c>
      <c r="AY72" s="59">
        <f t="shared" si="42"/>
        <v>8174.4004761904762</v>
      </c>
      <c r="AZ72" s="59">
        <f t="shared" si="44"/>
        <v>5449.6003571428573</v>
      </c>
      <c r="BA72" s="59">
        <f t="shared" si="46"/>
        <v>8174.4004761904762</v>
      </c>
      <c r="BB72" s="59">
        <f t="shared" si="48"/>
        <v>13624.000833333332</v>
      </c>
      <c r="BC72" s="59">
        <f t="shared" si="50"/>
        <v>16348.801071428572</v>
      </c>
      <c r="BD72" s="59">
        <f t="shared" si="52"/>
        <v>0</v>
      </c>
      <c r="BE72" s="59">
        <f t="shared" si="54"/>
        <v>0</v>
      </c>
      <c r="BF72" s="59">
        <f t="shared" si="56"/>
        <v>0</v>
      </c>
      <c r="BG72" s="59">
        <f t="shared" si="58"/>
        <v>0</v>
      </c>
      <c r="BH72" s="59">
        <f t="shared" si="60"/>
        <v>0</v>
      </c>
      <c r="BI72" s="59">
        <f t="shared" si="62"/>
        <v>0</v>
      </c>
      <c r="BJ72" s="59">
        <f t="shared" si="64"/>
        <v>0</v>
      </c>
      <c r="BK72" s="59">
        <f t="shared" si="66"/>
        <v>0</v>
      </c>
      <c r="BL72" s="59">
        <f t="shared" si="68"/>
        <v>0</v>
      </c>
      <c r="BM72" s="59">
        <f t="shared" si="70"/>
        <v>0</v>
      </c>
      <c r="BN72" s="59">
        <f t="shared" si="72"/>
        <v>0</v>
      </c>
      <c r="BO72" s="59">
        <f t="shared" si="74"/>
        <v>0</v>
      </c>
      <c r="BP72" s="59">
        <f t="shared" si="77"/>
        <v>0</v>
      </c>
      <c r="BQ72" s="59">
        <f t="shared" si="79"/>
        <v>0</v>
      </c>
      <c r="BR72" s="59">
        <f t="shared" si="81"/>
        <v>0</v>
      </c>
      <c r="BS72" s="59">
        <f t="shared" si="83"/>
        <v>0</v>
      </c>
      <c r="BT72" s="59">
        <f t="shared" si="85"/>
        <v>0</v>
      </c>
      <c r="BU72" s="59">
        <f t="shared" si="87"/>
        <v>0</v>
      </c>
      <c r="BV72" s="59">
        <f t="shared" si="89"/>
        <v>0</v>
      </c>
      <c r="BW72" s="59">
        <f t="shared" si="91"/>
        <v>0</v>
      </c>
      <c r="BX72" s="59">
        <f t="shared" si="93"/>
        <v>0</v>
      </c>
      <c r="BY72" s="59">
        <f t="shared" ref="BY72:BY135" si="95">($L$71/$V$4)</f>
        <v>0</v>
      </c>
      <c r="BZ72" s="59">
        <f>($L$72/$V$4)</f>
        <v>0</v>
      </c>
      <c r="CA72" s="59"/>
      <c r="CB72" s="49">
        <f t="shared" si="8"/>
        <v>421964.94976190495</v>
      </c>
    </row>
    <row r="73" spans="1:80" x14ac:dyDescent="0.3">
      <c r="A73" s="95" t="s">
        <v>23</v>
      </c>
      <c r="B73" s="96">
        <v>2026</v>
      </c>
      <c r="C73" s="49">
        <v>0</v>
      </c>
      <c r="D73" s="49">
        <v>0</v>
      </c>
      <c r="E73" s="49"/>
      <c r="F73" s="49"/>
      <c r="G73" s="49"/>
      <c r="L73" s="49">
        <f t="shared" si="3"/>
        <v>0</v>
      </c>
      <c r="M73" s="82">
        <f t="shared" si="9"/>
        <v>35445055.780000001</v>
      </c>
      <c r="N73" s="49">
        <f t="shared" si="31"/>
        <v>421964.94976190495</v>
      </c>
      <c r="O73" s="49">
        <f t="shared" si="10"/>
        <v>17652520.847380955</v>
      </c>
      <c r="P73" s="82">
        <f t="shared" si="4"/>
        <v>17792534.932619046</v>
      </c>
      <c r="Q73" s="82">
        <f t="shared" si="5"/>
        <v>30054.806482815144</v>
      </c>
      <c r="R73" s="82">
        <f t="shared" si="15"/>
        <v>101417.44911592857</v>
      </c>
      <c r="T73" s="59">
        <f t="shared" si="43"/>
        <v>0</v>
      </c>
      <c r="U73" s="59">
        <f t="shared" si="45"/>
        <v>3153.0819047619048</v>
      </c>
      <c r="V73" s="59">
        <f t="shared" si="47"/>
        <v>3976.9690476190481</v>
      </c>
      <c r="W73" s="59">
        <f t="shared" si="49"/>
        <v>6704.1180952380955</v>
      </c>
      <c r="X73" s="59">
        <f t="shared" si="51"/>
        <v>8719.7234523809529</v>
      </c>
      <c r="Y73" s="59">
        <f t="shared" si="53"/>
        <v>15598.195595238094</v>
      </c>
      <c r="Z73" s="59">
        <f t="shared" si="55"/>
        <v>16043.301071428568</v>
      </c>
      <c r="AA73" s="59">
        <f t="shared" si="57"/>
        <v>11808.714880952382</v>
      </c>
      <c r="AB73" s="59">
        <f t="shared" si="59"/>
        <v>12684.632857142857</v>
      </c>
      <c r="AC73" s="59">
        <f t="shared" si="61"/>
        <v>12170.225119047618</v>
      </c>
      <c r="AD73" s="59">
        <f t="shared" si="63"/>
        <v>13063.00130952381</v>
      </c>
      <c r="AE73" s="59">
        <f t="shared" si="65"/>
        <v>8589.0477380952379</v>
      </c>
      <c r="AF73" s="59">
        <f t="shared" si="67"/>
        <v>13690.704523809525</v>
      </c>
      <c r="AG73" s="59">
        <f t="shared" si="69"/>
        <v>15110.230357142855</v>
      </c>
      <c r="AH73" s="59">
        <f t="shared" si="71"/>
        <v>17971.709642857142</v>
      </c>
      <c r="AI73" s="59">
        <f t="shared" si="73"/>
        <v>17748.330952380951</v>
      </c>
      <c r="AJ73" s="59">
        <f t="shared" si="75"/>
        <v>13394.037738095238</v>
      </c>
      <c r="AK73" s="59">
        <f t="shared" si="76"/>
        <v>22863.857500000002</v>
      </c>
      <c r="AL73" s="59">
        <f t="shared" si="78"/>
        <v>13598.437738095239</v>
      </c>
      <c r="AM73" s="59">
        <f t="shared" si="80"/>
        <v>14007.359404761904</v>
      </c>
      <c r="AN73" s="59">
        <f t="shared" si="82"/>
        <v>13815.918690476192</v>
      </c>
      <c r="AO73" s="59">
        <f t="shared" si="84"/>
        <v>7813.4879761904758</v>
      </c>
      <c r="AP73" s="59">
        <f t="shared" si="86"/>
        <v>13022.479999999998</v>
      </c>
      <c r="AQ73" s="59">
        <f t="shared" si="88"/>
        <v>15626.976071428571</v>
      </c>
      <c r="AR73" s="59">
        <f t="shared" si="90"/>
        <v>13624.000833333332</v>
      </c>
      <c r="AS73" s="59">
        <f t="shared" si="92"/>
        <v>8174.4004761904762</v>
      </c>
      <c r="AT73" s="59">
        <f t="shared" si="94"/>
        <v>5449.6003571428573</v>
      </c>
      <c r="AU73" s="59">
        <f t="shared" ref="AU73:AU104" si="96">($L$41/$V$4)</f>
        <v>8174.4004761904762</v>
      </c>
      <c r="AV73" s="59">
        <f t="shared" si="39"/>
        <v>13624.000833333332</v>
      </c>
      <c r="AW73" s="59">
        <f t="shared" si="40"/>
        <v>16348.801071428572</v>
      </c>
      <c r="AX73" s="59">
        <f t="shared" si="41"/>
        <v>13624.000833333332</v>
      </c>
      <c r="AY73" s="59">
        <f t="shared" si="42"/>
        <v>8174.4004761904762</v>
      </c>
      <c r="AZ73" s="59">
        <f t="shared" si="44"/>
        <v>5449.6003571428573</v>
      </c>
      <c r="BA73" s="59">
        <f t="shared" si="46"/>
        <v>8174.4004761904762</v>
      </c>
      <c r="BB73" s="59">
        <f t="shared" si="48"/>
        <v>13624.000833333332</v>
      </c>
      <c r="BC73" s="59">
        <f t="shared" si="50"/>
        <v>16348.801071428572</v>
      </c>
      <c r="BD73" s="59">
        <f t="shared" si="52"/>
        <v>0</v>
      </c>
      <c r="BE73" s="59">
        <f t="shared" si="54"/>
        <v>0</v>
      </c>
      <c r="BF73" s="59">
        <f t="shared" si="56"/>
        <v>0</v>
      </c>
      <c r="BG73" s="59">
        <f t="shared" si="58"/>
        <v>0</v>
      </c>
      <c r="BH73" s="59">
        <f t="shared" si="60"/>
        <v>0</v>
      </c>
      <c r="BI73" s="59">
        <f t="shared" si="62"/>
        <v>0</v>
      </c>
      <c r="BJ73" s="59">
        <f t="shared" si="64"/>
        <v>0</v>
      </c>
      <c r="BK73" s="59">
        <f t="shared" si="66"/>
        <v>0</v>
      </c>
      <c r="BL73" s="59">
        <f t="shared" si="68"/>
        <v>0</v>
      </c>
      <c r="BM73" s="59">
        <f t="shared" si="70"/>
        <v>0</v>
      </c>
      <c r="BN73" s="59">
        <f t="shared" si="72"/>
        <v>0</v>
      </c>
      <c r="BO73" s="59">
        <f t="shared" si="74"/>
        <v>0</v>
      </c>
      <c r="BP73" s="59">
        <f t="shared" si="77"/>
        <v>0</v>
      </c>
      <c r="BQ73" s="59">
        <f t="shared" si="79"/>
        <v>0</v>
      </c>
      <c r="BR73" s="59">
        <f t="shared" si="81"/>
        <v>0</v>
      </c>
      <c r="BS73" s="59">
        <f t="shared" si="83"/>
        <v>0</v>
      </c>
      <c r="BT73" s="59">
        <f t="shared" si="85"/>
        <v>0</v>
      </c>
      <c r="BU73" s="59">
        <f t="shared" si="87"/>
        <v>0</v>
      </c>
      <c r="BV73" s="59">
        <f t="shared" si="89"/>
        <v>0</v>
      </c>
      <c r="BW73" s="59">
        <f t="shared" si="91"/>
        <v>0</v>
      </c>
      <c r="BX73" s="59">
        <f t="shared" si="93"/>
        <v>0</v>
      </c>
      <c r="BY73" s="59">
        <f t="shared" si="95"/>
        <v>0</v>
      </c>
      <c r="BZ73" s="59">
        <f t="shared" ref="BZ73:BZ136" si="97">($L$72/$V$4)</f>
        <v>0</v>
      </c>
      <c r="CA73" s="59"/>
      <c r="CB73" s="49">
        <f t="shared" si="8"/>
        <v>421964.94976190495</v>
      </c>
    </row>
    <row r="74" spans="1:80" x14ac:dyDescent="0.3">
      <c r="A74" s="94" t="s">
        <v>24</v>
      </c>
      <c r="B74" s="79">
        <v>2026</v>
      </c>
      <c r="C74" s="49">
        <v>0</v>
      </c>
      <c r="D74" s="49">
        <v>0</v>
      </c>
      <c r="E74" s="49"/>
      <c r="F74" s="49"/>
      <c r="G74" s="49"/>
      <c r="L74" s="49">
        <f t="shared" si="3"/>
        <v>0</v>
      </c>
      <c r="M74" s="82">
        <f t="shared" si="9"/>
        <v>35445055.780000001</v>
      </c>
      <c r="N74" s="49">
        <f t="shared" si="31"/>
        <v>421964.94976190495</v>
      </c>
      <c r="O74" s="49">
        <f t="shared" si="10"/>
        <v>18074485.79714286</v>
      </c>
      <c r="P74" s="82">
        <f t="shared" si="4"/>
        <v>17370569.982857142</v>
      </c>
      <c r="Q74" s="82">
        <f t="shared" si="5"/>
        <v>29342.031436670663</v>
      </c>
      <c r="R74" s="82">
        <f t="shared" si="15"/>
        <v>99012.248902285704</v>
      </c>
      <c r="T74" s="59">
        <f t="shared" si="43"/>
        <v>0</v>
      </c>
      <c r="U74" s="59">
        <f t="shared" si="45"/>
        <v>3153.0819047619048</v>
      </c>
      <c r="V74" s="59">
        <f t="shared" si="47"/>
        <v>3976.9690476190481</v>
      </c>
      <c r="W74" s="59">
        <f t="shared" si="49"/>
        <v>6704.1180952380955</v>
      </c>
      <c r="X74" s="59">
        <f t="shared" si="51"/>
        <v>8719.7234523809529</v>
      </c>
      <c r="Y74" s="59">
        <f t="shared" si="53"/>
        <v>15598.195595238094</v>
      </c>
      <c r="Z74" s="59">
        <f t="shared" si="55"/>
        <v>16043.301071428568</v>
      </c>
      <c r="AA74" s="59">
        <f t="shared" si="57"/>
        <v>11808.714880952382</v>
      </c>
      <c r="AB74" s="59">
        <f t="shared" si="59"/>
        <v>12684.632857142857</v>
      </c>
      <c r="AC74" s="59">
        <f t="shared" si="61"/>
        <v>12170.225119047618</v>
      </c>
      <c r="AD74" s="59">
        <f t="shared" si="63"/>
        <v>13063.00130952381</v>
      </c>
      <c r="AE74" s="59">
        <f t="shared" si="65"/>
        <v>8589.0477380952379</v>
      </c>
      <c r="AF74" s="59">
        <f t="shared" si="67"/>
        <v>13690.704523809525</v>
      </c>
      <c r="AG74" s="59">
        <f t="shared" si="69"/>
        <v>15110.230357142855</v>
      </c>
      <c r="AH74" s="59">
        <f t="shared" si="71"/>
        <v>17971.709642857142</v>
      </c>
      <c r="AI74" s="59">
        <f t="shared" si="73"/>
        <v>17748.330952380951</v>
      </c>
      <c r="AJ74" s="59">
        <f t="shared" si="75"/>
        <v>13394.037738095238</v>
      </c>
      <c r="AK74" s="59">
        <f t="shared" si="76"/>
        <v>22863.857500000002</v>
      </c>
      <c r="AL74" s="59">
        <f t="shared" si="78"/>
        <v>13598.437738095239</v>
      </c>
      <c r="AM74" s="59">
        <f t="shared" si="80"/>
        <v>14007.359404761904</v>
      </c>
      <c r="AN74" s="59">
        <f t="shared" si="82"/>
        <v>13815.918690476192</v>
      </c>
      <c r="AO74" s="59">
        <f t="shared" si="84"/>
        <v>7813.4879761904758</v>
      </c>
      <c r="AP74" s="59">
        <f t="shared" si="86"/>
        <v>13022.479999999998</v>
      </c>
      <c r="AQ74" s="59">
        <f t="shared" si="88"/>
        <v>15626.976071428571</v>
      </c>
      <c r="AR74" s="59">
        <f t="shared" si="90"/>
        <v>13624.000833333332</v>
      </c>
      <c r="AS74" s="59">
        <f t="shared" si="92"/>
        <v>8174.4004761904762</v>
      </c>
      <c r="AT74" s="59">
        <f t="shared" si="94"/>
        <v>5449.6003571428573</v>
      </c>
      <c r="AU74" s="59">
        <f t="shared" si="96"/>
        <v>8174.4004761904762</v>
      </c>
      <c r="AV74" s="59">
        <f t="shared" ref="AV74:AV105" si="98">($L$42/$V$4)</f>
        <v>13624.000833333332</v>
      </c>
      <c r="AW74" s="59">
        <f t="shared" si="40"/>
        <v>16348.801071428572</v>
      </c>
      <c r="AX74" s="59">
        <f t="shared" si="41"/>
        <v>13624.000833333332</v>
      </c>
      <c r="AY74" s="59">
        <f t="shared" si="42"/>
        <v>8174.4004761904762</v>
      </c>
      <c r="AZ74" s="59">
        <f t="shared" si="44"/>
        <v>5449.6003571428573</v>
      </c>
      <c r="BA74" s="59">
        <f t="shared" si="46"/>
        <v>8174.4004761904762</v>
      </c>
      <c r="BB74" s="59">
        <f t="shared" si="48"/>
        <v>13624.000833333332</v>
      </c>
      <c r="BC74" s="59">
        <f t="shared" si="50"/>
        <v>16348.801071428572</v>
      </c>
      <c r="BD74" s="59">
        <f t="shared" si="52"/>
        <v>0</v>
      </c>
      <c r="BE74" s="59">
        <f t="shared" si="54"/>
        <v>0</v>
      </c>
      <c r="BF74" s="59">
        <f t="shared" si="56"/>
        <v>0</v>
      </c>
      <c r="BG74" s="59">
        <f t="shared" si="58"/>
        <v>0</v>
      </c>
      <c r="BH74" s="59">
        <f t="shared" si="60"/>
        <v>0</v>
      </c>
      <c r="BI74" s="59">
        <f t="shared" si="62"/>
        <v>0</v>
      </c>
      <c r="BJ74" s="59">
        <f t="shared" si="64"/>
        <v>0</v>
      </c>
      <c r="BK74" s="59">
        <f t="shared" si="66"/>
        <v>0</v>
      </c>
      <c r="BL74" s="59">
        <f t="shared" si="68"/>
        <v>0</v>
      </c>
      <c r="BM74" s="59">
        <f t="shared" si="70"/>
        <v>0</v>
      </c>
      <c r="BN74" s="59">
        <f t="shared" si="72"/>
        <v>0</v>
      </c>
      <c r="BO74" s="59">
        <f t="shared" si="74"/>
        <v>0</v>
      </c>
      <c r="BP74" s="59">
        <f t="shared" si="77"/>
        <v>0</v>
      </c>
      <c r="BQ74" s="59">
        <f t="shared" si="79"/>
        <v>0</v>
      </c>
      <c r="BR74" s="59">
        <f t="shared" si="81"/>
        <v>0</v>
      </c>
      <c r="BS74" s="59">
        <f t="shared" si="83"/>
        <v>0</v>
      </c>
      <c r="BT74" s="59">
        <f t="shared" si="85"/>
        <v>0</v>
      </c>
      <c r="BU74" s="59">
        <f t="shared" si="87"/>
        <v>0</v>
      </c>
      <c r="BV74" s="59">
        <f t="shared" si="89"/>
        <v>0</v>
      </c>
      <c r="BW74" s="59">
        <f t="shared" si="91"/>
        <v>0</v>
      </c>
      <c r="BX74" s="59">
        <f t="shared" si="93"/>
        <v>0</v>
      </c>
      <c r="BY74" s="59">
        <f t="shared" si="95"/>
        <v>0</v>
      </c>
      <c r="BZ74" s="59">
        <f t="shared" si="97"/>
        <v>0</v>
      </c>
      <c r="CB74" s="49">
        <f t="shared" si="8"/>
        <v>421964.94976190495</v>
      </c>
    </row>
    <row r="75" spans="1:80" x14ac:dyDescent="0.3">
      <c r="A75" s="94" t="s">
        <v>25</v>
      </c>
      <c r="B75" s="79">
        <v>2026</v>
      </c>
      <c r="C75" s="49">
        <v>0</v>
      </c>
      <c r="D75" s="49">
        <v>0</v>
      </c>
      <c r="E75" s="49"/>
      <c r="F75" s="49"/>
      <c r="G75" s="49"/>
      <c r="L75" s="49">
        <f t="shared" si="3"/>
        <v>0</v>
      </c>
      <c r="M75" s="82">
        <f t="shared" si="9"/>
        <v>35445055.780000001</v>
      </c>
      <c r="N75" s="49">
        <f t="shared" si="31"/>
        <v>421964.94976190495</v>
      </c>
      <c r="O75" s="49">
        <f t="shared" si="10"/>
        <v>18496450.746904764</v>
      </c>
      <c r="P75" s="82">
        <f t="shared" si="4"/>
        <v>16948605.033095237</v>
      </c>
      <c r="Q75" s="82">
        <f t="shared" si="5"/>
        <v>28629.256390526178</v>
      </c>
      <c r="R75" s="82">
        <f t="shared" si="15"/>
        <v>96607.048688642855</v>
      </c>
      <c r="T75" s="59">
        <f t="shared" si="43"/>
        <v>0</v>
      </c>
      <c r="U75" s="59">
        <f t="shared" si="45"/>
        <v>3153.0819047619048</v>
      </c>
      <c r="V75" s="59">
        <f t="shared" si="47"/>
        <v>3976.9690476190481</v>
      </c>
      <c r="W75" s="59">
        <f t="shared" si="49"/>
        <v>6704.1180952380955</v>
      </c>
      <c r="X75" s="59">
        <f t="shared" si="51"/>
        <v>8719.7234523809529</v>
      </c>
      <c r="Y75" s="59">
        <f t="shared" si="53"/>
        <v>15598.195595238094</v>
      </c>
      <c r="Z75" s="59">
        <f t="shared" si="55"/>
        <v>16043.301071428568</v>
      </c>
      <c r="AA75" s="59">
        <f t="shared" si="57"/>
        <v>11808.714880952382</v>
      </c>
      <c r="AB75" s="59">
        <f t="shared" si="59"/>
        <v>12684.632857142857</v>
      </c>
      <c r="AC75" s="59">
        <f t="shared" si="61"/>
        <v>12170.225119047618</v>
      </c>
      <c r="AD75" s="59">
        <f t="shared" si="63"/>
        <v>13063.00130952381</v>
      </c>
      <c r="AE75" s="59">
        <f t="shared" si="65"/>
        <v>8589.0477380952379</v>
      </c>
      <c r="AF75" s="59">
        <f t="shared" si="67"/>
        <v>13690.704523809525</v>
      </c>
      <c r="AG75" s="59">
        <f t="shared" si="69"/>
        <v>15110.230357142855</v>
      </c>
      <c r="AH75" s="59">
        <f t="shared" si="71"/>
        <v>17971.709642857142</v>
      </c>
      <c r="AI75" s="59">
        <f t="shared" si="73"/>
        <v>17748.330952380951</v>
      </c>
      <c r="AJ75" s="59">
        <f t="shared" si="75"/>
        <v>13394.037738095238</v>
      </c>
      <c r="AK75" s="59">
        <f t="shared" si="76"/>
        <v>22863.857500000002</v>
      </c>
      <c r="AL75" s="59">
        <f t="shared" si="78"/>
        <v>13598.437738095239</v>
      </c>
      <c r="AM75" s="59">
        <f t="shared" si="80"/>
        <v>14007.359404761904</v>
      </c>
      <c r="AN75" s="59">
        <f t="shared" si="82"/>
        <v>13815.918690476192</v>
      </c>
      <c r="AO75" s="59">
        <f t="shared" si="84"/>
        <v>7813.4879761904758</v>
      </c>
      <c r="AP75" s="59">
        <f t="shared" si="86"/>
        <v>13022.479999999998</v>
      </c>
      <c r="AQ75" s="59">
        <f t="shared" si="88"/>
        <v>15626.976071428571</v>
      </c>
      <c r="AR75" s="59">
        <f t="shared" si="90"/>
        <v>13624.000833333332</v>
      </c>
      <c r="AS75" s="59">
        <f t="shared" si="92"/>
        <v>8174.4004761904762</v>
      </c>
      <c r="AT75" s="59">
        <f t="shared" si="94"/>
        <v>5449.6003571428573</v>
      </c>
      <c r="AU75" s="59">
        <f t="shared" si="96"/>
        <v>8174.4004761904762</v>
      </c>
      <c r="AV75" s="59">
        <f t="shared" si="98"/>
        <v>13624.000833333332</v>
      </c>
      <c r="AW75" s="59">
        <f t="shared" ref="AW75:AW106" si="99">($L$43/$V$4)</f>
        <v>16348.801071428572</v>
      </c>
      <c r="AX75" s="59">
        <f t="shared" si="41"/>
        <v>13624.000833333332</v>
      </c>
      <c r="AY75" s="59">
        <f t="shared" si="42"/>
        <v>8174.4004761904762</v>
      </c>
      <c r="AZ75" s="59">
        <f t="shared" si="44"/>
        <v>5449.6003571428573</v>
      </c>
      <c r="BA75" s="59">
        <f t="shared" si="46"/>
        <v>8174.4004761904762</v>
      </c>
      <c r="BB75" s="59">
        <f t="shared" si="48"/>
        <v>13624.000833333332</v>
      </c>
      <c r="BC75" s="59">
        <f t="shared" si="50"/>
        <v>16348.801071428572</v>
      </c>
      <c r="BD75" s="59">
        <f t="shared" si="52"/>
        <v>0</v>
      </c>
      <c r="BE75" s="59">
        <f t="shared" si="54"/>
        <v>0</v>
      </c>
      <c r="BF75" s="59">
        <f t="shared" si="56"/>
        <v>0</v>
      </c>
      <c r="BG75" s="59">
        <f t="shared" si="58"/>
        <v>0</v>
      </c>
      <c r="BH75" s="59">
        <f t="shared" si="60"/>
        <v>0</v>
      </c>
      <c r="BI75" s="59">
        <f t="shared" si="62"/>
        <v>0</v>
      </c>
      <c r="BJ75" s="59">
        <f t="shared" si="64"/>
        <v>0</v>
      </c>
      <c r="BK75" s="59">
        <f t="shared" si="66"/>
        <v>0</v>
      </c>
      <c r="BL75" s="59">
        <f t="shared" si="68"/>
        <v>0</v>
      </c>
      <c r="BM75" s="59">
        <f t="shared" si="70"/>
        <v>0</v>
      </c>
      <c r="BN75" s="59">
        <f t="shared" si="72"/>
        <v>0</v>
      </c>
      <c r="BO75" s="59">
        <f t="shared" si="74"/>
        <v>0</v>
      </c>
      <c r="BP75" s="59">
        <f t="shared" si="77"/>
        <v>0</v>
      </c>
      <c r="BQ75" s="59">
        <f t="shared" si="79"/>
        <v>0</v>
      </c>
      <c r="BR75" s="59">
        <f t="shared" si="81"/>
        <v>0</v>
      </c>
      <c r="BS75" s="59">
        <f t="shared" si="83"/>
        <v>0</v>
      </c>
      <c r="BT75" s="59">
        <f t="shared" si="85"/>
        <v>0</v>
      </c>
      <c r="BU75" s="59">
        <f t="shared" si="87"/>
        <v>0</v>
      </c>
      <c r="BV75" s="59">
        <f t="shared" si="89"/>
        <v>0</v>
      </c>
      <c r="BW75" s="59">
        <f t="shared" si="91"/>
        <v>0</v>
      </c>
      <c r="BX75" s="59">
        <f t="shared" si="93"/>
        <v>0</v>
      </c>
      <c r="BY75" s="59">
        <f t="shared" si="95"/>
        <v>0</v>
      </c>
      <c r="BZ75" s="59">
        <f t="shared" si="97"/>
        <v>0</v>
      </c>
      <c r="CB75" s="49">
        <f t="shared" si="8"/>
        <v>421964.94976190495</v>
      </c>
    </row>
    <row r="76" spans="1:80" x14ac:dyDescent="0.3">
      <c r="A76" s="94" t="s">
        <v>26</v>
      </c>
      <c r="B76" s="79">
        <v>2026</v>
      </c>
      <c r="C76" s="49">
        <v>0</v>
      </c>
      <c r="D76" s="49">
        <v>0</v>
      </c>
      <c r="E76" s="49"/>
      <c r="F76" s="49">
        <v>0</v>
      </c>
      <c r="G76" s="49">
        <v>0</v>
      </c>
      <c r="L76" s="49">
        <f t="shared" si="3"/>
        <v>0</v>
      </c>
      <c r="M76" s="82">
        <f t="shared" si="9"/>
        <v>35445055.780000001</v>
      </c>
      <c r="N76" s="49">
        <f t="shared" si="31"/>
        <v>421964.94976190495</v>
      </c>
      <c r="O76" s="49">
        <f t="shared" si="10"/>
        <v>18918415.696666669</v>
      </c>
      <c r="P76" s="82">
        <f t="shared" si="4"/>
        <v>16526640.083333332</v>
      </c>
      <c r="Q76" s="82">
        <f t="shared" si="5"/>
        <v>27916.481344381697</v>
      </c>
      <c r="R76" s="82">
        <f t="shared" si="15"/>
        <v>94201.848474999992</v>
      </c>
      <c r="T76" s="59">
        <f t="shared" si="43"/>
        <v>0</v>
      </c>
      <c r="U76" s="59">
        <f t="shared" si="45"/>
        <v>3153.0819047619048</v>
      </c>
      <c r="V76" s="59">
        <f t="shared" si="47"/>
        <v>3976.9690476190481</v>
      </c>
      <c r="W76" s="59">
        <f t="shared" si="49"/>
        <v>6704.1180952380955</v>
      </c>
      <c r="X76" s="59">
        <f t="shared" si="51"/>
        <v>8719.7234523809529</v>
      </c>
      <c r="Y76" s="59">
        <f t="shared" si="53"/>
        <v>15598.195595238094</v>
      </c>
      <c r="Z76" s="59">
        <f t="shared" si="55"/>
        <v>16043.301071428568</v>
      </c>
      <c r="AA76" s="59">
        <f t="shared" si="57"/>
        <v>11808.714880952382</v>
      </c>
      <c r="AB76" s="59">
        <f t="shared" si="59"/>
        <v>12684.632857142857</v>
      </c>
      <c r="AC76" s="59">
        <f t="shared" si="61"/>
        <v>12170.225119047618</v>
      </c>
      <c r="AD76" s="59">
        <f t="shared" si="63"/>
        <v>13063.00130952381</v>
      </c>
      <c r="AE76" s="59">
        <f t="shared" si="65"/>
        <v>8589.0477380952379</v>
      </c>
      <c r="AF76" s="59">
        <f t="shared" si="67"/>
        <v>13690.704523809525</v>
      </c>
      <c r="AG76" s="59">
        <f t="shared" si="69"/>
        <v>15110.230357142855</v>
      </c>
      <c r="AH76" s="59">
        <f t="shared" si="71"/>
        <v>17971.709642857142</v>
      </c>
      <c r="AI76" s="59">
        <f t="shared" si="73"/>
        <v>17748.330952380951</v>
      </c>
      <c r="AJ76" s="59">
        <f t="shared" si="75"/>
        <v>13394.037738095238</v>
      </c>
      <c r="AK76" s="59">
        <f t="shared" si="76"/>
        <v>22863.857500000002</v>
      </c>
      <c r="AL76" s="59">
        <f t="shared" si="78"/>
        <v>13598.437738095239</v>
      </c>
      <c r="AM76" s="59">
        <f t="shared" si="80"/>
        <v>14007.359404761904</v>
      </c>
      <c r="AN76" s="59">
        <f t="shared" si="82"/>
        <v>13815.918690476192</v>
      </c>
      <c r="AO76" s="59">
        <f t="shared" si="84"/>
        <v>7813.4879761904758</v>
      </c>
      <c r="AP76" s="59">
        <f t="shared" si="86"/>
        <v>13022.479999999998</v>
      </c>
      <c r="AQ76" s="59">
        <f t="shared" si="88"/>
        <v>15626.976071428571</v>
      </c>
      <c r="AR76" s="59">
        <f t="shared" si="90"/>
        <v>13624.000833333332</v>
      </c>
      <c r="AS76" s="59">
        <f t="shared" si="92"/>
        <v>8174.4004761904762</v>
      </c>
      <c r="AT76" s="59">
        <f t="shared" si="94"/>
        <v>5449.6003571428573</v>
      </c>
      <c r="AU76" s="59">
        <f t="shared" si="96"/>
        <v>8174.4004761904762</v>
      </c>
      <c r="AV76" s="59">
        <f t="shared" si="98"/>
        <v>13624.000833333332</v>
      </c>
      <c r="AW76" s="59">
        <f t="shared" si="99"/>
        <v>16348.801071428572</v>
      </c>
      <c r="AX76" s="59">
        <f t="shared" ref="AX76:AX107" si="100">($L$44/$V$4)</f>
        <v>13624.000833333332</v>
      </c>
      <c r="AY76" s="59">
        <f t="shared" si="42"/>
        <v>8174.4004761904762</v>
      </c>
      <c r="AZ76" s="59">
        <f t="shared" si="44"/>
        <v>5449.6003571428573</v>
      </c>
      <c r="BA76" s="59">
        <f t="shared" si="46"/>
        <v>8174.4004761904762</v>
      </c>
      <c r="BB76" s="59">
        <f t="shared" si="48"/>
        <v>13624.000833333332</v>
      </c>
      <c r="BC76" s="59">
        <f t="shared" si="50"/>
        <v>16348.801071428572</v>
      </c>
      <c r="BD76" s="59">
        <f t="shared" si="52"/>
        <v>0</v>
      </c>
      <c r="BE76" s="59">
        <f t="shared" si="54"/>
        <v>0</v>
      </c>
      <c r="BF76" s="59">
        <f t="shared" si="56"/>
        <v>0</v>
      </c>
      <c r="BG76" s="59">
        <f t="shared" si="58"/>
        <v>0</v>
      </c>
      <c r="BH76" s="59">
        <f t="shared" si="60"/>
        <v>0</v>
      </c>
      <c r="BI76" s="59">
        <f t="shared" si="62"/>
        <v>0</v>
      </c>
      <c r="BJ76" s="59">
        <f t="shared" si="64"/>
        <v>0</v>
      </c>
      <c r="BK76" s="59">
        <f t="shared" si="66"/>
        <v>0</v>
      </c>
      <c r="BL76" s="59">
        <f t="shared" si="68"/>
        <v>0</v>
      </c>
      <c r="BM76" s="59">
        <f t="shared" si="70"/>
        <v>0</v>
      </c>
      <c r="BN76" s="59">
        <f t="shared" si="72"/>
        <v>0</v>
      </c>
      <c r="BO76" s="59">
        <f t="shared" si="74"/>
        <v>0</v>
      </c>
      <c r="BP76" s="59">
        <f t="shared" si="77"/>
        <v>0</v>
      </c>
      <c r="BQ76" s="59">
        <f t="shared" si="79"/>
        <v>0</v>
      </c>
      <c r="BR76" s="59">
        <f t="shared" si="81"/>
        <v>0</v>
      </c>
      <c r="BS76" s="59">
        <f t="shared" si="83"/>
        <v>0</v>
      </c>
      <c r="BT76" s="59">
        <f t="shared" si="85"/>
        <v>0</v>
      </c>
      <c r="BU76" s="59">
        <f t="shared" si="87"/>
        <v>0</v>
      </c>
      <c r="BV76" s="59">
        <f t="shared" si="89"/>
        <v>0</v>
      </c>
      <c r="BW76" s="59">
        <f t="shared" si="91"/>
        <v>0</v>
      </c>
      <c r="BX76" s="59">
        <f t="shared" si="93"/>
        <v>0</v>
      </c>
      <c r="BY76" s="59">
        <f t="shared" si="95"/>
        <v>0</v>
      </c>
      <c r="BZ76" s="59">
        <f t="shared" si="97"/>
        <v>0</v>
      </c>
      <c r="CB76" s="49">
        <f t="shared" si="8"/>
        <v>421964.94976190495</v>
      </c>
    </row>
    <row r="77" spans="1:80" x14ac:dyDescent="0.3">
      <c r="A77" s="94" t="s">
        <v>27</v>
      </c>
      <c r="B77" s="79">
        <v>2026</v>
      </c>
      <c r="C77" s="49">
        <v>0</v>
      </c>
      <c r="D77" s="49">
        <v>0</v>
      </c>
      <c r="E77" s="49"/>
      <c r="F77" s="49">
        <v>0</v>
      </c>
      <c r="G77" s="49">
        <v>0</v>
      </c>
      <c r="L77" s="49">
        <f t="shared" si="3"/>
        <v>0</v>
      </c>
      <c r="M77" s="82">
        <f t="shared" si="9"/>
        <v>35445055.780000001</v>
      </c>
      <c r="N77" s="49">
        <f t="shared" si="31"/>
        <v>421964.94976190495</v>
      </c>
      <c r="O77" s="49">
        <f t="shared" si="10"/>
        <v>19340380.646428574</v>
      </c>
      <c r="P77" s="82">
        <f t="shared" si="4"/>
        <v>16104675.133571427</v>
      </c>
      <c r="Q77" s="82">
        <f t="shared" si="5"/>
        <v>27203.706298237215</v>
      </c>
      <c r="R77" s="82">
        <f t="shared" si="15"/>
        <v>91796.648261357142</v>
      </c>
      <c r="T77" s="59">
        <f t="shared" si="43"/>
        <v>0</v>
      </c>
      <c r="U77" s="59">
        <f t="shared" si="45"/>
        <v>3153.0819047619048</v>
      </c>
      <c r="V77" s="59">
        <f t="shared" si="47"/>
        <v>3976.9690476190481</v>
      </c>
      <c r="W77" s="59">
        <f t="shared" si="49"/>
        <v>6704.1180952380955</v>
      </c>
      <c r="X77" s="59">
        <f t="shared" si="51"/>
        <v>8719.7234523809529</v>
      </c>
      <c r="Y77" s="59">
        <f t="shared" si="53"/>
        <v>15598.195595238094</v>
      </c>
      <c r="Z77" s="59">
        <f t="shared" si="55"/>
        <v>16043.301071428568</v>
      </c>
      <c r="AA77" s="59">
        <f t="shared" si="57"/>
        <v>11808.714880952382</v>
      </c>
      <c r="AB77" s="59">
        <f t="shared" si="59"/>
        <v>12684.632857142857</v>
      </c>
      <c r="AC77" s="59">
        <f t="shared" si="61"/>
        <v>12170.225119047618</v>
      </c>
      <c r="AD77" s="59">
        <f t="shared" si="63"/>
        <v>13063.00130952381</v>
      </c>
      <c r="AE77" s="59">
        <f t="shared" si="65"/>
        <v>8589.0477380952379</v>
      </c>
      <c r="AF77" s="59">
        <f t="shared" si="67"/>
        <v>13690.704523809525</v>
      </c>
      <c r="AG77" s="59">
        <f t="shared" si="69"/>
        <v>15110.230357142855</v>
      </c>
      <c r="AH77" s="59">
        <f t="shared" si="71"/>
        <v>17971.709642857142</v>
      </c>
      <c r="AI77" s="59">
        <f t="shared" si="73"/>
        <v>17748.330952380951</v>
      </c>
      <c r="AJ77" s="59">
        <f t="shared" si="75"/>
        <v>13394.037738095238</v>
      </c>
      <c r="AK77" s="59">
        <f t="shared" si="76"/>
        <v>22863.857500000002</v>
      </c>
      <c r="AL77" s="59">
        <f t="shared" si="78"/>
        <v>13598.437738095239</v>
      </c>
      <c r="AM77" s="59">
        <f t="shared" si="80"/>
        <v>14007.359404761904</v>
      </c>
      <c r="AN77" s="59">
        <f t="shared" si="82"/>
        <v>13815.918690476192</v>
      </c>
      <c r="AO77" s="59">
        <f t="shared" si="84"/>
        <v>7813.4879761904758</v>
      </c>
      <c r="AP77" s="59">
        <f t="shared" si="86"/>
        <v>13022.479999999998</v>
      </c>
      <c r="AQ77" s="59">
        <f t="shared" si="88"/>
        <v>15626.976071428571</v>
      </c>
      <c r="AR77" s="59">
        <f t="shared" si="90"/>
        <v>13624.000833333332</v>
      </c>
      <c r="AS77" s="59">
        <f t="shared" si="92"/>
        <v>8174.4004761904762</v>
      </c>
      <c r="AT77" s="59">
        <f t="shared" si="94"/>
        <v>5449.6003571428573</v>
      </c>
      <c r="AU77" s="59">
        <f t="shared" si="96"/>
        <v>8174.4004761904762</v>
      </c>
      <c r="AV77" s="59">
        <f t="shared" si="98"/>
        <v>13624.000833333332</v>
      </c>
      <c r="AW77" s="59">
        <f t="shared" si="99"/>
        <v>16348.801071428572</v>
      </c>
      <c r="AX77" s="59">
        <f t="shared" si="100"/>
        <v>13624.000833333332</v>
      </c>
      <c r="AY77" s="59">
        <f t="shared" ref="AY77:AY108" si="101">($L$45/$V$4)</f>
        <v>8174.4004761904762</v>
      </c>
      <c r="AZ77" s="59">
        <f t="shared" si="44"/>
        <v>5449.6003571428573</v>
      </c>
      <c r="BA77" s="59">
        <f t="shared" si="46"/>
        <v>8174.4004761904762</v>
      </c>
      <c r="BB77" s="59">
        <f t="shared" si="48"/>
        <v>13624.000833333332</v>
      </c>
      <c r="BC77" s="59">
        <f t="shared" si="50"/>
        <v>16348.801071428572</v>
      </c>
      <c r="BD77" s="59">
        <f t="shared" si="52"/>
        <v>0</v>
      </c>
      <c r="BE77" s="59">
        <f t="shared" si="54"/>
        <v>0</v>
      </c>
      <c r="BF77" s="59">
        <f t="shared" si="56"/>
        <v>0</v>
      </c>
      <c r="BG77" s="59">
        <f t="shared" si="58"/>
        <v>0</v>
      </c>
      <c r="BH77" s="59">
        <f t="shared" si="60"/>
        <v>0</v>
      </c>
      <c r="BI77" s="59">
        <f t="shared" si="62"/>
        <v>0</v>
      </c>
      <c r="BJ77" s="59">
        <f t="shared" si="64"/>
        <v>0</v>
      </c>
      <c r="BK77" s="59">
        <f t="shared" si="66"/>
        <v>0</v>
      </c>
      <c r="BL77" s="59">
        <f t="shared" si="68"/>
        <v>0</v>
      </c>
      <c r="BM77" s="59">
        <f t="shared" si="70"/>
        <v>0</v>
      </c>
      <c r="BN77" s="59">
        <f t="shared" si="72"/>
        <v>0</v>
      </c>
      <c r="BO77" s="59">
        <f t="shared" si="74"/>
        <v>0</v>
      </c>
      <c r="BP77" s="59">
        <f t="shared" si="77"/>
        <v>0</v>
      </c>
      <c r="BQ77" s="59">
        <f t="shared" si="79"/>
        <v>0</v>
      </c>
      <c r="BR77" s="59">
        <f t="shared" si="81"/>
        <v>0</v>
      </c>
      <c r="BS77" s="59">
        <f t="shared" si="83"/>
        <v>0</v>
      </c>
      <c r="BT77" s="59">
        <f t="shared" si="85"/>
        <v>0</v>
      </c>
      <c r="BU77" s="59">
        <f t="shared" si="87"/>
        <v>0</v>
      </c>
      <c r="BV77" s="59">
        <f t="shared" si="89"/>
        <v>0</v>
      </c>
      <c r="BW77" s="59">
        <f t="shared" si="91"/>
        <v>0</v>
      </c>
      <c r="BX77" s="59">
        <f t="shared" si="93"/>
        <v>0</v>
      </c>
      <c r="BY77" s="59">
        <f t="shared" si="95"/>
        <v>0</v>
      </c>
      <c r="BZ77" s="59">
        <f t="shared" si="97"/>
        <v>0</v>
      </c>
      <c r="CB77" s="49">
        <f t="shared" si="8"/>
        <v>421964.94976190495</v>
      </c>
    </row>
    <row r="78" spans="1:80" x14ac:dyDescent="0.3">
      <c r="A78" s="94" t="s">
        <v>28</v>
      </c>
      <c r="B78" s="79">
        <v>2026</v>
      </c>
      <c r="C78" s="49">
        <v>0</v>
      </c>
      <c r="D78" s="49">
        <v>0</v>
      </c>
      <c r="E78" s="49"/>
      <c r="F78" s="49">
        <v>0</v>
      </c>
      <c r="G78" s="49">
        <v>0</v>
      </c>
      <c r="L78" s="49">
        <f t="shared" si="3"/>
        <v>0</v>
      </c>
      <c r="M78" s="82">
        <f t="shared" si="9"/>
        <v>35445055.780000001</v>
      </c>
      <c r="N78" s="49">
        <f t="shared" si="31"/>
        <v>421964.94976190495</v>
      </c>
      <c r="O78" s="49">
        <f t="shared" si="10"/>
        <v>19762345.596190479</v>
      </c>
      <c r="P78" s="82">
        <f t="shared" si="4"/>
        <v>15682710.183809523</v>
      </c>
      <c r="Q78" s="82">
        <f t="shared" si="5"/>
        <v>26490.931252092731</v>
      </c>
      <c r="R78" s="82">
        <f t="shared" si="15"/>
        <v>89391.448047714293</v>
      </c>
      <c r="T78" s="59">
        <f t="shared" ref="T78:T97" si="102">($L$14/$V$4)</f>
        <v>0</v>
      </c>
      <c r="U78" s="59">
        <f t="shared" si="45"/>
        <v>3153.0819047619048</v>
      </c>
      <c r="V78" s="59">
        <f t="shared" si="47"/>
        <v>3976.9690476190481</v>
      </c>
      <c r="W78" s="59">
        <f t="shared" si="49"/>
        <v>6704.1180952380955</v>
      </c>
      <c r="X78" s="59">
        <f t="shared" si="51"/>
        <v>8719.7234523809529</v>
      </c>
      <c r="Y78" s="59">
        <f t="shared" si="53"/>
        <v>15598.195595238094</v>
      </c>
      <c r="Z78" s="59">
        <f t="shared" si="55"/>
        <v>16043.301071428568</v>
      </c>
      <c r="AA78" s="59">
        <f t="shared" si="57"/>
        <v>11808.714880952382</v>
      </c>
      <c r="AB78" s="59">
        <f t="shared" si="59"/>
        <v>12684.632857142857</v>
      </c>
      <c r="AC78" s="59">
        <f t="shared" si="61"/>
        <v>12170.225119047618</v>
      </c>
      <c r="AD78" s="59">
        <f t="shared" si="63"/>
        <v>13063.00130952381</v>
      </c>
      <c r="AE78" s="59">
        <f t="shared" si="65"/>
        <v>8589.0477380952379</v>
      </c>
      <c r="AF78" s="59">
        <f t="shared" si="67"/>
        <v>13690.704523809525</v>
      </c>
      <c r="AG78" s="59">
        <f t="shared" si="69"/>
        <v>15110.230357142855</v>
      </c>
      <c r="AH78" s="59">
        <f t="shared" si="71"/>
        <v>17971.709642857142</v>
      </c>
      <c r="AI78" s="59">
        <f t="shared" si="73"/>
        <v>17748.330952380951</v>
      </c>
      <c r="AJ78" s="59">
        <f t="shared" si="75"/>
        <v>13394.037738095238</v>
      </c>
      <c r="AK78" s="59">
        <f t="shared" si="76"/>
        <v>22863.857500000002</v>
      </c>
      <c r="AL78" s="59">
        <f t="shared" si="78"/>
        <v>13598.437738095239</v>
      </c>
      <c r="AM78" s="59">
        <f t="shared" si="80"/>
        <v>14007.359404761904</v>
      </c>
      <c r="AN78" s="59">
        <f t="shared" si="82"/>
        <v>13815.918690476192</v>
      </c>
      <c r="AO78" s="59">
        <f t="shared" si="84"/>
        <v>7813.4879761904758</v>
      </c>
      <c r="AP78" s="59">
        <f t="shared" si="86"/>
        <v>13022.479999999998</v>
      </c>
      <c r="AQ78" s="59">
        <f t="shared" si="88"/>
        <v>15626.976071428571</v>
      </c>
      <c r="AR78" s="59">
        <f t="shared" si="90"/>
        <v>13624.000833333332</v>
      </c>
      <c r="AS78" s="59">
        <f t="shared" si="92"/>
        <v>8174.4004761904762</v>
      </c>
      <c r="AT78" s="59">
        <f t="shared" si="94"/>
        <v>5449.6003571428573</v>
      </c>
      <c r="AU78" s="59">
        <f t="shared" si="96"/>
        <v>8174.4004761904762</v>
      </c>
      <c r="AV78" s="59">
        <f t="shared" si="98"/>
        <v>13624.000833333332</v>
      </c>
      <c r="AW78" s="59">
        <f t="shared" si="99"/>
        <v>16348.801071428572</v>
      </c>
      <c r="AX78" s="59">
        <f t="shared" si="100"/>
        <v>13624.000833333332</v>
      </c>
      <c r="AY78" s="59">
        <f t="shared" si="101"/>
        <v>8174.4004761904762</v>
      </c>
      <c r="AZ78" s="59">
        <f t="shared" ref="AZ78:AZ109" si="103">($L$46/$V$4)</f>
        <v>5449.6003571428573</v>
      </c>
      <c r="BA78" s="59">
        <f t="shared" si="46"/>
        <v>8174.4004761904762</v>
      </c>
      <c r="BB78" s="59">
        <f t="shared" si="48"/>
        <v>13624.000833333332</v>
      </c>
      <c r="BC78" s="59">
        <f t="shared" si="50"/>
        <v>16348.801071428572</v>
      </c>
      <c r="BD78" s="59">
        <f t="shared" si="52"/>
        <v>0</v>
      </c>
      <c r="BE78" s="59">
        <f t="shared" si="54"/>
        <v>0</v>
      </c>
      <c r="BF78" s="59">
        <f t="shared" si="56"/>
        <v>0</v>
      </c>
      <c r="BG78" s="59">
        <f t="shared" si="58"/>
        <v>0</v>
      </c>
      <c r="BH78" s="59">
        <f t="shared" si="60"/>
        <v>0</v>
      </c>
      <c r="BI78" s="59">
        <f t="shared" si="62"/>
        <v>0</v>
      </c>
      <c r="BJ78" s="59">
        <f t="shared" si="64"/>
        <v>0</v>
      </c>
      <c r="BK78" s="59">
        <f t="shared" si="66"/>
        <v>0</v>
      </c>
      <c r="BL78" s="59">
        <f t="shared" si="68"/>
        <v>0</v>
      </c>
      <c r="BM78" s="59">
        <f t="shared" si="70"/>
        <v>0</v>
      </c>
      <c r="BN78" s="59">
        <f t="shared" si="72"/>
        <v>0</v>
      </c>
      <c r="BO78" s="59">
        <f t="shared" si="74"/>
        <v>0</v>
      </c>
      <c r="BP78" s="59">
        <f t="shared" si="77"/>
        <v>0</v>
      </c>
      <c r="BQ78" s="59">
        <f t="shared" si="79"/>
        <v>0</v>
      </c>
      <c r="BR78" s="59">
        <f t="shared" si="81"/>
        <v>0</v>
      </c>
      <c r="BS78" s="59">
        <f t="shared" si="83"/>
        <v>0</v>
      </c>
      <c r="BT78" s="59">
        <f t="shared" si="85"/>
        <v>0</v>
      </c>
      <c r="BU78" s="59">
        <f t="shared" si="87"/>
        <v>0</v>
      </c>
      <c r="BV78" s="59">
        <f t="shared" si="89"/>
        <v>0</v>
      </c>
      <c r="BW78" s="59">
        <f t="shared" si="91"/>
        <v>0</v>
      </c>
      <c r="BX78" s="59">
        <f t="shared" si="93"/>
        <v>0</v>
      </c>
      <c r="BY78" s="59">
        <f t="shared" si="95"/>
        <v>0</v>
      </c>
      <c r="BZ78" s="59">
        <f t="shared" si="97"/>
        <v>0</v>
      </c>
      <c r="CB78" s="49">
        <f t="shared" si="8"/>
        <v>421964.94976190495</v>
      </c>
    </row>
    <row r="79" spans="1:80" x14ac:dyDescent="0.3">
      <c r="A79" s="94" t="s">
        <v>29</v>
      </c>
      <c r="B79" s="79">
        <v>2026</v>
      </c>
      <c r="C79" s="49">
        <v>0</v>
      </c>
      <c r="D79" s="49">
        <v>0</v>
      </c>
      <c r="E79" s="49"/>
      <c r="F79" s="49">
        <v>0</v>
      </c>
      <c r="G79" s="49">
        <v>0</v>
      </c>
      <c r="L79" s="49">
        <f t="shared" ref="L79:L142" si="104">SUM(C79:G79)</f>
        <v>0</v>
      </c>
      <c r="M79" s="82">
        <f t="shared" si="9"/>
        <v>35445055.780000001</v>
      </c>
      <c r="N79" s="49">
        <f t="shared" ref="N79:N110" si="105">CB79</f>
        <v>421964.94976190495</v>
      </c>
      <c r="O79" s="49">
        <f t="shared" si="10"/>
        <v>20184310.545952383</v>
      </c>
      <c r="P79" s="82">
        <f t="shared" ref="P79:P133" si="106">M79-O79</f>
        <v>15260745.234047618</v>
      </c>
      <c r="Q79" s="82">
        <f t="shared" ref="Q79:Q133" si="107">P79*$U$10/12</f>
        <v>25778.156205948249</v>
      </c>
      <c r="R79" s="82">
        <f t="shared" si="15"/>
        <v>86986.247834071415</v>
      </c>
      <c r="T79" s="59">
        <f t="shared" si="102"/>
        <v>0</v>
      </c>
      <c r="U79" s="59">
        <f t="shared" ref="U79:U98" si="108">($L$15/$V$4)</f>
        <v>3153.0819047619048</v>
      </c>
      <c r="V79" s="59">
        <f t="shared" si="47"/>
        <v>3976.9690476190481</v>
      </c>
      <c r="W79" s="59">
        <f t="shared" si="49"/>
        <v>6704.1180952380955</v>
      </c>
      <c r="X79" s="59">
        <f t="shared" si="51"/>
        <v>8719.7234523809529</v>
      </c>
      <c r="Y79" s="59">
        <f t="shared" si="53"/>
        <v>15598.195595238094</v>
      </c>
      <c r="Z79" s="59">
        <f t="shared" si="55"/>
        <v>16043.301071428568</v>
      </c>
      <c r="AA79" s="59">
        <f t="shared" si="57"/>
        <v>11808.714880952382</v>
      </c>
      <c r="AB79" s="59">
        <f t="shared" si="59"/>
        <v>12684.632857142857</v>
      </c>
      <c r="AC79" s="59">
        <f t="shared" si="61"/>
        <v>12170.225119047618</v>
      </c>
      <c r="AD79" s="59">
        <f t="shared" si="63"/>
        <v>13063.00130952381</v>
      </c>
      <c r="AE79" s="59">
        <f t="shared" si="65"/>
        <v>8589.0477380952379</v>
      </c>
      <c r="AF79" s="59">
        <f t="shared" si="67"/>
        <v>13690.704523809525</v>
      </c>
      <c r="AG79" s="59">
        <f t="shared" si="69"/>
        <v>15110.230357142855</v>
      </c>
      <c r="AH79" s="59">
        <f t="shared" si="71"/>
        <v>17971.709642857142</v>
      </c>
      <c r="AI79" s="59">
        <f t="shared" si="73"/>
        <v>17748.330952380951</v>
      </c>
      <c r="AJ79" s="59">
        <f t="shared" si="75"/>
        <v>13394.037738095238</v>
      </c>
      <c r="AK79" s="59">
        <f t="shared" si="76"/>
        <v>22863.857500000002</v>
      </c>
      <c r="AL79" s="59">
        <f t="shared" si="78"/>
        <v>13598.437738095239</v>
      </c>
      <c r="AM79" s="59">
        <f t="shared" si="80"/>
        <v>14007.359404761904</v>
      </c>
      <c r="AN79" s="59">
        <f t="shared" si="82"/>
        <v>13815.918690476192</v>
      </c>
      <c r="AO79" s="59">
        <f t="shared" si="84"/>
        <v>7813.4879761904758</v>
      </c>
      <c r="AP79" s="59">
        <f t="shared" si="86"/>
        <v>13022.479999999998</v>
      </c>
      <c r="AQ79" s="59">
        <f t="shared" si="88"/>
        <v>15626.976071428571</v>
      </c>
      <c r="AR79" s="59">
        <f t="shared" si="90"/>
        <v>13624.000833333332</v>
      </c>
      <c r="AS79" s="59">
        <f t="shared" si="92"/>
        <v>8174.4004761904762</v>
      </c>
      <c r="AT79" s="59">
        <f t="shared" si="94"/>
        <v>5449.6003571428573</v>
      </c>
      <c r="AU79" s="59">
        <f t="shared" si="96"/>
        <v>8174.4004761904762</v>
      </c>
      <c r="AV79" s="59">
        <f t="shared" si="98"/>
        <v>13624.000833333332</v>
      </c>
      <c r="AW79" s="59">
        <f t="shared" si="99"/>
        <v>16348.801071428572</v>
      </c>
      <c r="AX79" s="59">
        <f t="shared" si="100"/>
        <v>13624.000833333332</v>
      </c>
      <c r="AY79" s="59">
        <f t="shared" si="101"/>
        <v>8174.4004761904762</v>
      </c>
      <c r="AZ79" s="59">
        <f t="shared" si="103"/>
        <v>5449.6003571428573</v>
      </c>
      <c r="BA79" s="59">
        <f t="shared" ref="BA79:BA110" si="109">($L$47/$V$4)</f>
        <v>8174.4004761904762</v>
      </c>
      <c r="BB79" s="59">
        <f t="shared" si="48"/>
        <v>13624.000833333332</v>
      </c>
      <c r="BC79" s="59">
        <f t="shared" si="50"/>
        <v>16348.801071428572</v>
      </c>
      <c r="BD79" s="59">
        <f t="shared" si="52"/>
        <v>0</v>
      </c>
      <c r="BE79" s="59">
        <f t="shared" si="54"/>
        <v>0</v>
      </c>
      <c r="BF79" s="59">
        <f t="shared" si="56"/>
        <v>0</v>
      </c>
      <c r="BG79" s="59">
        <f t="shared" si="58"/>
        <v>0</v>
      </c>
      <c r="BH79" s="59">
        <f t="shared" si="60"/>
        <v>0</v>
      </c>
      <c r="BI79" s="59">
        <f t="shared" si="62"/>
        <v>0</v>
      </c>
      <c r="BJ79" s="59">
        <f t="shared" si="64"/>
        <v>0</v>
      </c>
      <c r="BK79" s="59">
        <f t="shared" si="66"/>
        <v>0</v>
      </c>
      <c r="BL79" s="59">
        <f t="shared" si="68"/>
        <v>0</v>
      </c>
      <c r="BM79" s="59">
        <f t="shared" si="70"/>
        <v>0</v>
      </c>
      <c r="BN79" s="59">
        <f t="shared" si="72"/>
        <v>0</v>
      </c>
      <c r="BO79" s="59">
        <f t="shared" si="74"/>
        <v>0</v>
      </c>
      <c r="BP79" s="59">
        <f t="shared" si="77"/>
        <v>0</v>
      </c>
      <c r="BQ79" s="59">
        <f t="shared" si="79"/>
        <v>0</v>
      </c>
      <c r="BR79" s="59">
        <f t="shared" si="81"/>
        <v>0</v>
      </c>
      <c r="BS79" s="59">
        <f t="shared" si="83"/>
        <v>0</v>
      </c>
      <c r="BT79" s="59">
        <f t="shared" si="85"/>
        <v>0</v>
      </c>
      <c r="BU79" s="59">
        <f t="shared" si="87"/>
        <v>0</v>
      </c>
      <c r="BV79" s="59">
        <f t="shared" si="89"/>
        <v>0</v>
      </c>
      <c r="BW79" s="59">
        <f t="shared" si="91"/>
        <v>0</v>
      </c>
      <c r="BX79" s="59">
        <f t="shared" si="93"/>
        <v>0</v>
      </c>
      <c r="BY79" s="59">
        <f t="shared" si="95"/>
        <v>0</v>
      </c>
      <c r="BZ79" s="59">
        <f t="shared" si="97"/>
        <v>0</v>
      </c>
      <c r="CB79" s="49">
        <f t="shared" ref="CB79:CB142" si="110">SUM(T79:BZ79)</f>
        <v>421964.94976190495</v>
      </c>
    </row>
    <row r="80" spans="1:80" x14ac:dyDescent="0.3">
      <c r="A80" s="94" t="s">
        <v>18</v>
      </c>
      <c r="B80" s="79">
        <v>2027</v>
      </c>
      <c r="C80" s="49"/>
      <c r="G80" s="118"/>
      <c r="L80" s="49">
        <f t="shared" si="104"/>
        <v>0</v>
      </c>
      <c r="M80" s="82">
        <f t="shared" ref="M80:M133" si="111">M79+L80</f>
        <v>35445055.780000001</v>
      </c>
      <c r="N80" s="49">
        <f t="shared" si="105"/>
        <v>421964.94976190495</v>
      </c>
      <c r="O80" s="49">
        <f t="shared" ref="O80:O133" si="112">O79+N80</f>
        <v>20606275.495714288</v>
      </c>
      <c r="P80" s="82">
        <f t="shared" si="106"/>
        <v>14838780.284285713</v>
      </c>
      <c r="Q80" s="82">
        <f t="shared" si="107"/>
        <v>25065.381159803768</v>
      </c>
      <c r="R80" s="82">
        <f t="shared" si="15"/>
        <v>84581.047620428566</v>
      </c>
      <c r="T80" s="59">
        <f t="shared" si="102"/>
        <v>0</v>
      </c>
      <c r="U80" s="59">
        <f t="shared" si="108"/>
        <v>3153.0819047619048</v>
      </c>
      <c r="V80" s="59">
        <f t="shared" ref="V80:V99" si="113">($L$16/$V$4)</f>
        <v>3976.9690476190481</v>
      </c>
      <c r="W80" s="59">
        <f t="shared" si="49"/>
        <v>6704.1180952380955</v>
      </c>
      <c r="X80" s="59">
        <f t="shared" si="51"/>
        <v>8719.7234523809529</v>
      </c>
      <c r="Y80" s="59">
        <f t="shared" si="53"/>
        <v>15598.195595238094</v>
      </c>
      <c r="Z80" s="59">
        <f t="shared" si="55"/>
        <v>16043.301071428568</v>
      </c>
      <c r="AA80" s="59">
        <f t="shared" si="57"/>
        <v>11808.714880952382</v>
      </c>
      <c r="AB80" s="59">
        <f t="shared" si="59"/>
        <v>12684.632857142857</v>
      </c>
      <c r="AC80" s="59">
        <f t="shared" si="61"/>
        <v>12170.225119047618</v>
      </c>
      <c r="AD80" s="59">
        <f t="shared" si="63"/>
        <v>13063.00130952381</v>
      </c>
      <c r="AE80" s="59">
        <f t="shared" si="65"/>
        <v>8589.0477380952379</v>
      </c>
      <c r="AF80" s="59">
        <f t="shared" si="67"/>
        <v>13690.704523809525</v>
      </c>
      <c r="AG80" s="59">
        <f t="shared" si="69"/>
        <v>15110.230357142855</v>
      </c>
      <c r="AH80" s="59">
        <f t="shared" si="71"/>
        <v>17971.709642857142</v>
      </c>
      <c r="AI80" s="59">
        <f t="shared" si="73"/>
        <v>17748.330952380951</v>
      </c>
      <c r="AJ80" s="59">
        <f t="shared" si="75"/>
        <v>13394.037738095238</v>
      </c>
      <c r="AK80" s="59">
        <f t="shared" si="76"/>
        <v>22863.857500000002</v>
      </c>
      <c r="AL80" s="59">
        <f t="shared" si="78"/>
        <v>13598.437738095239</v>
      </c>
      <c r="AM80" s="59">
        <f t="shared" si="80"/>
        <v>14007.359404761904</v>
      </c>
      <c r="AN80" s="59">
        <f t="shared" si="82"/>
        <v>13815.918690476192</v>
      </c>
      <c r="AO80" s="59">
        <f t="shared" si="84"/>
        <v>7813.4879761904758</v>
      </c>
      <c r="AP80" s="59">
        <f t="shared" si="86"/>
        <v>13022.479999999998</v>
      </c>
      <c r="AQ80" s="59">
        <f t="shared" si="88"/>
        <v>15626.976071428571</v>
      </c>
      <c r="AR80" s="59">
        <f t="shared" si="90"/>
        <v>13624.000833333332</v>
      </c>
      <c r="AS80" s="59">
        <f t="shared" si="92"/>
        <v>8174.4004761904762</v>
      </c>
      <c r="AT80" s="59">
        <f t="shared" si="94"/>
        <v>5449.6003571428573</v>
      </c>
      <c r="AU80" s="59">
        <f t="shared" si="96"/>
        <v>8174.4004761904762</v>
      </c>
      <c r="AV80" s="59">
        <f t="shared" si="98"/>
        <v>13624.000833333332</v>
      </c>
      <c r="AW80" s="59">
        <f t="shared" si="99"/>
        <v>16348.801071428572</v>
      </c>
      <c r="AX80" s="59">
        <f t="shared" si="100"/>
        <v>13624.000833333332</v>
      </c>
      <c r="AY80" s="59">
        <f t="shared" si="101"/>
        <v>8174.4004761904762</v>
      </c>
      <c r="AZ80" s="59">
        <f t="shared" si="103"/>
        <v>5449.6003571428573</v>
      </c>
      <c r="BA80" s="59">
        <f t="shared" si="109"/>
        <v>8174.4004761904762</v>
      </c>
      <c r="BB80" s="59">
        <f t="shared" ref="BB80:BB111" si="114">($L$48/$V$4)</f>
        <v>13624.000833333332</v>
      </c>
      <c r="BC80" s="59">
        <f t="shared" si="50"/>
        <v>16348.801071428572</v>
      </c>
      <c r="BD80" s="59">
        <f t="shared" si="52"/>
        <v>0</v>
      </c>
      <c r="BE80" s="59">
        <f t="shared" si="54"/>
        <v>0</v>
      </c>
      <c r="BF80" s="59">
        <f t="shared" si="56"/>
        <v>0</v>
      </c>
      <c r="BG80" s="59">
        <f t="shared" si="58"/>
        <v>0</v>
      </c>
      <c r="BH80" s="59">
        <f t="shared" si="60"/>
        <v>0</v>
      </c>
      <c r="BI80" s="59">
        <f t="shared" si="62"/>
        <v>0</v>
      </c>
      <c r="BJ80" s="59">
        <f t="shared" si="64"/>
        <v>0</v>
      </c>
      <c r="BK80" s="59">
        <f t="shared" si="66"/>
        <v>0</v>
      </c>
      <c r="BL80" s="59">
        <f t="shared" si="68"/>
        <v>0</v>
      </c>
      <c r="BM80" s="59">
        <f t="shared" si="70"/>
        <v>0</v>
      </c>
      <c r="BN80" s="59">
        <f t="shared" si="72"/>
        <v>0</v>
      </c>
      <c r="BO80" s="59">
        <f t="shared" si="74"/>
        <v>0</v>
      </c>
      <c r="BP80" s="59">
        <f t="shared" si="77"/>
        <v>0</v>
      </c>
      <c r="BQ80" s="59">
        <f t="shared" si="79"/>
        <v>0</v>
      </c>
      <c r="BR80" s="59">
        <f t="shared" si="81"/>
        <v>0</v>
      </c>
      <c r="BS80" s="59">
        <f t="shared" si="83"/>
        <v>0</v>
      </c>
      <c r="BT80" s="59">
        <f t="shared" si="85"/>
        <v>0</v>
      </c>
      <c r="BU80" s="59">
        <f t="shared" si="87"/>
        <v>0</v>
      </c>
      <c r="BV80" s="59">
        <f t="shared" si="89"/>
        <v>0</v>
      </c>
      <c r="BW80" s="59">
        <f t="shared" si="91"/>
        <v>0</v>
      </c>
      <c r="BX80" s="59">
        <f t="shared" si="93"/>
        <v>0</v>
      </c>
      <c r="BY80" s="59">
        <f t="shared" si="95"/>
        <v>0</v>
      </c>
      <c r="BZ80" s="59">
        <f t="shared" si="97"/>
        <v>0</v>
      </c>
      <c r="CB80" s="49">
        <f t="shared" si="110"/>
        <v>421964.94976190495</v>
      </c>
    </row>
    <row r="81" spans="1:80" x14ac:dyDescent="0.3">
      <c r="A81" s="94" t="s">
        <v>19</v>
      </c>
      <c r="B81" s="79">
        <v>2027</v>
      </c>
      <c r="C81" s="49"/>
      <c r="L81" s="49">
        <f t="shared" si="104"/>
        <v>0</v>
      </c>
      <c r="M81" s="82">
        <f t="shared" si="111"/>
        <v>35445055.780000001</v>
      </c>
      <c r="N81" s="49">
        <f t="shared" si="105"/>
        <v>421964.94976190495</v>
      </c>
      <c r="O81" s="49">
        <f t="shared" si="112"/>
        <v>21028240.445476193</v>
      </c>
      <c r="P81" s="82">
        <f t="shared" si="106"/>
        <v>14416815.334523808</v>
      </c>
      <c r="Q81" s="82">
        <f t="shared" si="107"/>
        <v>24352.60611365928</v>
      </c>
      <c r="R81" s="82">
        <f t="shared" si="15"/>
        <v>82175.847406785717</v>
      </c>
      <c r="T81" s="59">
        <f t="shared" si="102"/>
        <v>0</v>
      </c>
      <c r="U81" s="59">
        <f t="shared" si="108"/>
        <v>3153.0819047619048</v>
      </c>
      <c r="V81" s="59">
        <f t="shared" si="113"/>
        <v>3976.9690476190481</v>
      </c>
      <c r="W81" s="59">
        <f t="shared" ref="W81:W100" si="115">($L$17/$V$4)</f>
        <v>6704.1180952380955</v>
      </c>
      <c r="X81" s="59">
        <f t="shared" si="51"/>
        <v>8719.7234523809529</v>
      </c>
      <c r="Y81" s="59">
        <f t="shared" si="53"/>
        <v>15598.195595238094</v>
      </c>
      <c r="Z81" s="59">
        <f t="shared" si="55"/>
        <v>16043.301071428568</v>
      </c>
      <c r="AA81" s="59">
        <f t="shared" si="57"/>
        <v>11808.714880952382</v>
      </c>
      <c r="AB81" s="59">
        <f t="shared" si="59"/>
        <v>12684.632857142857</v>
      </c>
      <c r="AC81" s="59">
        <f t="shared" si="61"/>
        <v>12170.225119047618</v>
      </c>
      <c r="AD81" s="59">
        <f t="shared" si="63"/>
        <v>13063.00130952381</v>
      </c>
      <c r="AE81" s="59">
        <f t="shared" si="65"/>
        <v>8589.0477380952379</v>
      </c>
      <c r="AF81" s="59">
        <f t="shared" si="67"/>
        <v>13690.704523809525</v>
      </c>
      <c r="AG81" s="59">
        <f t="shared" si="69"/>
        <v>15110.230357142855</v>
      </c>
      <c r="AH81" s="59">
        <f t="shared" si="71"/>
        <v>17971.709642857142</v>
      </c>
      <c r="AI81" s="59">
        <f t="shared" si="73"/>
        <v>17748.330952380951</v>
      </c>
      <c r="AJ81" s="59">
        <f t="shared" si="75"/>
        <v>13394.037738095238</v>
      </c>
      <c r="AK81" s="59">
        <f t="shared" si="76"/>
        <v>22863.857500000002</v>
      </c>
      <c r="AL81" s="59">
        <f t="shared" si="78"/>
        <v>13598.437738095239</v>
      </c>
      <c r="AM81" s="59">
        <f t="shared" si="80"/>
        <v>14007.359404761904</v>
      </c>
      <c r="AN81" s="59">
        <f t="shared" si="82"/>
        <v>13815.918690476192</v>
      </c>
      <c r="AO81" s="59">
        <f t="shared" si="84"/>
        <v>7813.4879761904758</v>
      </c>
      <c r="AP81" s="59">
        <f t="shared" si="86"/>
        <v>13022.479999999998</v>
      </c>
      <c r="AQ81" s="59">
        <f t="shared" si="88"/>
        <v>15626.976071428571</v>
      </c>
      <c r="AR81" s="59">
        <f t="shared" si="90"/>
        <v>13624.000833333332</v>
      </c>
      <c r="AS81" s="59">
        <f t="shared" si="92"/>
        <v>8174.4004761904762</v>
      </c>
      <c r="AT81" s="59">
        <f t="shared" si="94"/>
        <v>5449.6003571428573</v>
      </c>
      <c r="AU81" s="59">
        <f t="shared" si="96"/>
        <v>8174.4004761904762</v>
      </c>
      <c r="AV81" s="59">
        <f t="shared" si="98"/>
        <v>13624.000833333332</v>
      </c>
      <c r="AW81" s="59">
        <f t="shared" si="99"/>
        <v>16348.801071428572</v>
      </c>
      <c r="AX81" s="59">
        <f t="shared" si="100"/>
        <v>13624.000833333332</v>
      </c>
      <c r="AY81" s="59">
        <f t="shared" si="101"/>
        <v>8174.4004761904762</v>
      </c>
      <c r="AZ81" s="59">
        <f t="shared" si="103"/>
        <v>5449.6003571428573</v>
      </c>
      <c r="BA81" s="59">
        <f t="shared" si="109"/>
        <v>8174.4004761904762</v>
      </c>
      <c r="BB81" s="59">
        <f t="shared" si="114"/>
        <v>13624.000833333332</v>
      </c>
      <c r="BC81" s="59">
        <f t="shared" ref="BC81:BC112" si="116">($L$49/$V$4)</f>
        <v>16348.801071428572</v>
      </c>
      <c r="BD81" s="59">
        <f t="shared" si="52"/>
        <v>0</v>
      </c>
      <c r="BE81" s="59">
        <f t="shared" si="54"/>
        <v>0</v>
      </c>
      <c r="BF81" s="59">
        <f t="shared" si="56"/>
        <v>0</v>
      </c>
      <c r="BG81" s="59">
        <f t="shared" si="58"/>
        <v>0</v>
      </c>
      <c r="BH81" s="59">
        <f t="shared" si="60"/>
        <v>0</v>
      </c>
      <c r="BI81" s="59">
        <f t="shared" si="62"/>
        <v>0</v>
      </c>
      <c r="BJ81" s="59">
        <f t="shared" si="64"/>
        <v>0</v>
      </c>
      <c r="BK81" s="59">
        <f t="shared" si="66"/>
        <v>0</v>
      </c>
      <c r="BL81" s="59">
        <f t="shared" si="68"/>
        <v>0</v>
      </c>
      <c r="BM81" s="59">
        <f t="shared" si="70"/>
        <v>0</v>
      </c>
      <c r="BN81" s="59">
        <f t="shared" si="72"/>
        <v>0</v>
      </c>
      <c r="BO81" s="59">
        <f t="shared" si="74"/>
        <v>0</v>
      </c>
      <c r="BP81" s="59">
        <f t="shared" si="77"/>
        <v>0</v>
      </c>
      <c r="BQ81" s="59">
        <f t="shared" si="79"/>
        <v>0</v>
      </c>
      <c r="BR81" s="59">
        <f t="shared" si="81"/>
        <v>0</v>
      </c>
      <c r="BS81" s="59">
        <f t="shared" si="83"/>
        <v>0</v>
      </c>
      <c r="BT81" s="59">
        <f t="shared" si="85"/>
        <v>0</v>
      </c>
      <c r="BU81" s="59">
        <f t="shared" si="87"/>
        <v>0</v>
      </c>
      <c r="BV81" s="59">
        <f t="shared" si="89"/>
        <v>0</v>
      </c>
      <c r="BW81" s="59">
        <f t="shared" si="91"/>
        <v>0</v>
      </c>
      <c r="BX81" s="59">
        <f t="shared" si="93"/>
        <v>0</v>
      </c>
      <c r="BY81" s="59">
        <f t="shared" si="95"/>
        <v>0</v>
      </c>
      <c r="BZ81" s="59">
        <f t="shared" si="97"/>
        <v>0</v>
      </c>
      <c r="CB81" s="49">
        <f t="shared" si="110"/>
        <v>421964.94976190495</v>
      </c>
    </row>
    <row r="82" spans="1:80" x14ac:dyDescent="0.3">
      <c r="A82" s="94" t="s">
        <v>20</v>
      </c>
      <c r="B82" s="79">
        <v>2027</v>
      </c>
      <c r="C82" s="49"/>
      <c r="L82" s="49">
        <f t="shared" si="104"/>
        <v>0</v>
      </c>
      <c r="M82" s="82">
        <f t="shared" si="111"/>
        <v>35445055.780000001</v>
      </c>
      <c r="N82" s="49">
        <f t="shared" si="105"/>
        <v>421964.94976190495</v>
      </c>
      <c r="O82" s="49">
        <f t="shared" si="112"/>
        <v>21450205.395238098</v>
      </c>
      <c r="P82" s="82">
        <f t="shared" si="106"/>
        <v>13994850.384761903</v>
      </c>
      <c r="Q82" s="82">
        <f t="shared" si="107"/>
        <v>23639.831067514799</v>
      </c>
      <c r="R82" s="82">
        <f t="shared" si="15"/>
        <v>79770.647193142853</v>
      </c>
      <c r="T82" s="59">
        <f t="shared" si="102"/>
        <v>0</v>
      </c>
      <c r="U82" s="59">
        <f t="shared" si="108"/>
        <v>3153.0819047619048</v>
      </c>
      <c r="V82" s="59">
        <f t="shared" si="113"/>
        <v>3976.9690476190481</v>
      </c>
      <c r="W82" s="59">
        <f t="shared" si="115"/>
        <v>6704.1180952380955</v>
      </c>
      <c r="X82" s="59">
        <f t="shared" ref="X82:X101" si="117">($L$18/$V$4)</f>
        <v>8719.7234523809529</v>
      </c>
      <c r="Y82" s="59">
        <f t="shared" si="53"/>
        <v>15598.195595238094</v>
      </c>
      <c r="Z82" s="59">
        <f t="shared" si="55"/>
        <v>16043.301071428568</v>
      </c>
      <c r="AA82" s="59">
        <f t="shared" si="57"/>
        <v>11808.714880952382</v>
      </c>
      <c r="AB82" s="59">
        <f t="shared" si="59"/>
        <v>12684.632857142857</v>
      </c>
      <c r="AC82" s="59">
        <f t="shared" si="61"/>
        <v>12170.225119047618</v>
      </c>
      <c r="AD82" s="59">
        <f t="shared" si="63"/>
        <v>13063.00130952381</v>
      </c>
      <c r="AE82" s="59">
        <f t="shared" si="65"/>
        <v>8589.0477380952379</v>
      </c>
      <c r="AF82" s="59">
        <f t="shared" si="67"/>
        <v>13690.704523809525</v>
      </c>
      <c r="AG82" s="59">
        <f t="shared" si="69"/>
        <v>15110.230357142855</v>
      </c>
      <c r="AH82" s="59">
        <f t="shared" si="71"/>
        <v>17971.709642857142</v>
      </c>
      <c r="AI82" s="59">
        <f t="shared" si="73"/>
        <v>17748.330952380951</v>
      </c>
      <c r="AJ82" s="59">
        <f t="shared" si="75"/>
        <v>13394.037738095238</v>
      </c>
      <c r="AK82" s="59">
        <f t="shared" si="76"/>
        <v>22863.857500000002</v>
      </c>
      <c r="AL82" s="59">
        <f t="shared" si="78"/>
        <v>13598.437738095239</v>
      </c>
      <c r="AM82" s="59">
        <f t="shared" si="80"/>
        <v>14007.359404761904</v>
      </c>
      <c r="AN82" s="59">
        <f t="shared" si="82"/>
        <v>13815.918690476192</v>
      </c>
      <c r="AO82" s="59">
        <f t="shared" si="84"/>
        <v>7813.4879761904758</v>
      </c>
      <c r="AP82" s="59">
        <f t="shared" si="86"/>
        <v>13022.479999999998</v>
      </c>
      <c r="AQ82" s="59">
        <f t="shared" si="88"/>
        <v>15626.976071428571</v>
      </c>
      <c r="AR82" s="59">
        <f t="shared" si="90"/>
        <v>13624.000833333332</v>
      </c>
      <c r="AS82" s="59">
        <f t="shared" si="92"/>
        <v>8174.4004761904762</v>
      </c>
      <c r="AT82" s="59">
        <f t="shared" si="94"/>
        <v>5449.6003571428573</v>
      </c>
      <c r="AU82" s="59">
        <f t="shared" si="96"/>
        <v>8174.4004761904762</v>
      </c>
      <c r="AV82" s="59">
        <f t="shared" si="98"/>
        <v>13624.000833333332</v>
      </c>
      <c r="AW82" s="59">
        <f t="shared" si="99"/>
        <v>16348.801071428572</v>
      </c>
      <c r="AX82" s="59">
        <f t="shared" si="100"/>
        <v>13624.000833333332</v>
      </c>
      <c r="AY82" s="59">
        <f t="shared" si="101"/>
        <v>8174.4004761904762</v>
      </c>
      <c r="AZ82" s="59">
        <f t="shared" si="103"/>
        <v>5449.6003571428573</v>
      </c>
      <c r="BA82" s="59">
        <f t="shared" si="109"/>
        <v>8174.4004761904762</v>
      </c>
      <c r="BB82" s="59">
        <f t="shared" si="114"/>
        <v>13624.000833333332</v>
      </c>
      <c r="BC82" s="59">
        <f t="shared" si="116"/>
        <v>16348.801071428572</v>
      </c>
      <c r="BD82" s="59">
        <f t="shared" ref="BD82:BD113" si="118">($L$50/$V$4)</f>
        <v>0</v>
      </c>
      <c r="BE82" s="59">
        <f t="shared" si="54"/>
        <v>0</v>
      </c>
      <c r="BF82" s="59">
        <f t="shared" si="56"/>
        <v>0</v>
      </c>
      <c r="BG82" s="59">
        <f t="shared" si="58"/>
        <v>0</v>
      </c>
      <c r="BH82" s="59">
        <f t="shared" si="60"/>
        <v>0</v>
      </c>
      <c r="BI82" s="59">
        <f t="shared" si="62"/>
        <v>0</v>
      </c>
      <c r="BJ82" s="59">
        <f t="shared" si="64"/>
        <v>0</v>
      </c>
      <c r="BK82" s="59">
        <f t="shared" si="66"/>
        <v>0</v>
      </c>
      <c r="BL82" s="59">
        <f t="shared" si="68"/>
        <v>0</v>
      </c>
      <c r="BM82" s="59">
        <f t="shared" si="70"/>
        <v>0</v>
      </c>
      <c r="BN82" s="59">
        <f t="shared" si="72"/>
        <v>0</v>
      </c>
      <c r="BO82" s="59">
        <f t="shared" si="74"/>
        <v>0</v>
      </c>
      <c r="BP82" s="59">
        <f t="shared" si="77"/>
        <v>0</v>
      </c>
      <c r="BQ82" s="59">
        <f t="shared" si="79"/>
        <v>0</v>
      </c>
      <c r="BR82" s="59">
        <f t="shared" si="81"/>
        <v>0</v>
      </c>
      <c r="BS82" s="59">
        <f t="shared" si="83"/>
        <v>0</v>
      </c>
      <c r="BT82" s="59">
        <f t="shared" si="85"/>
        <v>0</v>
      </c>
      <c r="BU82" s="59">
        <f t="shared" si="87"/>
        <v>0</v>
      </c>
      <c r="BV82" s="59">
        <f t="shared" si="89"/>
        <v>0</v>
      </c>
      <c r="BW82" s="59">
        <f t="shared" si="91"/>
        <v>0</v>
      </c>
      <c r="BX82" s="59">
        <f t="shared" si="93"/>
        <v>0</v>
      </c>
      <c r="BY82" s="59">
        <f t="shared" si="95"/>
        <v>0</v>
      </c>
      <c r="BZ82" s="59">
        <f t="shared" si="97"/>
        <v>0</v>
      </c>
      <c r="CB82" s="49">
        <f t="shared" si="110"/>
        <v>421964.94976190495</v>
      </c>
    </row>
    <row r="83" spans="1:80" x14ac:dyDescent="0.3">
      <c r="A83" s="94" t="s">
        <v>21</v>
      </c>
      <c r="B83" s="79">
        <v>2027</v>
      </c>
      <c r="C83" s="49"/>
      <c r="L83" s="49">
        <f t="shared" si="104"/>
        <v>0</v>
      </c>
      <c r="M83" s="82">
        <f t="shared" si="111"/>
        <v>35445055.780000001</v>
      </c>
      <c r="N83" s="49">
        <f t="shared" si="105"/>
        <v>421964.94976190495</v>
      </c>
      <c r="O83" s="49">
        <f t="shared" si="112"/>
        <v>21872170.345000003</v>
      </c>
      <c r="P83" s="82">
        <f t="shared" si="106"/>
        <v>13572885.434999999</v>
      </c>
      <c r="Q83" s="82">
        <f t="shared" si="107"/>
        <v>22927.056021370317</v>
      </c>
      <c r="R83" s="82">
        <f t="shared" si="15"/>
        <v>77365.44697949999</v>
      </c>
      <c r="T83" s="59">
        <f t="shared" si="102"/>
        <v>0</v>
      </c>
      <c r="U83" s="59">
        <f t="shared" si="108"/>
        <v>3153.0819047619048</v>
      </c>
      <c r="V83" s="59">
        <f t="shared" si="113"/>
        <v>3976.9690476190481</v>
      </c>
      <c r="W83" s="59">
        <f t="shared" si="115"/>
        <v>6704.1180952380955</v>
      </c>
      <c r="X83" s="59">
        <f t="shared" si="117"/>
        <v>8719.7234523809529</v>
      </c>
      <c r="Y83" s="59">
        <f t="shared" ref="Y83:Y102" si="119">($L$19/$V$4)</f>
        <v>15598.195595238094</v>
      </c>
      <c r="Z83" s="59">
        <f t="shared" si="55"/>
        <v>16043.301071428568</v>
      </c>
      <c r="AA83" s="59">
        <f t="shared" si="57"/>
        <v>11808.714880952382</v>
      </c>
      <c r="AB83" s="59">
        <f t="shared" si="59"/>
        <v>12684.632857142857</v>
      </c>
      <c r="AC83" s="59">
        <f t="shared" si="61"/>
        <v>12170.225119047618</v>
      </c>
      <c r="AD83" s="59">
        <f t="shared" si="63"/>
        <v>13063.00130952381</v>
      </c>
      <c r="AE83" s="59">
        <f t="shared" si="65"/>
        <v>8589.0477380952379</v>
      </c>
      <c r="AF83" s="59">
        <f t="shared" si="67"/>
        <v>13690.704523809525</v>
      </c>
      <c r="AG83" s="59">
        <f t="shared" si="69"/>
        <v>15110.230357142855</v>
      </c>
      <c r="AH83" s="59">
        <f t="shared" si="71"/>
        <v>17971.709642857142</v>
      </c>
      <c r="AI83" s="59">
        <f t="shared" si="73"/>
        <v>17748.330952380951</v>
      </c>
      <c r="AJ83" s="59">
        <f t="shared" si="75"/>
        <v>13394.037738095238</v>
      </c>
      <c r="AK83" s="59">
        <f t="shared" si="76"/>
        <v>22863.857500000002</v>
      </c>
      <c r="AL83" s="59">
        <f t="shared" si="78"/>
        <v>13598.437738095239</v>
      </c>
      <c r="AM83" s="59">
        <f t="shared" si="80"/>
        <v>14007.359404761904</v>
      </c>
      <c r="AN83" s="59">
        <f t="shared" si="82"/>
        <v>13815.918690476192</v>
      </c>
      <c r="AO83" s="59">
        <f t="shared" si="84"/>
        <v>7813.4879761904758</v>
      </c>
      <c r="AP83" s="59">
        <f t="shared" si="86"/>
        <v>13022.479999999998</v>
      </c>
      <c r="AQ83" s="59">
        <f t="shared" si="88"/>
        <v>15626.976071428571</v>
      </c>
      <c r="AR83" s="59">
        <f t="shared" si="90"/>
        <v>13624.000833333332</v>
      </c>
      <c r="AS83" s="59">
        <f t="shared" si="92"/>
        <v>8174.4004761904762</v>
      </c>
      <c r="AT83" s="59">
        <f t="shared" si="94"/>
        <v>5449.6003571428573</v>
      </c>
      <c r="AU83" s="59">
        <f t="shared" si="96"/>
        <v>8174.4004761904762</v>
      </c>
      <c r="AV83" s="59">
        <f t="shared" si="98"/>
        <v>13624.000833333332</v>
      </c>
      <c r="AW83" s="59">
        <f t="shared" si="99"/>
        <v>16348.801071428572</v>
      </c>
      <c r="AX83" s="59">
        <f t="shared" si="100"/>
        <v>13624.000833333332</v>
      </c>
      <c r="AY83" s="59">
        <f t="shared" si="101"/>
        <v>8174.4004761904762</v>
      </c>
      <c r="AZ83" s="59">
        <f t="shared" si="103"/>
        <v>5449.6003571428573</v>
      </c>
      <c r="BA83" s="59">
        <f t="shared" si="109"/>
        <v>8174.4004761904762</v>
      </c>
      <c r="BB83" s="59">
        <f t="shared" si="114"/>
        <v>13624.000833333332</v>
      </c>
      <c r="BC83" s="59">
        <f t="shared" si="116"/>
        <v>16348.801071428572</v>
      </c>
      <c r="BD83" s="59">
        <f t="shared" si="118"/>
        <v>0</v>
      </c>
      <c r="BE83" s="59">
        <f t="shared" ref="BE83:BE114" si="120">($L$51/$V$4)</f>
        <v>0</v>
      </c>
      <c r="BF83" s="59">
        <f t="shared" si="56"/>
        <v>0</v>
      </c>
      <c r="BG83" s="59">
        <f t="shared" si="58"/>
        <v>0</v>
      </c>
      <c r="BH83" s="59">
        <f t="shared" si="60"/>
        <v>0</v>
      </c>
      <c r="BI83" s="59">
        <f t="shared" si="62"/>
        <v>0</v>
      </c>
      <c r="BJ83" s="59">
        <f t="shared" si="64"/>
        <v>0</v>
      </c>
      <c r="BK83" s="59">
        <f t="shared" si="66"/>
        <v>0</v>
      </c>
      <c r="BL83" s="59">
        <f t="shared" si="68"/>
        <v>0</v>
      </c>
      <c r="BM83" s="59">
        <f t="shared" si="70"/>
        <v>0</v>
      </c>
      <c r="BN83" s="59">
        <f t="shared" si="72"/>
        <v>0</v>
      </c>
      <c r="BO83" s="59">
        <f t="shared" si="74"/>
        <v>0</v>
      </c>
      <c r="BP83" s="59">
        <f t="shared" si="77"/>
        <v>0</v>
      </c>
      <c r="BQ83" s="59">
        <f t="shared" si="79"/>
        <v>0</v>
      </c>
      <c r="BR83" s="59">
        <f t="shared" si="81"/>
        <v>0</v>
      </c>
      <c r="BS83" s="59">
        <f t="shared" si="83"/>
        <v>0</v>
      </c>
      <c r="BT83" s="59">
        <f t="shared" si="85"/>
        <v>0</v>
      </c>
      <c r="BU83" s="59">
        <f t="shared" si="87"/>
        <v>0</v>
      </c>
      <c r="BV83" s="59">
        <f t="shared" si="89"/>
        <v>0</v>
      </c>
      <c r="BW83" s="59">
        <f t="shared" si="91"/>
        <v>0</v>
      </c>
      <c r="BX83" s="59">
        <f t="shared" si="93"/>
        <v>0</v>
      </c>
      <c r="BY83" s="59">
        <f t="shared" si="95"/>
        <v>0</v>
      </c>
      <c r="BZ83" s="59">
        <f t="shared" si="97"/>
        <v>0</v>
      </c>
      <c r="CB83" s="49">
        <f t="shared" si="110"/>
        <v>421964.94976190495</v>
      </c>
    </row>
    <row r="84" spans="1:80" x14ac:dyDescent="0.3">
      <c r="A84" s="94" t="s">
        <v>22</v>
      </c>
      <c r="B84" s="79">
        <v>2027</v>
      </c>
      <c r="C84" s="49"/>
      <c r="L84" s="49">
        <f t="shared" si="104"/>
        <v>0</v>
      </c>
      <c r="M84" s="82">
        <f t="shared" si="111"/>
        <v>35445055.780000001</v>
      </c>
      <c r="N84" s="49">
        <f t="shared" si="105"/>
        <v>421964.94976190495</v>
      </c>
      <c r="O84" s="49">
        <f t="shared" si="112"/>
        <v>22294135.294761907</v>
      </c>
      <c r="P84" s="82">
        <f t="shared" si="106"/>
        <v>13150920.485238094</v>
      </c>
      <c r="Q84" s="82">
        <f t="shared" si="107"/>
        <v>22214.280975225833</v>
      </c>
      <c r="R84" s="82">
        <f t="shared" ref="R84:R147" si="121">P84*$O$11/12</f>
        <v>74960.24676585714</v>
      </c>
      <c r="T84" s="59">
        <f t="shared" si="102"/>
        <v>0</v>
      </c>
      <c r="U84" s="59">
        <f t="shared" si="108"/>
        <v>3153.0819047619048</v>
      </c>
      <c r="V84" s="59">
        <f t="shared" si="113"/>
        <v>3976.9690476190481</v>
      </c>
      <c r="W84" s="59">
        <f t="shared" si="115"/>
        <v>6704.1180952380955</v>
      </c>
      <c r="X84" s="59">
        <f t="shared" si="117"/>
        <v>8719.7234523809529</v>
      </c>
      <c r="Y84" s="59">
        <f t="shared" si="119"/>
        <v>15598.195595238094</v>
      </c>
      <c r="Z84" s="59">
        <f t="shared" ref="Z84:Z103" si="122">($L$20/$V$4)</f>
        <v>16043.301071428568</v>
      </c>
      <c r="AA84" s="59">
        <f t="shared" si="57"/>
        <v>11808.714880952382</v>
      </c>
      <c r="AB84" s="59">
        <f t="shared" si="59"/>
        <v>12684.632857142857</v>
      </c>
      <c r="AC84" s="59">
        <f t="shared" si="61"/>
        <v>12170.225119047618</v>
      </c>
      <c r="AD84" s="59">
        <f t="shared" si="63"/>
        <v>13063.00130952381</v>
      </c>
      <c r="AE84" s="59">
        <f t="shared" si="65"/>
        <v>8589.0477380952379</v>
      </c>
      <c r="AF84" s="59">
        <f t="shared" si="67"/>
        <v>13690.704523809525</v>
      </c>
      <c r="AG84" s="59">
        <f t="shared" si="69"/>
        <v>15110.230357142855</v>
      </c>
      <c r="AH84" s="59">
        <f t="shared" si="71"/>
        <v>17971.709642857142</v>
      </c>
      <c r="AI84" s="59">
        <f t="shared" si="73"/>
        <v>17748.330952380951</v>
      </c>
      <c r="AJ84" s="59">
        <f t="shared" si="75"/>
        <v>13394.037738095238</v>
      </c>
      <c r="AK84" s="59">
        <f t="shared" si="76"/>
        <v>22863.857500000002</v>
      </c>
      <c r="AL84" s="59">
        <f t="shared" si="78"/>
        <v>13598.437738095239</v>
      </c>
      <c r="AM84" s="59">
        <f t="shared" si="80"/>
        <v>14007.359404761904</v>
      </c>
      <c r="AN84" s="59">
        <f t="shared" si="82"/>
        <v>13815.918690476192</v>
      </c>
      <c r="AO84" s="59">
        <f t="shared" si="84"/>
        <v>7813.4879761904758</v>
      </c>
      <c r="AP84" s="59">
        <f t="shared" si="86"/>
        <v>13022.479999999998</v>
      </c>
      <c r="AQ84" s="59">
        <f t="shared" si="88"/>
        <v>15626.976071428571</v>
      </c>
      <c r="AR84" s="59">
        <f t="shared" si="90"/>
        <v>13624.000833333332</v>
      </c>
      <c r="AS84" s="59">
        <f t="shared" si="92"/>
        <v>8174.4004761904762</v>
      </c>
      <c r="AT84" s="59">
        <f t="shared" si="94"/>
        <v>5449.6003571428573</v>
      </c>
      <c r="AU84" s="59">
        <f t="shared" si="96"/>
        <v>8174.4004761904762</v>
      </c>
      <c r="AV84" s="59">
        <f t="shared" si="98"/>
        <v>13624.000833333332</v>
      </c>
      <c r="AW84" s="59">
        <f t="shared" si="99"/>
        <v>16348.801071428572</v>
      </c>
      <c r="AX84" s="59">
        <f t="shared" si="100"/>
        <v>13624.000833333332</v>
      </c>
      <c r="AY84" s="59">
        <f t="shared" si="101"/>
        <v>8174.4004761904762</v>
      </c>
      <c r="AZ84" s="59">
        <f t="shared" si="103"/>
        <v>5449.6003571428573</v>
      </c>
      <c r="BA84" s="59">
        <f t="shared" si="109"/>
        <v>8174.4004761904762</v>
      </c>
      <c r="BB84" s="59">
        <f t="shared" si="114"/>
        <v>13624.000833333332</v>
      </c>
      <c r="BC84" s="59">
        <f t="shared" si="116"/>
        <v>16348.801071428572</v>
      </c>
      <c r="BD84" s="59">
        <f t="shared" si="118"/>
        <v>0</v>
      </c>
      <c r="BE84" s="59">
        <f t="shared" si="120"/>
        <v>0</v>
      </c>
      <c r="BF84" s="59">
        <f t="shared" ref="BF84:BF115" si="123">($L$52/$V$4)</f>
        <v>0</v>
      </c>
      <c r="BG84" s="59">
        <f t="shared" si="58"/>
        <v>0</v>
      </c>
      <c r="BH84" s="59">
        <f t="shared" si="60"/>
        <v>0</v>
      </c>
      <c r="BI84" s="59">
        <f t="shared" si="62"/>
        <v>0</v>
      </c>
      <c r="BJ84" s="59">
        <f t="shared" si="64"/>
        <v>0</v>
      </c>
      <c r="BK84" s="59">
        <f t="shared" si="66"/>
        <v>0</v>
      </c>
      <c r="BL84" s="59">
        <f t="shared" si="68"/>
        <v>0</v>
      </c>
      <c r="BM84" s="59">
        <f t="shared" si="70"/>
        <v>0</v>
      </c>
      <c r="BN84" s="59">
        <f t="shared" si="72"/>
        <v>0</v>
      </c>
      <c r="BO84" s="59">
        <f t="shared" si="74"/>
        <v>0</v>
      </c>
      <c r="BP84" s="59">
        <f t="shared" si="77"/>
        <v>0</v>
      </c>
      <c r="BQ84" s="59">
        <f t="shared" si="79"/>
        <v>0</v>
      </c>
      <c r="BR84" s="59">
        <f t="shared" si="81"/>
        <v>0</v>
      </c>
      <c r="BS84" s="59">
        <f t="shared" si="83"/>
        <v>0</v>
      </c>
      <c r="BT84" s="59">
        <f t="shared" si="85"/>
        <v>0</v>
      </c>
      <c r="BU84" s="59">
        <f t="shared" si="87"/>
        <v>0</v>
      </c>
      <c r="BV84" s="59">
        <f t="shared" si="89"/>
        <v>0</v>
      </c>
      <c r="BW84" s="59">
        <f t="shared" si="91"/>
        <v>0</v>
      </c>
      <c r="BX84" s="59">
        <f t="shared" si="93"/>
        <v>0</v>
      </c>
      <c r="BY84" s="59">
        <f t="shared" si="95"/>
        <v>0</v>
      </c>
      <c r="BZ84" s="59">
        <f t="shared" si="97"/>
        <v>0</v>
      </c>
      <c r="CB84" s="49">
        <f t="shared" si="110"/>
        <v>421964.94976190495</v>
      </c>
    </row>
    <row r="85" spans="1:80" x14ac:dyDescent="0.3">
      <c r="A85" s="94" t="s">
        <v>23</v>
      </c>
      <c r="B85" s="79">
        <v>2027</v>
      </c>
      <c r="C85" s="49"/>
      <c r="L85" s="49">
        <f t="shared" si="104"/>
        <v>0</v>
      </c>
      <c r="M85" s="82">
        <f t="shared" si="111"/>
        <v>35445055.780000001</v>
      </c>
      <c r="N85" s="49">
        <f t="shared" si="105"/>
        <v>421964.94976190495</v>
      </c>
      <c r="O85" s="49">
        <f t="shared" si="112"/>
        <v>22716100.244523812</v>
      </c>
      <c r="P85" s="82">
        <f t="shared" si="106"/>
        <v>12728955.535476189</v>
      </c>
      <c r="Q85" s="82">
        <f t="shared" si="107"/>
        <v>21501.505929081351</v>
      </c>
      <c r="R85" s="82">
        <f t="shared" si="121"/>
        <v>72555.046552214277</v>
      </c>
      <c r="T85" s="59">
        <f t="shared" si="102"/>
        <v>0</v>
      </c>
      <c r="U85" s="59">
        <f t="shared" si="108"/>
        <v>3153.0819047619048</v>
      </c>
      <c r="V85" s="59">
        <f t="shared" si="113"/>
        <v>3976.9690476190481</v>
      </c>
      <c r="W85" s="59">
        <f t="shared" si="115"/>
        <v>6704.1180952380955</v>
      </c>
      <c r="X85" s="59">
        <f t="shared" si="117"/>
        <v>8719.7234523809529</v>
      </c>
      <c r="Y85" s="59">
        <f t="shared" si="119"/>
        <v>15598.195595238094</v>
      </c>
      <c r="Z85" s="59">
        <f t="shared" si="122"/>
        <v>16043.301071428568</v>
      </c>
      <c r="AA85" s="59">
        <f t="shared" ref="AA85:AA104" si="124">($L$21/$V$4)</f>
        <v>11808.714880952382</v>
      </c>
      <c r="AB85" s="59">
        <f t="shared" si="59"/>
        <v>12684.632857142857</v>
      </c>
      <c r="AC85" s="59">
        <f t="shared" si="61"/>
        <v>12170.225119047618</v>
      </c>
      <c r="AD85" s="59">
        <f t="shared" si="63"/>
        <v>13063.00130952381</v>
      </c>
      <c r="AE85" s="59">
        <f t="shared" si="65"/>
        <v>8589.0477380952379</v>
      </c>
      <c r="AF85" s="59">
        <f t="shared" si="67"/>
        <v>13690.704523809525</v>
      </c>
      <c r="AG85" s="59">
        <f t="shared" si="69"/>
        <v>15110.230357142855</v>
      </c>
      <c r="AH85" s="59">
        <f t="shared" si="71"/>
        <v>17971.709642857142</v>
      </c>
      <c r="AI85" s="59">
        <f t="shared" si="73"/>
        <v>17748.330952380951</v>
      </c>
      <c r="AJ85" s="59">
        <f t="shared" si="75"/>
        <v>13394.037738095238</v>
      </c>
      <c r="AK85" s="59">
        <f t="shared" si="76"/>
        <v>22863.857500000002</v>
      </c>
      <c r="AL85" s="59">
        <f t="shared" si="78"/>
        <v>13598.437738095239</v>
      </c>
      <c r="AM85" s="59">
        <f t="shared" si="80"/>
        <v>14007.359404761904</v>
      </c>
      <c r="AN85" s="59">
        <f t="shared" si="82"/>
        <v>13815.918690476192</v>
      </c>
      <c r="AO85" s="59">
        <f t="shared" si="84"/>
        <v>7813.4879761904758</v>
      </c>
      <c r="AP85" s="59">
        <f t="shared" si="86"/>
        <v>13022.479999999998</v>
      </c>
      <c r="AQ85" s="59">
        <f t="shared" si="88"/>
        <v>15626.976071428571</v>
      </c>
      <c r="AR85" s="59">
        <f t="shared" si="90"/>
        <v>13624.000833333332</v>
      </c>
      <c r="AS85" s="59">
        <f t="shared" si="92"/>
        <v>8174.4004761904762</v>
      </c>
      <c r="AT85" s="59">
        <f t="shared" si="94"/>
        <v>5449.6003571428573</v>
      </c>
      <c r="AU85" s="59">
        <f t="shared" si="96"/>
        <v>8174.4004761904762</v>
      </c>
      <c r="AV85" s="59">
        <f t="shared" si="98"/>
        <v>13624.000833333332</v>
      </c>
      <c r="AW85" s="59">
        <f t="shared" si="99"/>
        <v>16348.801071428572</v>
      </c>
      <c r="AX85" s="59">
        <f t="shared" si="100"/>
        <v>13624.000833333332</v>
      </c>
      <c r="AY85" s="59">
        <f t="shared" si="101"/>
        <v>8174.4004761904762</v>
      </c>
      <c r="AZ85" s="59">
        <f t="shared" si="103"/>
        <v>5449.6003571428573</v>
      </c>
      <c r="BA85" s="59">
        <f t="shared" si="109"/>
        <v>8174.4004761904762</v>
      </c>
      <c r="BB85" s="59">
        <f t="shared" si="114"/>
        <v>13624.000833333332</v>
      </c>
      <c r="BC85" s="59">
        <f t="shared" si="116"/>
        <v>16348.801071428572</v>
      </c>
      <c r="BD85" s="59">
        <f t="shared" si="118"/>
        <v>0</v>
      </c>
      <c r="BE85" s="59">
        <f t="shared" si="120"/>
        <v>0</v>
      </c>
      <c r="BF85" s="59">
        <f t="shared" si="123"/>
        <v>0</v>
      </c>
      <c r="BG85" s="59">
        <f t="shared" ref="BG85:BG116" si="125">($L$53/$V$4)</f>
        <v>0</v>
      </c>
      <c r="BH85" s="59">
        <f t="shared" si="60"/>
        <v>0</v>
      </c>
      <c r="BI85" s="59">
        <f t="shared" si="62"/>
        <v>0</v>
      </c>
      <c r="BJ85" s="59">
        <f t="shared" si="64"/>
        <v>0</v>
      </c>
      <c r="BK85" s="59">
        <f t="shared" si="66"/>
        <v>0</v>
      </c>
      <c r="BL85" s="59">
        <f t="shared" si="68"/>
        <v>0</v>
      </c>
      <c r="BM85" s="59">
        <f t="shared" si="70"/>
        <v>0</v>
      </c>
      <c r="BN85" s="59">
        <f t="shared" si="72"/>
        <v>0</v>
      </c>
      <c r="BO85" s="59">
        <f t="shared" si="74"/>
        <v>0</v>
      </c>
      <c r="BP85" s="59">
        <f t="shared" si="77"/>
        <v>0</v>
      </c>
      <c r="BQ85" s="59">
        <f t="shared" si="79"/>
        <v>0</v>
      </c>
      <c r="BR85" s="59">
        <f t="shared" si="81"/>
        <v>0</v>
      </c>
      <c r="BS85" s="59">
        <f t="shared" si="83"/>
        <v>0</v>
      </c>
      <c r="BT85" s="59">
        <f t="shared" si="85"/>
        <v>0</v>
      </c>
      <c r="BU85" s="59">
        <f t="shared" si="87"/>
        <v>0</v>
      </c>
      <c r="BV85" s="59">
        <f t="shared" si="89"/>
        <v>0</v>
      </c>
      <c r="BW85" s="59">
        <f t="shared" si="91"/>
        <v>0</v>
      </c>
      <c r="BX85" s="59">
        <f t="shared" si="93"/>
        <v>0</v>
      </c>
      <c r="BY85" s="59">
        <f t="shared" si="95"/>
        <v>0</v>
      </c>
      <c r="BZ85" s="59">
        <f t="shared" si="97"/>
        <v>0</v>
      </c>
      <c r="CB85" s="49">
        <f t="shared" si="110"/>
        <v>421964.94976190495</v>
      </c>
    </row>
    <row r="86" spans="1:80" x14ac:dyDescent="0.3">
      <c r="A86" s="94" t="s">
        <v>24</v>
      </c>
      <c r="B86" s="79">
        <v>2027</v>
      </c>
      <c r="L86" s="49">
        <f t="shared" si="104"/>
        <v>0</v>
      </c>
      <c r="M86" s="82">
        <f t="shared" si="111"/>
        <v>35445055.780000001</v>
      </c>
      <c r="N86" s="49">
        <f t="shared" si="105"/>
        <v>421964.94976190495</v>
      </c>
      <c r="O86" s="49">
        <f t="shared" si="112"/>
        <v>23138065.194285717</v>
      </c>
      <c r="P86" s="82">
        <f t="shared" si="106"/>
        <v>12306990.585714284</v>
      </c>
      <c r="Q86" s="82">
        <f t="shared" si="107"/>
        <v>20788.730882936867</v>
      </c>
      <c r="R86" s="82">
        <f t="shared" si="121"/>
        <v>70149.846338571428</v>
      </c>
      <c r="T86" s="59">
        <f t="shared" si="102"/>
        <v>0</v>
      </c>
      <c r="U86" s="59">
        <f t="shared" si="108"/>
        <v>3153.0819047619048</v>
      </c>
      <c r="V86" s="59">
        <f t="shared" si="113"/>
        <v>3976.9690476190481</v>
      </c>
      <c r="W86" s="59">
        <f t="shared" si="115"/>
        <v>6704.1180952380955</v>
      </c>
      <c r="X86" s="59">
        <f t="shared" si="117"/>
        <v>8719.7234523809529</v>
      </c>
      <c r="Y86" s="59">
        <f t="shared" si="119"/>
        <v>15598.195595238094</v>
      </c>
      <c r="Z86" s="59">
        <f t="shared" si="122"/>
        <v>16043.301071428568</v>
      </c>
      <c r="AA86" s="59">
        <f t="shared" si="124"/>
        <v>11808.714880952382</v>
      </c>
      <c r="AB86" s="59">
        <f t="shared" ref="AB86:AB105" si="126">($L$22/$V$4)</f>
        <v>12684.632857142857</v>
      </c>
      <c r="AC86" s="59">
        <f t="shared" si="61"/>
        <v>12170.225119047618</v>
      </c>
      <c r="AD86" s="59">
        <f t="shared" si="63"/>
        <v>13063.00130952381</v>
      </c>
      <c r="AE86" s="59">
        <f t="shared" si="65"/>
        <v>8589.0477380952379</v>
      </c>
      <c r="AF86" s="59">
        <f t="shared" si="67"/>
        <v>13690.704523809525</v>
      </c>
      <c r="AG86" s="59">
        <f t="shared" si="69"/>
        <v>15110.230357142855</v>
      </c>
      <c r="AH86" s="59">
        <f t="shared" si="71"/>
        <v>17971.709642857142</v>
      </c>
      <c r="AI86" s="59">
        <f t="shared" si="73"/>
        <v>17748.330952380951</v>
      </c>
      <c r="AJ86" s="59">
        <f t="shared" si="75"/>
        <v>13394.037738095238</v>
      </c>
      <c r="AK86" s="59">
        <f t="shared" si="76"/>
        <v>22863.857500000002</v>
      </c>
      <c r="AL86" s="59">
        <f t="shared" si="78"/>
        <v>13598.437738095239</v>
      </c>
      <c r="AM86" s="59">
        <f t="shared" si="80"/>
        <v>14007.359404761904</v>
      </c>
      <c r="AN86" s="59">
        <f t="shared" si="82"/>
        <v>13815.918690476192</v>
      </c>
      <c r="AO86" s="59">
        <f t="shared" si="84"/>
        <v>7813.4879761904758</v>
      </c>
      <c r="AP86" s="59">
        <f t="shared" si="86"/>
        <v>13022.479999999998</v>
      </c>
      <c r="AQ86" s="59">
        <f t="shared" si="88"/>
        <v>15626.976071428571</v>
      </c>
      <c r="AR86" s="59">
        <f t="shared" si="90"/>
        <v>13624.000833333332</v>
      </c>
      <c r="AS86" s="59">
        <f t="shared" si="92"/>
        <v>8174.4004761904762</v>
      </c>
      <c r="AT86" s="59">
        <f t="shared" si="94"/>
        <v>5449.6003571428573</v>
      </c>
      <c r="AU86" s="59">
        <f t="shared" si="96"/>
        <v>8174.4004761904762</v>
      </c>
      <c r="AV86" s="59">
        <f t="shared" si="98"/>
        <v>13624.000833333332</v>
      </c>
      <c r="AW86" s="59">
        <f t="shared" si="99"/>
        <v>16348.801071428572</v>
      </c>
      <c r="AX86" s="59">
        <f t="shared" si="100"/>
        <v>13624.000833333332</v>
      </c>
      <c r="AY86" s="59">
        <f t="shared" si="101"/>
        <v>8174.4004761904762</v>
      </c>
      <c r="AZ86" s="59">
        <f t="shared" si="103"/>
        <v>5449.6003571428573</v>
      </c>
      <c r="BA86" s="59">
        <f t="shared" si="109"/>
        <v>8174.4004761904762</v>
      </c>
      <c r="BB86" s="59">
        <f t="shared" si="114"/>
        <v>13624.000833333332</v>
      </c>
      <c r="BC86" s="59">
        <f t="shared" si="116"/>
        <v>16348.801071428572</v>
      </c>
      <c r="BD86" s="59">
        <f t="shared" si="118"/>
        <v>0</v>
      </c>
      <c r="BE86" s="59">
        <f t="shared" si="120"/>
        <v>0</v>
      </c>
      <c r="BF86" s="59">
        <f t="shared" si="123"/>
        <v>0</v>
      </c>
      <c r="BG86" s="59">
        <f t="shared" si="125"/>
        <v>0</v>
      </c>
      <c r="BH86" s="59">
        <f t="shared" ref="BH86:BH117" si="127">($L$54/$V$4)</f>
        <v>0</v>
      </c>
      <c r="BI86" s="59">
        <f t="shared" si="62"/>
        <v>0</v>
      </c>
      <c r="BJ86" s="59">
        <f t="shared" si="64"/>
        <v>0</v>
      </c>
      <c r="BK86" s="59">
        <f t="shared" si="66"/>
        <v>0</v>
      </c>
      <c r="BL86" s="59">
        <f t="shared" si="68"/>
        <v>0</v>
      </c>
      <c r="BM86" s="59">
        <f t="shared" si="70"/>
        <v>0</v>
      </c>
      <c r="BN86" s="59">
        <f t="shared" si="72"/>
        <v>0</v>
      </c>
      <c r="BO86" s="59">
        <f t="shared" si="74"/>
        <v>0</v>
      </c>
      <c r="BP86" s="59">
        <f t="shared" si="77"/>
        <v>0</v>
      </c>
      <c r="BQ86" s="59">
        <f t="shared" si="79"/>
        <v>0</v>
      </c>
      <c r="BR86" s="59">
        <f t="shared" si="81"/>
        <v>0</v>
      </c>
      <c r="BS86" s="59">
        <f t="shared" si="83"/>
        <v>0</v>
      </c>
      <c r="BT86" s="59">
        <f t="shared" si="85"/>
        <v>0</v>
      </c>
      <c r="BU86" s="59">
        <f t="shared" si="87"/>
        <v>0</v>
      </c>
      <c r="BV86" s="59">
        <f t="shared" si="89"/>
        <v>0</v>
      </c>
      <c r="BW86" s="59">
        <f t="shared" si="91"/>
        <v>0</v>
      </c>
      <c r="BX86" s="59">
        <f t="shared" si="93"/>
        <v>0</v>
      </c>
      <c r="BY86" s="59">
        <f t="shared" si="95"/>
        <v>0</v>
      </c>
      <c r="BZ86" s="59">
        <f t="shared" si="97"/>
        <v>0</v>
      </c>
      <c r="CB86" s="49">
        <f t="shared" si="110"/>
        <v>421964.94976190495</v>
      </c>
    </row>
    <row r="87" spans="1:80" x14ac:dyDescent="0.3">
      <c r="A87" s="94" t="s">
        <v>25</v>
      </c>
      <c r="B87" s="79">
        <v>2027</v>
      </c>
      <c r="L87" s="49">
        <f t="shared" si="104"/>
        <v>0</v>
      </c>
      <c r="M87" s="82">
        <f t="shared" si="111"/>
        <v>35445055.780000001</v>
      </c>
      <c r="N87" s="49">
        <f t="shared" si="105"/>
        <v>421964.94976190495</v>
      </c>
      <c r="O87" s="49">
        <f t="shared" si="112"/>
        <v>23560030.144047622</v>
      </c>
      <c r="P87" s="82">
        <f t="shared" si="106"/>
        <v>11885025.63595238</v>
      </c>
      <c r="Q87" s="82">
        <f t="shared" si="107"/>
        <v>20075.955836792386</v>
      </c>
      <c r="R87" s="82">
        <f t="shared" si="121"/>
        <v>67744.646124928564</v>
      </c>
      <c r="T87" s="59">
        <f t="shared" si="102"/>
        <v>0</v>
      </c>
      <c r="U87" s="59">
        <f t="shared" si="108"/>
        <v>3153.0819047619048</v>
      </c>
      <c r="V87" s="59">
        <f t="shared" si="113"/>
        <v>3976.9690476190481</v>
      </c>
      <c r="W87" s="59">
        <f t="shared" si="115"/>
        <v>6704.1180952380955</v>
      </c>
      <c r="X87" s="59">
        <f t="shared" si="117"/>
        <v>8719.7234523809529</v>
      </c>
      <c r="Y87" s="59">
        <f t="shared" si="119"/>
        <v>15598.195595238094</v>
      </c>
      <c r="Z87" s="59">
        <f t="shared" si="122"/>
        <v>16043.301071428568</v>
      </c>
      <c r="AA87" s="59">
        <f t="shared" si="124"/>
        <v>11808.714880952382</v>
      </c>
      <c r="AB87" s="59">
        <f t="shared" si="126"/>
        <v>12684.632857142857</v>
      </c>
      <c r="AC87" s="59">
        <f t="shared" ref="AC87:AC106" si="128">($L$23/$V$4)</f>
        <v>12170.225119047618</v>
      </c>
      <c r="AD87" s="59">
        <f t="shared" si="63"/>
        <v>13063.00130952381</v>
      </c>
      <c r="AE87" s="59">
        <f t="shared" si="65"/>
        <v>8589.0477380952379</v>
      </c>
      <c r="AF87" s="59">
        <f t="shared" si="67"/>
        <v>13690.704523809525</v>
      </c>
      <c r="AG87" s="59">
        <f t="shared" si="69"/>
        <v>15110.230357142855</v>
      </c>
      <c r="AH87" s="59">
        <f t="shared" si="71"/>
        <v>17971.709642857142</v>
      </c>
      <c r="AI87" s="59">
        <f t="shared" si="73"/>
        <v>17748.330952380951</v>
      </c>
      <c r="AJ87" s="59">
        <f t="shared" si="75"/>
        <v>13394.037738095238</v>
      </c>
      <c r="AK87" s="59">
        <f t="shared" si="76"/>
        <v>22863.857500000002</v>
      </c>
      <c r="AL87" s="59">
        <f t="shared" si="78"/>
        <v>13598.437738095239</v>
      </c>
      <c r="AM87" s="59">
        <f t="shared" si="80"/>
        <v>14007.359404761904</v>
      </c>
      <c r="AN87" s="59">
        <f t="shared" si="82"/>
        <v>13815.918690476192</v>
      </c>
      <c r="AO87" s="59">
        <f t="shared" si="84"/>
        <v>7813.4879761904758</v>
      </c>
      <c r="AP87" s="59">
        <f t="shared" si="86"/>
        <v>13022.479999999998</v>
      </c>
      <c r="AQ87" s="59">
        <f t="shared" si="88"/>
        <v>15626.976071428571</v>
      </c>
      <c r="AR87" s="59">
        <f t="shared" si="90"/>
        <v>13624.000833333332</v>
      </c>
      <c r="AS87" s="59">
        <f t="shared" si="92"/>
        <v>8174.4004761904762</v>
      </c>
      <c r="AT87" s="59">
        <f t="shared" si="94"/>
        <v>5449.6003571428573</v>
      </c>
      <c r="AU87" s="59">
        <f t="shared" si="96"/>
        <v>8174.4004761904762</v>
      </c>
      <c r="AV87" s="59">
        <f t="shared" si="98"/>
        <v>13624.000833333332</v>
      </c>
      <c r="AW87" s="59">
        <f t="shared" si="99"/>
        <v>16348.801071428572</v>
      </c>
      <c r="AX87" s="59">
        <f t="shared" si="100"/>
        <v>13624.000833333332</v>
      </c>
      <c r="AY87" s="59">
        <f t="shared" si="101"/>
        <v>8174.4004761904762</v>
      </c>
      <c r="AZ87" s="59">
        <f t="shared" si="103"/>
        <v>5449.6003571428573</v>
      </c>
      <c r="BA87" s="59">
        <f t="shared" si="109"/>
        <v>8174.4004761904762</v>
      </c>
      <c r="BB87" s="59">
        <f t="shared" si="114"/>
        <v>13624.000833333332</v>
      </c>
      <c r="BC87" s="59">
        <f t="shared" si="116"/>
        <v>16348.801071428572</v>
      </c>
      <c r="BD87" s="59">
        <f t="shared" si="118"/>
        <v>0</v>
      </c>
      <c r="BE87" s="59">
        <f t="shared" si="120"/>
        <v>0</v>
      </c>
      <c r="BF87" s="59">
        <f t="shared" si="123"/>
        <v>0</v>
      </c>
      <c r="BG87" s="59">
        <f t="shared" si="125"/>
        <v>0</v>
      </c>
      <c r="BH87" s="59">
        <f t="shared" si="127"/>
        <v>0</v>
      </c>
      <c r="BI87" s="59">
        <f t="shared" ref="BI87:BI118" si="129">($L$55/$V$4)</f>
        <v>0</v>
      </c>
      <c r="BJ87" s="59">
        <f t="shared" si="64"/>
        <v>0</v>
      </c>
      <c r="BK87" s="59">
        <f t="shared" si="66"/>
        <v>0</v>
      </c>
      <c r="BL87" s="59">
        <f t="shared" si="68"/>
        <v>0</v>
      </c>
      <c r="BM87" s="59">
        <f t="shared" si="70"/>
        <v>0</v>
      </c>
      <c r="BN87" s="59">
        <f t="shared" si="72"/>
        <v>0</v>
      </c>
      <c r="BO87" s="59">
        <f t="shared" si="74"/>
        <v>0</v>
      </c>
      <c r="BP87" s="59">
        <f t="shared" si="77"/>
        <v>0</v>
      </c>
      <c r="BQ87" s="59">
        <f t="shared" si="79"/>
        <v>0</v>
      </c>
      <c r="BR87" s="59">
        <f t="shared" si="81"/>
        <v>0</v>
      </c>
      <c r="BS87" s="59">
        <f t="shared" si="83"/>
        <v>0</v>
      </c>
      <c r="BT87" s="59">
        <f t="shared" si="85"/>
        <v>0</v>
      </c>
      <c r="BU87" s="59">
        <f t="shared" si="87"/>
        <v>0</v>
      </c>
      <c r="BV87" s="59">
        <f t="shared" si="89"/>
        <v>0</v>
      </c>
      <c r="BW87" s="59">
        <f t="shared" si="91"/>
        <v>0</v>
      </c>
      <c r="BX87" s="59">
        <f t="shared" si="93"/>
        <v>0</v>
      </c>
      <c r="BY87" s="59">
        <f t="shared" si="95"/>
        <v>0</v>
      </c>
      <c r="BZ87" s="59">
        <f t="shared" si="97"/>
        <v>0</v>
      </c>
      <c r="CB87" s="49">
        <f t="shared" si="110"/>
        <v>421964.94976190495</v>
      </c>
    </row>
    <row r="88" spans="1:80" x14ac:dyDescent="0.3">
      <c r="A88" s="94" t="s">
        <v>26</v>
      </c>
      <c r="B88" s="79">
        <v>2027</v>
      </c>
      <c r="L88" s="49">
        <f t="shared" si="104"/>
        <v>0</v>
      </c>
      <c r="M88" s="82">
        <f t="shared" si="111"/>
        <v>35445055.780000001</v>
      </c>
      <c r="N88" s="49">
        <f t="shared" si="105"/>
        <v>421964.94976190495</v>
      </c>
      <c r="O88" s="49">
        <f t="shared" si="112"/>
        <v>23981995.093809526</v>
      </c>
      <c r="P88" s="82">
        <f t="shared" si="106"/>
        <v>11463060.686190475</v>
      </c>
      <c r="Q88" s="82">
        <f t="shared" si="107"/>
        <v>19363.180790647904</v>
      </c>
      <c r="R88" s="82">
        <f t="shared" si="121"/>
        <v>65339.445911285708</v>
      </c>
      <c r="T88" s="59">
        <f t="shared" si="102"/>
        <v>0</v>
      </c>
      <c r="U88" s="59">
        <f t="shared" si="108"/>
        <v>3153.0819047619048</v>
      </c>
      <c r="V88" s="59">
        <f t="shared" si="113"/>
        <v>3976.9690476190481</v>
      </c>
      <c r="W88" s="59">
        <f t="shared" si="115"/>
        <v>6704.1180952380955</v>
      </c>
      <c r="X88" s="59">
        <f t="shared" si="117"/>
        <v>8719.7234523809529</v>
      </c>
      <c r="Y88" s="59">
        <f t="shared" si="119"/>
        <v>15598.195595238094</v>
      </c>
      <c r="Z88" s="59">
        <f t="shared" si="122"/>
        <v>16043.301071428568</v>
      </c>
      <c r="AA88" s="59">
        <f t="shared" si="124"/>
        <v>11808.714880952382</v>
      </c>
      <c r="AB88" s="59">
        <f t="shared" si="126"/>
        <v>12684.632857142857</v>
      </c>
      <c r="AC88" s="59">
        <f t="shared" si="128"/>
        <v>12170.225119047618</v>
      </c>
      <c r="AD88" s="59">
        <f t="shared" ref="AD88:AD107" si="130">($L$24/$V$4)</f>
        <v>13063.00130952381</v>
      </c>
      <c r="AE88" s="59">
        <f t="shared" si="65"/>
        <v>8589.0477380952379</v>
      </c>
      <c r="AF88" s="59">
        <f t="shared" si="67"/>
        <v>13690.704523809525</v>
      </c>
      <c r="AG88" s="59">
        <f t="shared" si="69"/>
        <v>15110.230357142855</v>
      </c>
      <c r="AH88" s="59">
        <f t="shared" si="71"/>
        <v>17971.709642857142</v>
      </c>
      <c r="AI88" s="59">
        <f t="shared" si="73"/>
        <v>17748.330952380951</v>
      </c>
      <c r="AJ88" s="59">
        <f t="shared" si="75"/>
        <v>13394.037738095238</v>
      </c>
      <c r="AK88" s="59">
        <f t="shared" si="76"/>
        <v>22863.857500000002</v>
      </c>
      <c r="AL88" s="59">
        <f t="shared" si="78"/>
        <v>13598.437738095239</v>
      </c>
      <c r="AM88" s="59">
        <f t="shared" si="80"/>
        <v>14007.359404761904</v>
      </c>
      <c r="AN88" s="59">
        <f t="shared" si="82"/>
        <v>13815.918690476192</v>
      </c>
      <c r="AO88" s="59">
        <f t="shared" si="84"/>
        <v>7813.4879761904758</v>
      </c>
      <c r="AP88" s="59">
        <f t="shared" si="86"/>
        <v>13022.479999999998</v>
      </c>
      <c r="AQ88" s="59">
        <f t="shared" si="88"/>
        <v>15626.976071428571</v>
      </c>
      <c r="AR88" s="59">
        <f t="shared" si="90"/>
        <v>13624.000833333332</v>
      </c>
      <c r="AS88" s="59">
        <f t="shared" si="92"/>
        <v>8174.4004761904762</v>
      </c>
      <c r="AT88" s="59">
        <f t="shared" si="94"/>
        <v>5449.6003571428573</v>
      </c>
      <c r="AU88" s="59">
        <f t="shared" si="96"/>
        <v>8174.4004761904762</v>
      </c>
      <c r="AV88" s="59">
        <f t="shared" si="98"/>
        <v>13624.000833333332</v>
      </c>
      <c r="AW88" s="59">
        <f t="shared" si="99"/>
        <v>16348.801071428572</v>
      </c>
      <c r="AX88" s="59">
        <f t="shared" si="100"/>
        <v>13624.000833333332</v>
      </c>
      <c r="AY88" s="59">
        <f t="shared" si="101"/>
        <v>8174.4004761904762</v>
      </c>
      <c r="AZ88" s="59">
        <f t="shared" si="103"/>
        <v>5449.6003571428573</v>
      </c>
      <c r="BA88" s="59">
        <f t="shared" si="109"/>
        <v>8174.4004761904762</v>
      </c>
      <c r="BB88" s="59">
        <f t="shared" si="114"/>
        <v>13624.000833333332</v>
      </c>
      <c r="BC88" s="59">
        <f t="shared" si="116"/>
        <v>16348.801071428572</v>
      </c>
      <c r="BD88" s="59">
        <f t="shared" si="118"/>
        <v>0</v>
      </c>
      <c r="BE88" s="59">
        <f t="shared" si="120"/>
        <v>0</v>
      </c>
      <c r="BF88" s="59">
        <f t="shared" si="123"/>
        <v>0</v>
      </c>
      <c r="BG88" s="59">
        <f t="shared" si="125"/>
        <v>0</v>
      </c>
      <c r="BH88" s="59">
        <f t="shared" si="127"/>
        <v>0</v>
      </c>
      <c r="BI88" s="59">
        <f t="shared" si="129"/>
        <v>0</v>
      </c>
      <c r="BJ88" s="59">
        <f t="shared" ref="BJ88:BJ119" si="131">($L$56/$V$4)</f>
        <v>0</v>
      </c>
      <c r="BK88" s="59">
        <f t="shared" si="66"/>
        <v>0</v>
      </c>
      <c r="BL88" s="59">
        <f t="shared" si="68"/>
        <v>0</v>
      </c>
      <c r="BM88" s="59">
        <f t="shared" si="70"/>
        <v>0</v>
      </c>
      <c r="BN88" s="59">
        <f t="shared" si="72"/>
        <v>0</v>
      </c>
      <c r="BO88" s="59">
        <f t="shared" si="74"/>
        <v>0</v>
      </c>
      <c r="BP88" s="59">
        <f t="shared" si="77"/>
        <v>0</v>
      </c>
      <c r="BQ88" s="59">
        <f t="shared" si="79"/>
        <v>0</v>
      </c>
      <c r="BR88" s="59">
        <f t="shared" si="81"/>
        <v>0</v>
      </c>
      <c r="BS88" s="59">
        <f t="shared" si="83"/>
        <v>0</v>
      </c>
      <c r="BT88" s="59">
        <f t="shared" si="85"/>
        <v>0</v>
      </c>
      <c r="BU88" s="59">
        <f t="shared" si="87"/>
        <v>0</v>
      </c>
      <c r="BV88" s="59">
        <f t="shared" si="89"/>
        <v>0</v>
      </c>
      <c r="BW88" s="59">
        <f t="shared" si="91"/>
        <v>0</v>
      </c>
      <c r="BX88" s="59">
        <f t="shared" si="93"/>
        <v>0</v>
      </c>
      <c r="BY88" s="59">
        <f t="shared" si="95"/>
        <v>0</v>
      </c>
      <c r="BZ88" s="59">
        <f t="shared" si="97"/>
        <v>0</v>
      </c>
      <c r="CB88" s="49">
        <f t="shared" si="110"/>
        <v>421964.94976190495</v>
      </c>
    </row>
    <row r="89" spans="1:80" x14ac:dyDescent="0.3">
      <c r="A89" s="94" t="s">
        <v>27</v>
      </c>
      <c r="B89" s="79">
        <v>2027</v>
      </c>
      <c r="L89" s="49">
        <f t="shared" si="104"/>
        <v>0</v>
      </c>
      <c r="M89" s="82">
        <f t="shared" si="111"/>
        <v>35445055.780000001</v>
      </c>
      <c r="N89" s="49">
        <f t="shared" si="105"/>
        <v>421964.94976190495</v>
      </c>
      <c r="O89" s="49">
        <f t="shared" si="112"/>
        <v>24403960.043571431</v>
      </c>
      <c r="P89" s="82">
        <f t="shared" si="106"/>
        <v>11041095.73642857</v>
      </c>
      <c r="Q89" s="82">
        <f t="shared" si="107"/>
        <v>18650.40574450342</v>
      </c>
      <c r="R89" s="82">
        <f t="shared" si="121"/>
        <v>62934.245697642851</v>
      </c>
      <c r="T89" s="59">
        <f t="shared" si="102"/>
        <v>0</v>
      </c>
      <c r="U89" s="59">
        <f t="shared" si="108"/>
        <v>3153.0819047619048</v>
      </c>
      <c r="V89" s="59">
        <f t="shared" si="113"/>
        <v>3976.9690476190481</v>
      </c>
      <c r="W89" s="59">
        <f t="shared" si="115"/>
        <v>6704.1180952380955</v>
      </c>
      <c r="X89" s="59">
        <f t="shared" si="117"/>
        <v>8719.7234523809529</v>
      </c>
      <c r="Y89" s="59">
        <f t="shared" si="119"/>
        <v>15598.195595238094</v>
      </c>
      <c r="Z89" s="59">
        <f t="shared" si="122"/>
        <v>16043.301071428568</v>
      </c>
      <c r="AA89" s="59">
        <f t="shared" si="124"/>
        <v>11808.714880952382</v>
      </c>
      <c r="AB89" s="59">
        <f t="shared" si="126"/>
        <v>12684.632857142857</v>
      </c>
      <c r="AC89" s="59">
        <f t="shared" si="128"/>
        <v>12170.225119047618</v>
      </c>
      <c r="AD89" s="59">
        <f t="shared" si="130"/>
        <v>13063.00130952381</v>
      </c>
      <c r="AE89" s="59">
        <f t="shared" ref="AE89:AE108" si="132">($L$25/$V$4)</f>
        <v>8589.0477380952379</v>
      </c>
      <c r="AF89" s="59">
        <f t="shared" si="67"/>
        <v>13690.704523809525</v>
      </c>
      <c r="AG89" s="59">
        <f t="shared" si="69"/>
        <v>15110.230357142855</v>
      </c>
      <c r="AH89" s="59">
        <f t="shared" si="71"/>
        <v>17971.709642857142</v>
      </c>
      <c r="AI89" s="59">
        <f t="shared" si="73"/>
        <v>17748.330952380951</v>
      </c>
      <c r="AJ89" s="59">
        <f t="shared" si="75"/>
        <v>13394.037738095238</v>
      </c>
      <c r="AK89" s="59">
        <f t="shared" si="76"/>
        <v>22863.857500000002</v>
      </c>
      <c r="AL89" s="59">
        <f t="shared" si="78"/>
        <v>13598.437738095239</v>
      </c>
      <c r="AM89" s="59">
        <f t="shared" si="80"/>
        <v>14007.359404761904</v>
      </c>
      <c r="AN89" s="59">
        <f t="shared" si="82"/>
        <v>13815.918690476192</v>
      </c>
      <c r="AO89" s="59">
        <f t="shared" si="84"/>
        <v>7813.4879761904758</v>
      </c>
      <c r="AP89" s="59">
        <f t="shared" si="86"/>
        <v>13022.479999999998</v>
      </c>
      <c r="AQ89" s="59">
        <f t="shared" si="88"/>
        <v>15626.976071428571</v>
      </c>
      <c r="AR89" s="59">
        <f t="shared" si="90"/>
        <v>13624.000833333332</v>
      </c>
      <c r="AS89" s="59">
        <f t="shared" si="92"/>
        <v>8174.4004761904762</v>
      </c>
      <c r="AT89" s="59">
        <f t="shared" si="94"/>
        <v>5449.6003571428573</v>
      </c>
      <c r="AU89" s="59">
        <f t="shared" si="96"/>
        <v>8174.4004761904762</v>
      </c>
      <c r="AV89" s="59">
        <f t="shared" si="98"/>
        <v>13624.000833333332</v>
      </c>
      <c r="AW89" s="59">
        <f t="shared" si="99"/>
        <v>16348.801071428572</v>
      </c>
      <c r="AX89" s="59">
        <f t="shared" si="100"/>
        <v>13624.000833333332</v>
      </c>
      <c r="AY89" s="59">
        <f t="shared" si="101"/>
        <v>8174.4004761904762</v>
      </c>
      <c r="AZ89" s="59">
        <f t="shared" si="103"/>
        <v>5449.6003571428573</v>
      </c>
      <c r="BA89" s="59">
        <f t="shared" si="109"/>
        <v>8174.4004761904762</v>
      </c>
      <c r="BB89" s="59">
        <f t="shared" si="114"/>
        <v>13624.000833333332</v>
      </c>
      <c r="BC89" s="59">
        <f t="shared" si="116"/>
        <v>16348.801071428572</v>
      </c>
      <c r="BD89" s="59">
        <f t="shared" si="118"/>
        <v>0</v>
      </c>
      <c r="BE89" s="59">
        <f t="shared" si="120"/>
        <v>0</v>
      </c>
      <c r="BF89" s="59">
        <f t="shared" si="123"/>
        <v>0</v>
      </c>
      <c r="BG89" s="59">
        <f t="shared" si="125"/>
        <v>0</v>
      </c>
      <c r="BH89" s="59">
        <f t="shared" si="127"/>
        <v>0</v>
      </c>
      <c r="BI89" s="59">
        <f t="shared" si="129"/>
        <v>0</v>
      </c>
      <c r="BJ89" s="59">
        <f t="shared" si="131"/>
        <v>0</v>
      </c>
      <c r="BK89" s="59">
        <f t="shared" ref="BK89:BK120" si="133">($L$57/$V$4)</f>
        <v>0</v>
      </c>
      <c r="BL89" s="59">
        <f t="shared" si="68"/>
        <v>0</v>
      </c>
      <c r="BM89" s="59">
        <f t="shared" si="70"/>
        <v>0</v>
      </c>
      <c r="BN89" s="59">
        <f t="shared" si="72"/>
        <v>0</v>
      </c>
      <c r="BO89" s="59">
        <f t="shared" si="74"/>
        <v>0</v>
      </c>
      <c r="BP89" s="59">
        <f t="shared" si="77"/>
        <v>0</v>
      </c>
      <c r="BQ89" s="59">
        <f t="shared" si="79"/>
        <v>0</v>
      </c>
      <c r="BR89" s="59">
        <f t="shared" si="81"/>
        <v>0</v>
      </c>
      <c r="BS89" s="59">
        <f t="shared" si="83"/>
        <v>0</v>
      </c>
      <c r="BT89" s="59">
        <f t="shared" si="85"/>
        <v>0</v>
      </c>
      <c r="BU89" s="59">
        <f t="shared" si="87"/>
        <v>0</v>
      </c>
      <c r="BV89" s="59">
        <f t="shared" si="89"/>
        <v>0</v>
      </c>
      <c r="BW89" s="59">
        <f t="shared" si="91"/>
        <v>0</v>
      </c>
      <c r="BX89" s="59">
        <f t="shared" si="93"/>
        <v>0</v>
      </c>
      <c r="BY89" s="59">
        <f t="shared" si="95"/>
        <v>0</v>
      </c>
      <c r="BZ89" s="59">
        <f t="shared" si="97"/>
        <v>0</v>
      </c>
      <c r="CB89" s="49">
        <f t="shared" si="110"/>
        <v>421964.94976190495</v>
      </c>
    </row>
    <row r="90" spans="1:80" x14ac:dyDescent="0.3">
      <c r="A90" s="94" t="s">
        <v>28</v>
      </c>
      <c r="B90" s="79">
        <v>2027</v>
      </c>
      <c r="L90" s="49">
        <f t="shared" si="104"/>
        <v>0</v>
      </c>
      <c r="M90" s="82">
        <f t="shared" si="111"/>
        <v>35445055.780000001</v>
      </c>
      <c r="N90" s="49">
        <f t="shared" si="105"/>
        <v>421964.94976190495</v>
      </c>
      <c r="O90" s="49">
        <f t="shared" si="112"/>
        <v>24825924.993333336</v>
      </c>
      <c r="P90" s="82">
        <f t="shared" si="106"/>
        <v>10619130.786666665</v>
      </c>
      <c r="Q90" s="82">
        <f t="shared" si="107"/>
        <v>17937.630698358938</v>
      </c>
      <c r="R90" s="82">
        <f t="shared" si="121"/>
        <v>60529.045483999995</v>
      </c>
      <c r="T90" s="59">
        <f t="shared" si="102"/>
        <v>0</v>
      </c>
      <c r="U90" s="59">
        <f t="shared" si="108"/>
        <v>3153.0819047619048</v>
      </c>
      <c r="V90" s="59">
        <f t="shared" si="113"/>
        <v>3976.9690476190481</v>
      </c>
      <c r="W90" s="59">
        <f t="shared" si="115"/>
        <v>6704.1180952380955</v>
      </c>
      <c r="X90" s="59">
        <f t="shared" si="117"/>
        <v>8719.7234523809529</v>
      </c>
      <c r="Y90" s="59">
        <f t="shared" si="119"/>
        <v>15598.195595238094</v>
      </c>
      <c r="Z90" s="59">
        <f t="shared" si="122"/>
        <v>16043.301071428568</v>
      </c>
      <c r="AA90" s="59">
        <f t="shared" si="124"/>
        <v>11808.714880952382</v>
      </c>
      <c r="AB90" s="59">
        <f t="shared" si="126"/>
        <v>12684.632857142857</v>
      </c>
      <c r="AC90" s="59">
        <f t="shared" si="128"/>
        <v>12170.225119047618</v>
      </c>
      <c r="AD90" s="59">
        <f t="shared" si="130"/>
        <v>13063.00130952381</v>
      </c>
      <c r="AE90" s="59">
        <f t="shared" si="132"/>
        <v>8589.0477380952379</v>
      </c>
      <c r="AF90" s="59">
        <f t="shared" ref="AF90:AF109" si="134">($L$26/$V$4)</f>
        <v>13690.704523809525</v>
      </c>
      <c r="AG90" s="59">
        <f t="shared" si="69"/>
        <v>15110.230357142855</v>
      </c>
      <c r="AH90" s="59">
        <f t="shared" si="71"/>
        <v>17971.709642857142</v>
      </c>
      <c r="AI90" s="59">
        <f t="shared" si="73"/>
        <v>17748.330952380951</v>
      </c>
      <c r="AJ90" s="59">
        <f t="shared" si="75"/>
        <v>13394.037738095238</v>
      </c>
      <c r="AK90" s="59">
        <f t="shared" si="76"/>
        <v>22863.857500000002</v>
      </c>
      <c r="AL90" s="59">
        <f t="shared" si="78"/>
        <v>13598.437738095239</v>
      </c>
      <c r="AM90" s="59">
        <f t="shared" si="80"/>
        <v>14007.359404761904</v>
      </c>
      <c r="AN90" s="59">
        <f t="shared" si="82"/>
        <v>13815.918690476192</v>
      </c>
      <c r="AO90" s="59">
        <f t="shared" si="84"/>
        <v>7813.4879761904758</v>
      </c>
      <c r="AP90" s="59">
        <f t="shared" si="86"/>
        <v>13022.479999999998</v>
      </c>
      <c r="AQ90" s="59">
        <f t="shared" si="88"/>
        <v>15626.976071428571</v>
      </c>
      <c r="AR90" s="59">
        <f t="shared" si="90"/>
        <v>13624.000833333332</v>
      </c>
      <c r="AS90" s="59">
        <f t="shared" si="92"/>
        <v>8174.4004761904762</v>
      </c>
      <c r="AT90" s="59">
        <f t="shared" si="94"/>
        <v>5449.6003571428573</v>
      </c>
      <c r="AU90" s="59">
        <f t="shared" si="96"/>
        <v>8174.4004761904762</v>
      </c>
      <c r="AV90" s="59">
        <f t="shared" si="98"/>
        <v>13624.000833333332</v>
      </c>
      <c r="AW90" s="59">
        <f t="shared" si="99"/>
        <v>16348.801071428572</v>
      </c>
      <c r="AX90" s="59">
        <f t="shared" si="100"/>
        <v>13624.000833333332</v>
      </c>
      <c r="AY90" s="59">
        <f t="shared" si="101"/>
        <v>8174.4004761904762</v>
      </c>
      <c r="AZ90" s="59">
        <f t="shared" si="103"/>
        <v>5449.6003571428573</v>
      </c>
      <c r="BA90" s="59">
        <f t="shared" si="109"/>
        <v>8174.4004761904762</v>
      </c>
      <c r="BB90" s="59">
        <f t="shared" si="114"/>
        <v>13624.000833333332</v>
      </c>
      <c r="BC90" s="59">
        <f t="shared" si="116"/>
        <v>16348.801071428572</v>
      </c>
      <c r="BD90" s="59">
        <f t="shared" si="118"/>
        <v>0</v>
      </c>
      <c r="BE90" s="59">
        <f t="shared" si="120"/>
        <v>0</v>
      </c>
      <c r="BF90" s="59">
        <f t="shared" si="123"/>
        <v>0</v>
      </c>
      <c r="BG90" s="59">
        <f t="shared" si="125"/>
        <v>0</v>
      </c>
      <c r="BH90" s="59">
        <f t="shared" si="127"/>
        <v>0</v>
      </c>
      <c r="BI90" s="59">
        <f t="shared" si="129"/>
        <v>0</v>
      </c>
      <c r="BJ90" s="59">
        <f t="shared" si="131"/>
        <v>0</v>
      </c>
      <c r="BK90" s="59">
        <f t="shared" si="133"/>
        <v>0</v>
      </c>
      <c r="BL90" s="59">
        <f t="shared" ref="BL90:BL121" si="135">($L$58/$V$4)</f>
        <v>0</v>
      </c>
      <c r="BM90" s="59">
        <f t="shared" si="70"/>
        <v>0</v>
      </c>
      <c r="BN90" s="59">
        <f t="shared" si="72"/>
        <v>0</v>
      </c>
      <c r="BO90" s="59">
        <f t="shared" si="74"/>
        <v>0</v>
      </c>
      <c r="BP90" s="59">
        <f t="shared" si="77"/>
        <v>0</v>
      </c>
      <c r="BQ90" s="59">
        <f t="shared" si="79"/>
        <v>0</v>
      </c>
      <c r="BR90" s="59">
        <f t="shared" si="81"/>
        <v>0</v>
      </c>
      <c r="BS90" s="59">
        <f t="shared" si="83"/>
        <v>0</v>
      </c>
      <c r="BT90" s="59">
        <f t="shared" si="85"/>
        <v>0</v>
      </c>
      <c r="BU90" s="59">
        <f t="shared" si="87"/>
        <v>0</v>
      </c>
      <c r="BV90" s="59">
        <f t="shared" si="89"/>
        <v>0</v>
      </c>
      <c r="BW90" s="59">
        <f t="shared" si="91"/>
        <v>0</v>
      </c>
      <c r="BX90" s="59">
        <f t="shared" si="93"/>
        <v>0</v>
      </c>
      <c r="BY90" s="59">
        <f t="shared" si="95"/>
        <v>0</v>
      </c>
      <c r="BZ90" s="59">
        <f t="shared" si="97"/>
        <v>0</v>
      </c>
      <c r="CB90" s="49">
        <f t="shared" si="110"/>
        <v>421964.94976190495</v>
      </c>
    </row>
    <row r="91" spans="1:80" x14ac:dyDescent="0.3">
      <c r="A91" s="94" t="s">
        <v>29</v>
      </c>
      <c r="B91" s="79">
        <v>2027</v>
      </c>
      <c r="L91" s="49">
        <f t="shared" si="104"/>
        <v>0</v>
      </c>
      <c r="M91" s="82">
        <f t="shared" si="111"/>
        <v>35445055.780000001</v>
      </c>
      <c r="N91" s="49">
        <f t="shared" si="105"/>
        <v>421964.94976190495</v>
      </c>
      <c r="O91" s="49">
        <f t="shared" si="112"/>
        <v>25247889.943095241</v>
      </c>
      <c r="P91" s="82">
        <f t="shared" si="106"/>
        <v>10197165.83690476</v>
      </c>
      <c r="Q91" s="82">
        <f t="shared" si="107"/>
        <v>17224.855652214454</v>
      </c>
      <c r="R91" s="82">
        <f t="shared" si="121"/>
        <v>58123.845270357131</v>
      </c>
      <c r="T91" s="59">
        <f t="shared" si="102"/>
        <v>0</v>
      </c>
      <c r="U91" s="59">
        <f t="shared" si="108"/>
        <v>3153.0819047619048</v>
      </c>
      <c r="V91" s="59">
        <f t="shared" si="113"/>
        <v>3976.9690476190481</v>
      </c>
      <c r="W91" s="59">
        <f t="shared" si="115"/>
        <v>6704.1180952380955</v>
      </c>
      <c r="X91" s="59">
        <f t="shared" si="117"/>
        <v>8719.7234523809529</v>
      </c>
      <c r="Y91" s="59">
        <f t="shared" si="119"/>
        <v>15598.195595238094</v>
      </c>
      <c r="Z91" s="59">
        <f t="shared" si="122"/>
        <v>16043.301071428568</v>
      </c>
      <c r="AA91" s="59">
        <f t="shared" si="124"/>
        <v>11808.714880952382</v>
      </c>
      <c r="AB91" s="59">
        <f t="shared" si="126"/>
        <v>12684.632857142857</v>
      </c>
      <c r="AC91" s="59">
        <f t="shared" si="128"/>
        <v>12170.225119047618</v>
      </c>
      <c r="AD91" s="59">
        <f t="shared" si="130"/>
        <v>13063.00130952381</v>
      </c>
      <c r="AE91" s="59">
        <f t="shared" si="132"/>
        <v>8589.0477380952379</v>
      </c>
      <c r="AF91" s="59">
        <f t="shared" si="134"/>
        <v>13690.704523809525</v>
      </c>
      <c r="AG91" s="59">
        <f t="shared" ref="AG91:AG110" si="136">($L$27/$V$4)</f>
        <v>15110.230357142855</v>
      </c>
      <c r="AH91" s="59">
        <f t="shared" si="71"/>
        <v>17971.709642857142</v>
      </c>
      <c r="AI91" s="59">
        <f t="shared" si="73"/>
        <v>17748.330952380951</v>
      </c>
      <c r="AJ91" s="59">
        <f t="shared" si="75"/>
        <v>13394.037738095238</v>
      </c>
      <c r="AK91" s="59">
        <f t="shared" si="76"/>
        <v>22863.857500000002</v>
      </c>
      <c r="AL91" s="59">
        <f t="shared" si="78"/>
        <v>13598.437738095239</v>
      </c>
      <c r="AM91" s="59">
        <f t="shared" si="80"/>
        <v>14007.359404761904</v>
      </c>
      <c r="AN91" s="59">
        <f t="shared" si="82"/>
        <v>13815.918690476192</v>
      </c>
      <c r="AO91" s="59">
        <f t="shared" si="84"/>
        <v>7813.4879761904758</v>
      </c>
      <c r="AP91" s="59">
        <f t="shared" si="86"/>
        <v>13022.479999999998</v>
      </c>
      <c r="AQ91" s="59">
        <f t="shared" si="88"/>
        <v>15626.976071428571</v>
      </c>
      <c r="AR91" s="59">
        <f t="shared" si="90"/>
        <v>13624.000833333332</v>
      </c>
      <c r="AS91" s="59">
        <f t="shared" si="92"/>
        <v>8174.4004761904762</v>
      </c>
      <c r="AT91" s="59">
        <f t="shared" si="94"/>
        <v>5449.6003571428573</v>
      </c>
      <c r="AU91" s="59">
        <f t="shared" si="96"/>
        <v>8174.4004761904762</v>
      </c>
      <c r="AV91" s="59">
        <f t="shared" si="98"/>
        <v>13624.000833333332</v>
      </c>
      <c r="AW91" s="59">
        <f t="shared" si="99"/>
        <v>16348.801071428572</v>
      </c>
      <c r="AX91" s="59">
        <f t="shared" si="100"/>
        <v>13624.000833333332</v>
      </c>
      <c r="AY91" s="59">
        <f t="shared" si="101"/>
        <v>8174.4004761904762</v>
      </c>
      <c r="AZ91" s="59">
        <f t="shared" si="103"/>
        <v>5449.6003571428573</v>
      </c>
      <c r="BA91" s="59">
        <f t="shared" si="109"/>
        <v>8174.4004761904762</v>
      </c>
      <c r="BB91" s="59">
        <f t="shared" si="114"/>
        <v>13624.000833333332</v>
      </c>
      <c r="BC91" s="59">
        <f t="shared" si="116"/>
        <v>16348.801071428572</v>
      </c>
      <c r="BD91" s="59">
        <f t="shared" si="118"/>
        <v>0</v>
      </c>
      <c r="BE91" s="59">
        <f t="shared" si="120"/>
        <v>0</v>
      </c>
      <c r="BF91" s="59">
        <f t="shared" si="123"/>
        <v>0</v>
      </c>
      <c r="BG91" s="59">
        <f t="shared" si="125"/>
        <v>0</v>
      </c>
      <c r="BH91" s="59">
        <f t="shared" si="127"/>
        <v>0</v>
      </c>
      <c r="BI91" s="59">
        <f t="shared" si="129"/>
        <v>0</v>
      </c>
      <c r="BJ91" s="59">
        <f t="shared" si="131"/>
        <v>0</v>
      </c>
      <c r="BK91" s="59">
        <f t="shared" si="133"/>
        <v>0</v>
      </c>
      <c r="BL91" s="59">
        <f t="shared" si="135"/>
        <v>0</v>
      </c>
      <c r="BM91" s="59">
        <f t="shared" ref="BM91:BM122" si="137">($L$59/$V$4)</f>
        <v>0</v>
      </c>
      <c r="BN91" s="59">
        <f t="shared" si="72"/>
        <v>0</v>
      </c>
      <c r="BO91" s="59">
        <f t="shared" si="74"/>
        <v>0</v>
      </c>
      <c r="BP91" s="59">
        <f t="shared" si="77"/>
        <v>0</v>
      </c>
      <c r="BQ91" s="59">
        <f t="shared" si="79"/>
        <v>0</v>
      </c>
      <c r="BR91" s="59">
        <f t="shared" si="81"/>
        <v>0</v>
      </c>
      <c r="BS91" s="59">
        <f t="shared" si="83"/>
        <v>0</v>
      </c>
      <c r="BT91" s="59">
        <f t="shared" si="85"/>
        <v>0</v>
      </c>
      <c r="BU91" s="59">
        <f t="shared" si="87"/>
        <v>0</v>
      </c>
      <c r="BV91" s="59">
        <f t="shared" si="89"/>
        <v>0</v>
      </c>
      <c r="BW91" s="59">
        <f t="shared" si="91"/>
        <v>0</v>
      </c>
      <c r="BX91" s="59">
        <f t="shared" si="93"/>
        <v>0</v>
      </c>
      <c r="BY91" s="59">
        <f t="shared" si="95"/>
        <v>0</v>
      </c>
      <c r="BZ91" s="59">
        <f t="shared" si="97"/>
        <v>0</v>
      </c>
      <c r="CB91" s="49">
        <f t="shared" si="110"/>
        <v>421964.94976190495</v>
      </c>
    </row>
    <row r="92" spans="1:80" x14ac:dyDescent="0.3">
      <c r="A92" s="94" t="s">
        <v>18</v>
      </c>
      <c r="B92" s="79">
        <v>2028</v>
      </c>
      <c r="L92" s="49">
        <f t="shared" si="104"/>
        <v>0</v>
      </c>
      <c r="M92" s="82">
        <f t="shared" si="111"/>
        <v>35445055.780000001</v>
      </c>
      <c r="N92" s="49">
        <f t="shared" si="105"/>
        <v>421964.94976190495</v>
      </c>
      <c r="O92" s="49">
        <f t="shared" si="112"/>
        <v>25669854.892857146</v>
      </c>
      <c r="P92" s="82">
        <f t="shared" si="106"/>
        <v>9775200.8871428557</v>
      </c>
      <c r="Q92" s="82">
        <f t="shared" si="107"/>
        <v>16512.080606069972</v>
      </c>
      <c r="R92" s="82">
        <f t="shared" si="121"/>
        <v>55718.645056714275</v>
      </c>
      <c r="T92" s="59">
        <f t="shared" si="102"/>
        <v>0</v>
      </c>
      <c r="U92" s="59">
        <f t="shared" si="108"/>
        <v>3153.0819047619048</v>
      </c>
      <c r="V92" s="59">
        <f t="shared" si="113"/>
        <v>3976.9690476190481</v>
      </c>
      <c r="W92" s="59">
        <f t="shared" si="115"/>
        <v>6704.1180952380955</v>
      </c>
      <c r="X92" s="59">
        <f t="shared" si="117"/>
        <v>8719.7234523809529</v>
      </c>
      <c r="Y92" s="59">
        <f t="shared" si="119"/>
        <v>15598.195595238094</v>
      </c>
      <c r="Z92" s="59">
        <f t="shared" si="122"/>
        <v>16043.301071428568</v>
      </c>
      <c r="AA92" s="59">
        <f t="shared" si="124"/>
        <v>11808.714880952382</v>
      </c>
      <c r="AB92" s="59">
        <f t="shared" si="126"/>
        <v>12684.632857142857</v>
      </c>
      <c r="AC92" s="59">
        <f t="shared" si="128"/>
        <v>12170.225119047618</v>
      </c>
      <c r="AD92" s="59">
        <f t="shared" si="130"/>
        <v>13063.00130952381</v>
      </c>
      <c r="AE92" s="59">
        <f t="shared" si="132"/>
        <v>8589.0477380952379</v>
      </c>
      <c r="AF92" s="59">
        <f t="shared" si="134"/>
        <v>13690.704523809525</v>
      </c>
      <c r="AG92" s="59">
        <f t="shared" si="136"/>
        <v>15110.230357142855</v>
      </c>
      <c r="AH92" s="59">
        <f t="shared" ref="AH92:AH111" si="138">($L$28/$V$4)</f>
        <v>17971.709642857142</v>
      </c>
      <c r="AI92" s="59">
        <f t="shared" si="73"/>
        <v>17748.330952380951</v>
      </c>
      <c r="AJ92" s="59">
        <f t="shared" si="75"/>
        <v>13394.037738095238</v>
      </c>
      <c r="AK92" s="59">
        <f t="shared" si="76"/>
        <v>22863.857500000002</v>
      </c>
      <c r="AL92" s="59">
        <f t="shared" si="78"/>
        <v>13598.437738095239</v>
      </c>
      <c r="AM92" s="59">
        <f t="shared" si="80"/>
        <v>14007.359404761904</v>
      </c>
      <c r="AN92" s="59">
        <f t="shared" si="82"/>
        <v>13815.918690476192</v>
      </c>
      <c r="AO92" s="59">
        <f t="shared" si="84"/>
        <v>7813.4879761904758</v>
      </c>
      <c r="AP92" s="59">
        <f t="shared" si="86"/>
        <v>13022.479999999998</v>
      </c>
      <c r="AQ92" s="59">
        <f t="shared" si="88"/>
        <v>15626.976071428571</v>
      </c>
      <c r="AR92" s="59">
        <f t="shared" si="90"/>
        <v>13624.000833333332</v>
      </c>
      <c r="AS92" s="59">
        <f t="shared" si="92"/>
        <v>8174.4004761904762</v>
      </c>
      <c r="AT92" s="59">
        <f t="shared" si="94"/>
        <v>5449.6003571428573</v>
      </c>
      <c r="AU92" s="59">
        <f t="shared" si="96"/>
        <v>8174.4004761904762</v>
      </c>
      <c r="AV92" s="59">
        <f t="shared" si="98"/>
        <v>13624.000833333332</v>
      </c>
      <c r="AW92" s="59">
        <f t="shared" si="99"/>
        <v>16348.801071428572</v>
      </c>
      <c r="AX92" s="59">
        <f t="shared" si="100"/>
        <v>13624.000833333332</v>
      </c>
      <c r="AY92" s="59">
        <f t="shared" si="101"/>
        <v>8174.4004761904762</v>
      </c>
      <c r="AZ92" s="59">
        <f t="shared" si="103"/>
        <v>5449.6003571428573</v>
      </c>
      <c r="BA92" s="59">
        <f t="shared" si="109"/>
        <v>8174.4004761904762</v>
      </c>
      <c r="BB92" s="59">
        <f t="shared" si="114"/>
        <v>13624.000833333332</v>
      </c>
      <c r="BC92" s="59">
        <f t="shared" si="116"/>
        <v>16348.801071428572</v>
      </c>
      <c r="BD92" s="59">
        <f t="shared" si="118"/>
        <v>0</v>
      </c>
      <c r="BE92" s="59">
        <f t="shared" si="120"/>
        <v>0</v>
      </c>
      <c r="BF92" s="59">
        <f t="shared" si="123"/>
        <v>0</v>
      </c>
      <c r="BG92" s="59">
        <f t="shared" si="125"/>
        <v>0</v>
      </c>
      <c r="BH92" s="59">
        <f t="shared" si="127"/>
        <v>0</v>
      </c>
      <c r="BI92" s="59">
        <f t="shared" si="129"/>
        <v>0</v>
      </c>
      <c r="BJ92" s="59">
        <f t="shared" si="131"/>
        <v>0</v>
      </c>
      <c r="BK92" s="59">
        <f t="shared" si="133"/>
        <v>0</v>
      </c>
      <c r="BL92" s="59">
        <f t="shared" si="135"/>
        <v>0</v>
      </c>
      <c r="BM92" s="59">
        <f t="shared" si="137"/>
        <v>0</v>
      </c>
      <c r="BN92" s="59">
        <f t="shared" ref="BN92:BN123" si="139">($L$60/$V$4)</f>
        <v>0</v>
      </c>
      <c r="BO92" s="59">
        <f t="shared" si="74"/>
        <v>0</v>
      </c>
      <c r="BP92" s="59">
        <f t="shared" si="77"/>
        <v>0</v>
      </c>
      <c r="BQ92" s="59">
        <f t="shared" si="79"/>
        <v>0</v>
      </c>
      <c r="BR92" s="59">
        <f t="shared" si="81"/>
        <v>0</v>
      </c>
      <c r="BS92" s="59">
        <f t="shared" si="83"/>
        <v>0</v>
      </c>
      <c r="BT92" s="59">
        <f t="shared" si="85"/>
        <v>0</v>
      </c>
      <c r="BU92" s="59">
        <f t="shared" si="87"/>
        <v>0</v>
      </c>
      <c r="BV92" s="59">
        <f t="shared" si="89"/>
        <v>0</v>
      </c>
      <c r="BW92" s="59">
        <f t="shared" si="91"/>
        <v>0</v>
      </c>
      <c r="BX92" s="59">
        <f t="shared" si="93"/>
        <v>0</v>
      </c>
      <c r="BY92" s="59">
        <f t="shared" si="95"/>
        <v>0</v>
      </c>
      <c r="BZ92" s="59">
        <f t="shared" si="97"/>
        <v>0</v>
      </c>
      <c r="CB92" s="49">
        <f t="shared" si="110"/>
        <v>421964.94976190495</v>
      </c>
    </row>
    <row r="93" spans="1:80" x14ac:dyDescent="0.3">
      <c r="A93" s="94" t="s">
        <v>19</v>
      </c>
      <c r="B93" s="79">
        <v>2028</v>
      </c>
      <c r="L93" s="49">
        <f t="shared" si="104"/>
        <v>0</v>
      </c>
      <c r="M93" s="82">
        <f t="shared" si="111"/>
        <v>35445055.780000001</v>
      </c>
      <c r="N93" s="49">
        <f t="shared" si="105"/>
        <v>421964.94976190495</v>
      </c>
      <c r="O93" s="49">
        <f t="shared" si="112"/>
        <v>26091819.84261905</v>
      </c>
      <c r="P93" s="82">
        <f t="shared" si="106"/>
        <v>9353235.9373809509</v>
      </c>
      <c r="Q93" s="82">
        <f t="shared" si="107"/>
        <v>15799.305559925489</v>
      </c>
      <c r="R93" s="82">
        <f t="shared" si="121"/>
        <v>53313.444843071426</v>
      </c>
      <c r="T93" s="59">
        <f t="shared" si="102"/>
        <v>0</v>
      </c>
      <c r="U93" s="59">
        <f t="shared" si="108"/>
        <v>3153.0819047619048</v>
      </c>
      <c r="V93" s="59">
        <f t="shared" si="113"/>
        <v>3976.9690476190481</v>
      </c>
      <c r="W93" s="59">
        <f t="shared" si="115"/>
        <v>6704.1180952380955</v>
      </c>
      <c r="X93" s="59">
        <f t="shared" si="117"/>
        <v>8719.7234523809529</v>
      </c>
      <c r="Y93" s="59">
        <f t="shared" si="119"/>
        <v>15598.195595238094</v>
      </c>
      <c r="Z93" s="59">
        <f t="shared" si="122"/>
        <v>16043.301071428568</v>
      </c>
      <c r="AA93" s="59">
        <f t="shared" si="124"/>
        <v>11808.714880952382</v>
      </c>
      <c r="AB93" s="59">
        <f t="shared" si="126"/>
        <v>12684.632857142857</v>
      </c>
      <c r="AC93" s="59">
        <f t="shared" si="128"/>
        <v>12170.225119047618</v>
      </c>
      <c r="AD93" s="59">
        <f t="shared" si="130"/>
        <v>13063.00130952381</v>
      </c>
      <c r="AE93" s="59">
        <f t="shared" si="132"/>
        <v>8589.0477380952379</v>
      </c>
      <c r="AF93" s="59">
        <f t="shared" si="134"/>
        <v>13690.704523809525</v>
      </c>
      <c r="AG93" s="59">
        <f t="shared" si="136"/>
        <v>15110.230357142855</v>
      </c>
      <c r="AH93" s="59">
        <f t="shared" si="138"/>
        <v>17971.709642857142</v>
      </c>
      <c r="AI93" s="59">
        <f t="shared" ref="AI93:AI112" si="140">($L$29/$V$4)</f>
        <v>17748.330952380951</v>
      </c>
      <c r="AJ93" s="59">
        <f t="shared" si="75"/>
        <v>13394.037738095238</v>
      </c>
      <c r="AK93" s="59">
        <f t="shared" si="76"/>
        <v>22863.857500000002</v>
      </c>
      <c r="AL93" s="59">
        <f t="shared" si="78"/>
        <v>13598.437738095239</v>
      </c>
      <c r="AM93" s="59">
        <f t="shared" si="80"/>
        <v>14007.359404761904</v>
      </c>
      <c r="AN93" s="59">
        <f t="shared" si="82"/>
        <v>13815.918690476192</v>
      </c>
      <c r="AO93" s="59">
        <f t="shared" si="84"/>
        <v>7813.4879761904758</v>
      </c>
      <c r="AP93" s="59">
        <f t="shared" si="86"/>
        <v>13022.479999999998</v>
      </c>
      <c r="AQ93" s="59">
        <f t="shared" si="88"/>
        <v>15626.976071428571</v>
      </c>
      <c r="AR93" s="59">
        <f t="shared" si="90"/>
        <v>13624.000833333332</v>
      </c>
      <c r="AS93" s="59">
        <f t="shared" si="92"/>
        <v>8174.4004761904762</v>
      </c>
      <c r="AT93" s="59">
        <f t="shared" si="94"/>
        <v>5449.6003571428573</v>
      </c>
      <c r="AU93" s="59">
        <f t="shared" si="96"/>
        <v>8174.4004761904762</v>
      </c>
      <c r="AV93" s="59">
        <f t="shared" si="98"/>
        <v>13624.000833333332</v>
      </c>
      <c r="AW93" s="59">
        <f t="shared" si="99"/>
        <v>16348.801071428572</v>
      </c>
      <c r="AX93" s="59">
        <f t="shared" si="100"/>
        <v>13624.000833333332</v>
      </c>
      <c r="AY93" s="59">
        <f t="shared" si="101"/>
        <v>8174.4004761904762</v>
      </c>
      <c r="AZ93" s="59">
        <f t="shared" si="103"/>
        <v>5449.6003571428573</v>
      </c>
      <c r="BA93" s="59">
        <f t="shared" si="109"/>
        <v>8174.4004761904762</v>
      </c>
      <c r="BB93" s="59">
        <f t="shared" si="114"/>
        <v>13624.000833333332</v>
      </c>
      <c r="BC93" s="59">
        <f t="shared" si="116"/>
        <v>16348.801071428572</v>
      </c>
      <c r="BD93" s="59">
        <f t="shared" si="118"/>
        <v>0</v>
      </c>
      <c r="BE93" s="59">
        <f t="shared" si="120"/>
        <v>0</v>
      </c>
      <c r="BF93" s="59">
        <f t="shared" si="123"/>
        <v>0</v>
      </c>
      <c r="BG93" s="59">
        <f t="shared" si="125"/>
        <v>0</v>
      </c>
      <c r="BH93" s="59">
        <f t="shared" si="127"/>
        <v>0</v>
      </c>
      <c r="BI93" s="59">
        <f t="shared" si="129"/>
        <v>0</v>
      </c>
      <c r="BJ93" s="59">
        <f t="shared" si="131"/>
        <v>0</v>
      </c>
      <c r="BK93" s="59">
        <f t="shared" si="133"/>
        <v>0</v>
      </c>
      <c r="BL93" s="59">
        <f t="shared" si="135"/>
        <v>0</v>
      </c>
      <c r="BM93" s="59">
        <f t="shared" si="137"/>
        <v>0</v>
      </c>
      <c r="BN93" s="59">
        <f t="shared" si="139"/>
        <v>0</v>
      </c>
      <c r="BO93" s="59">
        <f t="shared" ref="BO93:BO124" si="141">($L$61/$V$4)</f>
        <v>0</v>
      </c>
      <c r="BP93" s="59">
        <f t="shared" si="77"/>
        <v>0</v>
      </c>
      <c r="BQ93" s="59">
        <f t="shared" si="79"/>
        <v>0</v>
      </c>
      <c r="BR93" s="59">
        <f t="shared" si="81"/>
        <v>0</v>
      </c>
      <c r="BS93" s="59">
        <f t="shared" si="83"/>
        <v>0</v>
      </c>
      <c r="BT93" s="59">
        <f t="shared" si="85"/>
        <v>0</v>
      </c>
      <c r="BU93" s="59">
        <f t="shared" si="87"/>
        <v>0</v>
      </c>
      <c r="BV93" s="59">
        <f t="shared" si="89"/>
        <v>0</v>
      </c>
      <c r="BW93" s="59">
        <f t="shared" si="91"/>
        <v>0</v>
      </c>
      <c r="BX93" s="59">
        <f t="shared" si="93"/>
        <v>0</v>
      </c>
      <c r="BY93" s="59">
        <f t="shared" si="95"/>
        <v>0</v>
      </c>
      <c r="BZ93" s="59">
        <f t="shared" si="97"/>
        <v>0</v>
      </c>
      <c r="CB93" s="49">
        <f t="shared" si="110"/>
        <v>421964.94976190495</v>
      </c>
    </row>
    <row r="94" spans="1:80" x14ac:dyDescent="0.3">
      <c r="A94" s="94" t="s">
        <v>20</v>
      </c>
      <c r="B94" s="79">
        <v>2028</v>
      </c>
      <c r="L94" s="49">
        <f t="shared" si="104"/>
        <v>0</v>
      </c>
      <c r="M94" s="82">
        <f t="shared" si="111"/>
        <v>35445055.780000001</v>
      </c>
      <c r="N94" s="49">
        <f t="shared" si="105"/>
        <v>421964.94976190495</v>
      </c>
      <c r="O94" s="49">
        <f t="shared" si="112"/>
        <v>26513784.792380955</v>
      </c>
      <c r="P94" s="82">
        <f t="shared" si="106"/>
        <v>8931270.9876190461</v>
      </c>
      <c r="Q94" s="82">
        <f t="shared" si="107"/>
        <v>15086.530513781006</v>
      </c>
      <c r="R94" s="82">
        <f t="shared" si="121"/>
        <v>50908.244629428569</v>
      </c>
      <c r="T94" s="59">
        <f t="shared" si="102"/>
        <v>0</v>
      </c>
      <c r="U94" s="59">
        <f t="shared" si="108"/>
        <v>3153.0819047619048</v>
      </c>
      <c r="V94" s="59">
        <f t="shared" si="113"/>
        <v>3976.9690476190481</v>
      </c>
      <c r="W94" s="59">
        <f t="shared" si="115"/>
        <v>6704.1180952380955</v>
      </c>
      <c r="X94" s="59">
        <f t="shared" si="117"/>
        <v>8719.7234523809529</v>
      </c>
      <c r="Y94" s="59">
        <f t="shared" si="119"/>
        <v>15598.195595238094</v>
      </c>
      <c r="Z94" s="59">
        <f t="shared" si="122"/>
        <v>16043.301071428568</v>
      </c>
      <c r="AA94" s="59">
        <f t="shared" si="124"/>
        <v>11808.714880952382</v>
      </c>
      <c r="AB94" s="59">
        <f t="shared" si="126"/>
        <v>12684.632857142857</v>
      </c>
      <c r="AC94" s="59">
        <f t="shared" si="128"/>
        <v>12170.225119047618</v>
      </c>
      <c r="AD94" s="59">
        <f t="shared" si="130"/>
        <v>13063.00130952381</v>
      </c>
      <c r="AE94" s="59">
        <f t="shared" si="132"/>
        <v>8589.0477380952379</v>
      </c>
      <c r="AF94" s="59">
        <f t="shared" si="134"/>
        <v>13690.704523809525</v>
      </c>
      <c r="AG94" s="59">
        <f t="shared" si="136"/>
        <v>15110.230357142855</v>
      </c>
      <c r="AH94" s="59">
        <f t="shared" si="138"/>
        <v>17971.709642857142</v>
      </c>
      <c r="AI94" s="59">
        <f t="shared" si="140"/>
        <v>17748.330952380951</v>
      </c>
      <c r="AJ94" s="59">
        <f t="shared" ref="AJ94:AJ113" si="142">($L$30/$V$4)</f>
        <v>13394.037738095238</v>
      </c>
      <c r="AK94" s="59">
        <f t="shared" si="76"/>
        <v>22863.857500000002</v>
      </c>
      <c r="AL94" s="59">
        <f t="shared" si="78"/>
        <v>13598.437738095239</v>
      </c>
      <c r="AM94" s="59">
        <f t="shared" si="80"/>
        <v>14007.359404761904</v>
      </c>
      <c r="AN94" s="59">
        <f t="shared" si="82"/>
        <v>13815.918690476192</v>
      </c>
      <c r="AO94" s="59">
        <f t="shared" si="84"/>
        <v>7813.4879761904758</v>
      </c>
      <c r="AP94" s="59">
        <f t="shared" si="86"/>
        <v>13022.479999999998</v>
      </c>
      <c r="AQ94" s="59">
        <f t="shared" si="88"/>
        <v>15626.976071428571</v>
      </c>
      <c r="AR94" s="59">
        <f t="shared" si="90"/>
        <v>13624.000833333332</v>
      </c>
      <c r="AS94" s="59">
        <f t="shared" si="92"/>
        <v>8174.4004761904762</v>
      </c>
      <c r="AT94" s="59">
        <f t="shared" si="94"/>
        <v>5449.6003571428573</v>
      </c>
      <c r="AU94" s="59">
        <f t="shared" si="96"/>
        <v>8174.4004761904762</v>
      </c>
      <c r="AV94" s="59">
        <f t="shared" si="98"/>
        <v>13624.000833333332</v>
      </c>
      <c r="AW94" s="59">
        <f t="shared" si="99"/>
        <v>16348.801071428572</v>
      </c>
      <c r="AX94" s="59">
        <f t="shared" si="100"/>
        <v>13624.000833333332</v>
      </c>
      <c r="AY94" s="59">
        <f t="shared" si="101"/>
        <v>8174.4004761904762</v>
      </c>
      <c r="AZ94" s="59">
        <f t="shared" si="103"/>
        <v>5449.6003571428573</v>
      </c>
      <c r="BA94" s="59">
        <f t="shared" si="109"/>
        <v>8174.4004761904762</v>
      </c>
      <c r="BB94" s="59">
        <f t="shared" si="114"/>
        <v>13624.000833333332</v>
      </c>
      <c r="BC94" s="59">
        <f t="shared" si="116"/>
        <v>16348.801071428572</v>
      </c>
      <c r="BD94" s="59">
        <f t="shared" si="118"/>
        <v>0</v>
      </c>
      <c r="BE94" s="59">
        <f t="shared" si="120"/>
        <v>0</v>
      </c>
      <c r="BF94" s="59">
        <f t="shared" si="123"/>
        <v>0</v>
      </c>
      <c r="BG94" s="59">
        <f t="shared" si="125"/>
        <v>0</v>
      </c>
      <c r="BH94" s="59">
        <f t="shared" si="127"/>
        <v>0</v>
      </c>
      <c r="BI94" s="59">
        <f t="shared" si="129"/>
        <v>0</v>
      </c>
      <c r="BJ94" s="59">
        <f t="shared" si="131"/>
        <v>0</v>
      </c>
      <c r="BK94" s="59">
        <f t="shared" si="133"/>
        <v>0</v>
      </c>
      <c r="BL94" s="59">
        <f t="shared" si="135"/>
        <v>0</v>
      </c>
      <c r="BM94" s="59">
        <f t="shared" si="137"/>
        <v>0</v>
      </c>
      <c r="BN94" s="59">
        <f t="shared" si="139"/>
        <v>0</v>
      </c>
      <c r="BO94" s="59">
        <f t="shared" si="141"/>
        <v>0</v>
      </c>
      <c r="BP94" s="59">
        <f t="shared" si="77"/>
        <v>0</v>
      </c>
      <c r="BQ94" s="59">
        <f t="shared" si="79"/>
        <v>0</v>
      </c>
      <c r="BR94" s="59">
        <f t="shared" si="81"/>
        <v>0</v>
      </c>
      <c r="BS94" s="59">
        <f t="shared" si="83"/>
        <v>0</v>
      </c>
      <c r="BT94" s="59">
        <f t="shared" si="85"/>
        <v>0</v>
      </c>
      <c r="BU94" s="59">
        <f t="shared" si="87"/>
        <v>0</v>
      </c>
      <c r="BV94" s="59">
        <f t="shared" si="89"/>
        <v>0</v>
      </c>
      <c r="BW94" s="59">
        <f t="shared" si="91"/>
        <v>0</v>
      </c>
      <c r="BX94" s="59">
        <f t="shared" si="93"/>
        <v>0</v>
      </c>
      <c r="BY94" s="59">
        <f t="shared" si="95"/>
        <v>0</v>
      </c>
      <c r="BZ94" s="59">
        <f t="shared" si="97"/>
        <v>0</v>
      </c>
      <c r="CB94" s="49">
        <f t="shared" si="110"/>
        <v>421964.94976190495</v>
      </c>
    </row>
    <row r="95" spans="1:80" x14ac:dyDescent="0.3">
      <c r="A95" s="94" t="s">
        <v>21</v>
      </c>
      <c r="B95" s="79">
        <v>2028</v>
      </c>
      <c r="L95" s="49">
        <f t="shared" si="104"/>
        <v>0</v>
      </c>
      <c r="M95" s="82">
        <f t="shared" si="111"/>
        <v>35445055.780000001</v>
      </c>
      <c r="N95" s="49">
        <f t="shared" si="105"/>
        <v>421964.94976190495</v>
      </c>
      <c r="O95" s="49">
        <f t="shared" si="112"/>
        <v>26935749.74214286</v>
      </c>
      <c r="P95" s="82">
        <f t="shared" si="106"/>
        <v>8509306.0378571413</v>
      </c>
      <c r="Q95" s="82">
        <f t="shared" si="107"/>
        <v>14373.755467636523</v>
      </c>
      <c r="R95" s="82">
        <f t="shared" si="121"/>
        <v>48503.044415785705</v>
      </c>
      <c r="T95" s="59">
        <f t="shared" si="102"/>
        <v>0</v>
      </c>
      <c r="U95" s="59">
        <f t="shared" si="108"/>
        <v>3153.0819047619048</v>
      </c>
      <c r="V95" s="59">
        <f t="shared" si="113"/>
        <v>3976.9690476190481</v>
      </c>
      <c r="W95" s="59">
        <f t="shared" si="115"/>
        <v>6704.1180952380955</v>
      </c>
      <c r="X95" s="59">
        <f t="shared" si="117"/>
        <v>8719.7234523809529</v>
      </c>
      <c r="Y95" s="59">
        <f t="shared" si="119"/>
        <v>15598.195595238094</v>
      </c>
      <c r="Z95" s="59">
        <f t="shared" si="122"/>
        <v>16043.301071428568</v>
      </c>
      <c r="AA95" s="59">
        <f t="shared" si="124"/>
        <v>11808.714880952382</v>
      </c>
      <c r="AB95" s="59">
        <f t="shared" si="126"/>
        <v>12684.632857142857</v>
      </c>
      <c r="AC95" s="59">
        <f t="shared" si="128"/>
        <v>12170.225119047618</v>
      </c>
      <c r="AD95" s="59">
        <f t="shared" si="130"/>
        <v>13063.00130952381</v>
      </c>
      <c r="AE95" s="59">
        <f t="shared" si="132"/>
        <v>8589.0477380952379</v>
      </c>
      <c r="AF95" s="59">
        <f t="shared" si="134"/>
        <v>13690.704523809525</v>
      </c>
      <c r="AG95" s="59">
        <f t="shared" si="136"/>
        <v>15110.230357142855</v>
      </c>
      <c r="AH95" s="59">
        <f t="shared" si="138"/>
        <v>17971.709642857142</v>
      </c>
      <c r="AI95" s="59">
        <f t="shared" si="140"/>
        <v>17748.330952380951</v>
      </c>
      <c r="AJ95" s="59">
        <f t="shared" si="142"/>
        <v>13394.037738095238</v>
      </c>
      <c r="AK95" s="59">
        <f t="shared" ref="AK95:AK114" si="143">($L$31/$V$4)</f>
        <v>22863.857500000002</v>
      </c>
      <c r="AL95" s="59">
        <f t="shared" si="78"/>
        <v>13598.437738095239</v>
      </c>
      <c r="AM95" s="59">
        <f t="shared" si="80"/>
        <v>14007.359404761904</v>
      </c>
      <c r="AN95" s="59">
        <f t="shared" si="82"/>
        <v>13815.918690476192</v>
      </c>
      <c r="AO95" s="59">
        <f t="shared" si="84"/>
        <v>7813.4879761904758</v>
      </c>
      <c r="AP95" s="59">
        <f t="shared" si="86"/>
        <v>13022.479999999998</v>
      </c>
      <c r="AQ95" s="59">
        <f t="shared" si="88"/>
        <v>15626.976071428571</v>
      </c>
      <c r="AR95" s="59">
        <f t="shared" si="90"/>
        <v>13624.000833333332</v>
      </c>
      <c r="AS95" s="59">
        <f t="shared" si="92"/>
        <v>8174.4004761904762</v>
      </c>
      <c r="AT95" s="59">
        <f t="shared" si="94"/>
        <v>5449.6003571428573</v>
      </c>
      <c r="AU95" s="59">
        <f t="shared" si="96"/>
        <v>8174.4004761904762</v>
      </c>
      <c r="AV95" s="59">
        <f t="shared" si="98"/>
        <v>13624.000833333332</v>
      </c>
      <c r="AW95" s="59">
        <f t="shared" si="99"/>
        <v>16348.801071428572</v>
      </c>
      <c r="AX95" s="59">
        <f t="shared" si="100"/>
        <v>13624.000833333332</v>
      </c>
      <c r="AY95" s="59">
        <f t="shared" si="101"/>
        <v>8174.4004761904762</v>
      </c>
      <c r="AZ95" s="59">
        <f t="shared" si="103"/>
        <v>5449.6003571428573</v>
      </c>
      <c r="BA95" s="59">
        <f t="shared" si="109"/>
        <v>8174.4004761904762</v>
      </c>
      <c r="BB95" s="59">
        <f t="shared" si="114"/>
        <v>13624.000833333332</v>
      </c>
      <c r="BC95" s="59">
        <f t="shared" si="116"/>
        <v>16348.801071428572</v>
      </c>
      <c r="BD95" s="59">
        <f t="shared" si="118"/>
        <v>0</v>
      </c>
      <c r="BE95" s="59">
        <f t="shared" si="120"/>
        <v>0</v>
      </c>
      <c r="BF95" s="59">
        <f t="shared" si="123"/>
        <v>0</v>
      </c>
      <c r="BG95" s="59">
        <f t="shared" si="125"/>
        <v>0</v>
      </c>
      <c r="BH95" s="59">
        <f t="shared" si="127"/>
        <v>0</v>
      </c>
      <c r="BI95" s="59">
        <f t="shared" si="129"/>
        <v>0</v>
      </c>
      <c r="BJ95" s="59">
        <f t="shared" si="131"/>
        <v>0</v>
      </c>
      <c r="BK95" s="59">
        <f t="shared" si="133"/>
        <v>0</v>
      </c>
      <c r="BL95" s="59">
        <f t="shared" si="135"/>
        <v>0</v>
      </c>
      <c r="BM95" s="59">
        <f t="shared" si="137"/>
        <v>0</v>
      </c>
      <c r="BN95" s="59">
        <f t="shared" si="139"/>
        <v>0</v>
      </c>
      <c r="BO95" s="59">
        <f t="shared" si="141"/>
        <v>0</v>
      </c>
      <c r="BP95" s="59">
        <f t="shared" si="77"/>
        <v>0</v>
      </c>
      <c r="BQ95" s="59">
        <f t="shared" si="79"/>
        <v>0</v>
      </c>
      <c r="BR95" s="59">
        <f t="shared" si="81"/>
        <v>0</v>
      </c>
      <c r="BS95" s="59">
        <f t="shared" si="83"/>
        <v>0</v>
      </c>
      <c r="BT95" s="59">
        <f t="shared" si="85"/>
        <v>0</v>
      </c>
      <c r="BU95" s="59">
        <f t="shared" si="87"/>
        <v>0</v>
      </c>
      <c r="BV95" s="59">
        <f t="shared" si="89"/>
        <v>0</v>
      </c>
      <c r="BW95" s="59">
        <f t="shared" si="91"/>
        <v>0</v>
      </c>
      <c r="BX95" s="59">
        <f t="shared" si="93"/>
        <v>0</v>
      </c>
      <c r="BY95" s="59">
        <f t="shared" si="95"/>
        <v>0</v>
      </c>
      <c r="BZ95" s="59">
        <f t="shared" si="97"/>
        <v>0</v>
      </c>
      <c r="CB95" s="49">
        <f t="shared" si="110"/>
        <v>421964.94976190495</v>
      </c>
    </row>
    <row r="96" spans="1:80" x14ac:dyDescent="0.3">
      <c r="A96" s="94" t="s">
        <v>22</v>
      </c>
      <c r="B96" s="79">
        <v>2028</v>
      </c>
      <c r="L96" s="49">
        <f t="shared" si="104"/>
        <v>0</v>
      </c>
      <c r="M96" s="82">
        <f t="shared" si="111"/>
        <v>35445055.780000001</v>
      </c>
      <c r="N96" s="49">
        <f t="shared" si="105"/>
        <v>421964.94976190495</v>
      </c>
      <c r="O96" s="49">
        <f t="shared" si="112"/>
        <v>27357714.691904765</v>
      </c>
      <c r="P96" s="82">
        <f t="shared" si="106"/>
        <v>8087341.0880952366</v>
      </c>
      <c r="Q96" s="82">
        <f t="shared" si="107"/>
        <v>13660.980421492042</v>
      </c>
      <c r="R96" s="82">
        <f t="shared" si="121"/>
        <v>46097.844202142849</v>
      </c>
      <c r="T96" s="59">
        <f t="shared" si="102"/>
        <v>0</v>
      </c>
      <c r="U96" s="59">
        <f t="shared" si="108"/>
        <v>3153.0819047619048</v>
      </c>
      <c r="V96" s="59">
        <f t="shared" si="113"/>
        <v>3976.9690476190481</v>
      </c>
      <c r="W96" s="59">
        <f t="shared" si="115"/>
        <v>6704.1180952380955</v>
      </c>
      <c r="X96" s="59">
        <f t="shared" si="117"/>
        <v>8719.7234523809529</v>
      </c>
      <c r="Y96" s="59">
        <f t="shared" si="119"/>
        <v>15598.195595238094</v>
      </c>
      <c r="Z96" s="59">
        <f t="shared" si="122"/>
        <v>16043.301071428568</v>
      </c>
      <c r="AA96" s="59">
        <f t="shared" si="124"/>
        <v>11808.714880952382</v>
      </c>
      <c r="AB96" s="59">
        <f t="shared" si="126"/>
        <v>12684.632857142857</v>
      </c>
      <c r="AC96" s="59">
        <f t="shared" si="128"/>
        <v>12170.225119047618</v>
      </c>
      <c r="AD96" s="59">
        <f t="shared" si="130"/>
        <v>13063.00130952381</v>
      </c>
      <c r="AE96" s="59">
        <f t="shared" si="132"/>
        <v>8589.0477380952379</v>
      </c>
      <c r="AF96" s="59">
        <f t="shared" si="134"/>
        <v>13690.704523809525</v>
      </c>
      <c r="AG96" s="59">
        <f t="shared" si="136"/>
        <v>15110.230357142855</v>
      </c>
      <c r="AH96" s="59">
        <f t="shared" si="138"/>
        <v>17971.709642857142</v>
      </c>
      <c r="AI96" s="59">
        <f t="shared" si="140"/>
        <v>17748.330952380951</v>
      </c>
      <c r="AJ96" s="59">
        <f t="shared" si="142"/>
        <v>13394.037738095238</v>
      </c>
      <c r="AK96" s="59">
        <f t="shared" si="143"/>
        <v>22863.857500000002</v>
      </c>
      <c r="AL96" s="59">
        <f t="shared" ref="AL96:AL115" si="144">($L$32/$V$4)</f>
        <v>13598.437738095239</v>
      </c>
      <c r="AM96" s="59">
        <f t="shared" si="80"/>
        <v>14007.359404761904</v>
      </c>
      <c r="AN96" s="59">
        <f t="shared" si="82"/>
        <v>13815.918690476192</v>
      </c>
      <c r="AO96" s="59">
        <f t="shared" si="84"/>
        <v>7813.4879761904758</v>
      </c>
      <c r="AP96" s="59">
        <f t="shared" si="86"/>
        <v>13022.479999999998</v>
      </c>
      <c r="AQ96" s="59">
        <f t="shared" si="88"/>
        <v>15626.976071428571</v>
      </c>
      <c r="AR96" s="59">
        <f t="shared" si="90"/>
        <v>13624.000833333332</v>
      </c>
      <c r="AS96" s="59">
        <f t="shared" si="92"/>
        <v>8174.4004761904762</v>
      </c>
      <c r="AT96" s="59">
        <f t="shared" si="94"/>
        <v>5449.6003571428573</v>
      </c>
      <c r="AU96" s="59">
        <f t="shared" si="96"/>
        <v>8174.4004761904762</v>
      </c>
      <c r="AV96" s="59">
        <f t="shared" si="98"/>
        <v>13624.000833333332</v>
      </c>
      <c r="AW96" s="59">
        <f t="shared" si="99"/>
        <v>16348.801071428572</v>
      </c>
      <c r="AX96" s="59">
        <f t="shared" si="100"/>
        <v>13624.000833333332</v>
      </c>
      <c r="AY96" s="59">
        <f t="shared" si="101"/>
        <v>8174.4004761904762</v>
      </c>
      <c r="AZ96" s="59">
        <f t="shared" si="103"/>
        <v>5449.6003571428573</v>
      </c>
      <c r="BA96" s="59">
        <f t="shared" si="109"/>
        <v>8174.4004761904762</v>
      </c>
      <c r="BB96" s="59">
        <f t="shared" si="114"/>
        <v>13624.000833333332</v>
      </c>
      <c r="BC96" s="59">
        <f t="shared" si="116"/>
        <v>16348.801071428572</v>
      </c>
      <c r="BD96" s="59">
        <f t="shared" si="118"/>
        <v>0</v>
      </c>
      <c r="BE96" s="59">
        <f t="shared" si="120"/>
        <v>0</v>
      </c>
      <c r="BF96" s="59">
        <f t="shared" si="123"/>
        <v>0</v>
      </c>
      <c r="BG96" s="59">
        <f t="shared" si="125"/>
        <v>0</v>
      </c>
      <c r="BH96" s="59">
        <f t="shared" si="127"/>
        <v>0</v>
      </c>
      <c r="BI96" s="59">
        <f t="shared" si="129"/>
        <v>0</v>
      </c>
      <c r="BJ96" s="59">
        <f t="shared" si="131"/>
        <v>0</v>
      </c>
      <c r="BK96" s="59">
        <f t="shared" si="133"/>
        <v>0</v>
      </c>
      <c r="BL96" s="59">
        <f t="shared" si="135"/>
        <v>0</v>
      </c>
      <c r="BM96" s="59">
        <f t="shared" si="137"/>
        <v>0</v>
      </c>
      <c r="BN96" s="59">
        <f t="shared" si="139"/>
        <v>0</v>
      </c>
      <c r="BO96" s="59">
        <f t="shared" si="141"/>
        <v>0</v>
      </c>
      <c r="BP96" s="59">
        <f t="shared" si="77"/>
        <v>0</v>
      </c>
      <c r="BQ96" s="59">
        <f t="shared" si="79"/>
        <v>0</v>
      </c>
      <c r="BR96" s="59">
        <f t="shared" si="81"/>
        <v>0</v>
      </c>
      <c r="BS96" s="59">
        <f t="shared" si="83"/>
        <v>0</v>
      </c>
      <c r="BT96" s="59">
        <f t="shared" si="85"/>
        <v>0</v>
      </c>
      <c r="BU96" s="59">
        <f t="shared" si="87"/>
        <v>0</v>
      </c>
      <c r="BV96" s="59">
        <f t="shared" si="89"/>
        <v>0</v>
      </c>
      <c r="BW96" s="59">
        <f t="shared" si="91"/>
        <v>0</v>
      </c>
      <c r="BX96" s="59">
        <f t="shared" si="93"/>
        <v>0</v>
      </c>
      <c r="BY96" s="59">
        <f t="shared" si="95"/>
        <v>0</v>
      </c>
      <c r="BZ96" s="59">
        <f t="shared" si="97"/>
        <v>0</v>
      </c>
      <c r="CB96" s="49">
        <f t="shared" si="110"/>
        <v>421964.94976190495</v>
      </c>
    </row>
    <row r="97" spans="1:80" x14ac:dyDescent="0.3">
      <c r="A97" s="94" t="s">
        <v>23</v>
      </c>
      <c r="B97" s="79">
        <v>2028</v>
      </c>
      <c r="L97" s="49">
        <f t="shared" si="104"/>
        <v>0</v>
      </c>
      <c r="M97" s="82">
        <f t="shared" si="111"/>
        <v>35445055.780000001</v>
      </c>
      <c r="N97" s="49">
        <f t="shared" si="105"/>
        <v>421964.94976190495</v>
      </c>
      <c r="O97" s="49">
        <f t="shared" si="112"/>
        <v>27779679.641666669</v>
      </c>
      <c r="P97" s="82">
        <f t="shared" si="106"/>
        <v>7665376.1383333318</v>
      </c>
      <c r="Q97" s="82">
        <f t="shared" si="107"/>
        <v>12948.205375347557</v>
      </c>
      <c r="R97" s="82">
        <f t="shared" si="121"/>
        <v>43692.643988499993</v>
      </c>
      <c r="T97" s="59">
        <f t="shared" si="102"/>
        <v>0</v>
      </c>
      <c r="U97" s="59">
        <f t="shared" si="108"/>
        <v>3153.0819047619048</v>
      </c>
      <c r="V97" s="59">
        <f t="shared" si="113"/>
        <v>3976.9690476190481</v>
      </c>
      <c r="W97" s="59">
        <f t="shared" si="115"/>
        <v>6704.1180952380955</v>
      </c>
      <c r="X97" s="59">
        <f t="shared" si="117"/>
        <v>8719.7234523809529</v>
      </c>
      <c r="Y97" s="59">
        <f t="shared" si="119"/>
        <v>15598.195595238094</v>
      </c>
      <c r="Z97" s="59">
        <f t="shared" si="122"/>
        <v>16043.301071428568</v>
      </c>
      <c r="AA97" s="59">
        <f t="shared" si="124"/>
        <v>11808.714880952382</v>
      </c>
      <c r="AB97" s="59">
        <f t="shared" si="126"/>
        <v>12684.632857142857</v>
      </c>
      <c r="AC97" s="59">
        <f t="shared" si="128"/>
        <v>12170.225119047618</v>
      </c>
      <c r="AD97" s="59">
        <f t="shared" si="130"/>
        <v>13063.00130952381</v>
      </c>
      <c r="AE97" s="59">
        <f t="shared" si="132"/>
        <v>8589.0477380952379</v>
      </c>
      <c r="AF97" s="59">
        <f t="shared" si="134"/>
        <v>13690.704523809525</v>
      </c>
      <c r="AG97" s="59">
        <f t="shared" si="136"/>
        <v>15110.230357142855</v>
      </c>
      <c r="AH97" s="59">
        <f t="shared" si="138"/>
        <v>17971.709642857142</v>
      </c>
      <c r="AI97" s="59">
        <f t="shared" si="140"/>
        <v>17748.330952380951</v>
      </c>
      <c r="AJ97" s="59">
        <f t="shared" si="142"/>
        <v>13394.037738095238</v>
      </c>
      <c r="AK97" s="59">
        <f t="shared" si="143"/>
        <v>22863.857500000002</v>
      </c>
      <c r="AL97" s="59">
        <f t="shared" si="144"/>
        <v>13598.437738095239</v>
      </c>
      <c r="AM97" s="59">
        <f t="shared" ref="AM97:AM116" si="145">($L$33/$V$4)</f>
        <v>14007.359404761904</v>
      </c>
      <c r="AN97" s="59">
        <f t="shared" si="82"/>
        <v>13815.918690476192</v>
      </c>
      <c r="AO97" s="59">
        <f t="shared" si="84"/>
        <v>7813.4879761904758</v>
      </c>
      <c r="AP97" s="59">
        <f t="shared" si="86"/>
        <v>13022.479999999998</v>
      </c>
      <c r="AQ97" s="59">
        <f t="shared" si="88"/>
        <v>15626.976071428571</v>
      </c>
      <c r="AR97" s="59">
        <f t="shared" si="90"/>
        <v>13624.000833333332</v>
      </c>
      <c r="AS97" s="59">
        <f t="shared" si="92"/>
        <v>8174.4004761904762</v>
      </c>
      <c r="AT97" s="59">
        <f t="shared" si="94"/>
        <v>5449.6003571428573</v>
      </c>
      <c r="AU97" s="59">
        <f t="shared" si="96"/>
        <v>8174.4004761904762</v>
      </c>
      <c r="AV97" s="59">
        <f t="shared" si="98"/>
        <v>13624.000833333332</v>
      </c>
      <c r="AW97" s="59">
        <f t="shared" si="99"/>
        <v>16348.801071428572</v>
      </c>
      <c r="AX97" s="59">
        <f t="shared" si="100"/>
        <v>13624.000833333332</v>
      </c>
      <c r="AY97" s="59">
        <f t="shared" si="101"/>
        <v>8174.4004761904762</v>
      </c>
      <c r="AZ97" s="59">
        <f t="shared" si="103"/>
        <v>5449.6003571428573</v>
      </c>
      <c r="BA97" s="59">
        <f t="shared" si="109"/>
        <v>8174.4004761904762</v>
      </c>
      <c r="BB97" s="59">
        <f t="shared" si="114"/>
        <v>13624.000833333332</v>
      </c>
      <c r="BC97" s="59">
        <f t="shared" si="116"/>
        <v>16348.801071428572</v>
      </c>
      <c r="BD97" s="59">
        <f t="shared" si="118"/>
        <v>0</v>
      </c>
      <c r="BE97" s="59">
        <f t="shared" si="120"/>
        <v>0</v>
      </c>
      <c r="BF97" s="59">
        <f t="shared" si="123"/>
        <v>0</v>
      </c>
      <c r="BG97" s="59">
        <f t="shared" si="125"/>
        <v>0</v>
      </c>
      <c r="BH97" s="59">
        <f t="shared" si="127"/>
        <v>0</v>
      </c>
      <c r="BI97" s="59">
        <f t="shared" si="129"/>
        <v>0</v>
      </c>
      <c r="BJ97" s="59">
        <f t="shared" si="131"/>
        <v>0</v>
      </c>
      <c r="BK97" s="59">
        <f t="shared" si="133"/>
        <v>0</v>
      </c>
      <c r="BL97" s="59">
        <f t="shared" si="135"/>
        <v>0</v>
      </c>
      <c r="BM97" s="59">
        <f t="shared" si="137"/>
        <v>0</v>
      </c>
      <c r="BN97" s="59">
        <f t="shared" si="139"/>
        <v>0</v>
      </c>
      <c r="BO97" s="59">
        <f t="shared" si="141"/>
        <v>0</v>
      </c>
      <c r="BP97" s="59">
        <f t="shared" si="77"/>
        <v>0</v>
      </c>
      <c r="BQ97" s="59">
        <f t="shared" si="79"/>
        <v>0</v>
      </c>
      <c r="BR97" s="59">
        <f t="shared" si="81"/>
        <v>0</v>
      </c>
      <c r="BS97" s="59">
        <f t="shared" si="83"/>
        <v>0</v>
      </c>
      <c r="BT97" s="59">
        <f t="shared" si="85"/>
        <v>0</v>
      </c>
      <c r="BU97" s="59">
        <f t="shared" si="87"/>
        <v>0</v>
      </c>
      <c r="BV97" s="59">
        <f t="shared" si="89"/>
        <v>0</v>
      </c>
      <c r="BW97" s="59">
        <f t="shared" si="91"/>
        <v>0</v>
      </c>
      <c r="BX97" s="59">
        <f t="shared" si="93"/>
        <v>0</v>
      </c>
      <c r="BY97" s="59">
        <f t="shared" si="95"/>
        <v>0</v>
      </c>
      <c r="BZ97" s="59">
        <f t="shared" si="97"/>
        <v>0</v>
      </c>
      <c r="CB97" s="49">
        <f t="shared" si="110"/>
        <v>421964.94976190495</v>
      </c>
    </row>
    <row r="98" spans="1:80" x14ac:dyDescent="0.3">
      <c r="A98" s="94" t="s">
        <v>24</v>
      </c>
      <c r="B98" s="79">
        <v>2028</v>
      </c>
      <c r="L98" s="49">
        <f t="shared" si="104"/>
        <v>0</v>
      </c>
      <c r="M98" s="82">
        <f t="shared" si="111"/>
        <v>35445055.780000001</v>
      </c>
      <c r="N98" s="49">
        <f t="shared" si="105"/>
        <v>421964.94976190495</v>
      </c>
      <c r="O98" s="49">
        <f t="shared" si="112"/>
        <v>28201644.591428574</v>
      </c>
      <c r="P98" s="82">
        <f t="shared" si="106"/>
        <v>7243411.188571427</v>
      </c>
      <c r="Q98" s="82">
        <f t="shared" si="107"/>
        <v>12235.430329203075</v>
      </c>
      <c r="R98" s="82">
        <f t="shared" si="121"/>
        <v>41287.443774857136</v>
      </c>
      <c r="T98" s="59"/>
      <c r="U98" s="59">
        <f t="shared" si="108"/>
        <v>3153.0819047619048</v>
      </c>
      <c r="V98" s="59">
        <f t="shared" si="113"/>
        <v>3976.9690476190481</v>
      </c>
      <c r="W98" s="59">
        <f t="shared" si="115"/>
        <v>6704.1180952380955</v>
      </c>
      <c r="X98" s="59">
        <f t="shared" si="117"/>
        <v>8719.7234523809529</v>
      </c>
      <c r="Y98" s="59">
        <f t="shared" si="119"/>
        <v>15598.195595238094</v>
      </c>
      <c r="Z98" s="59">
        <f t="shared" si="122"/>
        <v>16043.301071428568</v>
      </c>
      <c r="AA98" s="59">
        <f t="shared" si="124"/>
        <v>11808.714880952382</v>
      </c>
      <c r="AB98" s="59">
        <f t="shared" si="126"/>
        <v>12684.632857142857</v>
      </c>
      <c r="AC98" s="59">
        <f t="shared" si="128"/>
        <v>12170.225119047618</v>
      </c>
      <c r="AD98" s="59">
        <f t="shared" si="130"/>
        <v>13063.00130952381</v>
      </c>
      <c r="AE98" s="59">
        <f t="shared" si="132"/>
        <v>8589.0477380952379</v>
      </c>
      <c r="AF98" s="59">
        <f t="shared" si="134"/>
        <v>13690.704523809525</v>
      </c>
      <c r="AG98" s="59">
        <f t="shared" si="136"/>
        <v>15110.230357142855</v>
      </c>
      <c r="AH98" s="59">
        <f t="shared" si="138"/>
        <v>17971.709642857142</v>
      </c>
      <c r="AI98" s="59">
        <f t="shared" si="140"/>
        <v>17748.330952380951</v>
      </c>
      <c r="AJ98" s="59">
        <f t="shared" si="142"/>
        <v>13394.037738095238</v>
      </c>
      <c r="AK98" s="59">
        <f t="shared" si="143"/>
        <v>22863.857500000002</v>
      </c>
      <c r="AL98" s="59">
        <f t="shared" si="144"/>
        <v>13598.437738095239</v>
      </c>
      <c r="AM98" s="59">
        <f t="shared" si="145"/>
        <v>14007.359404761904</v>
      </c>
      <c r="AN98" s="59">
        <f t="shared" ref="AN98:AN117" si="146">($L$34/$V$4)</f>
        <v>13815.918690476192</v>
      </c>
      <c r="AO98" s="59">
        <f t="shared" si="84"/>
        <v>7813.4879761904758</v>
      </c>
      <c r="AP98" s="59">
        <f t="shared" si="86"/>
        <v>13022.479999999998</v>
      </c>
      <c r="AQ98" s="59">
        <f t="shared" si="88"/>
        <v>15626.976071428571</v>
      </c>
      <c r="AR98" s="59">
        <f t="shared" si="90"/>
        <v>13624.000833333332</v>
      </c>
      <c r="AS98" s="59">
        <f t="shared" si="92"/>
        <v>8174.4004761904762</v>
      </c>
      <c r="AT98" s="59">
        <f t="shared" si="94"/>
        <v>5449.6003571428573</v>
      </c>
      <c r="AU98" s="59">
        <f t="shared" si="96"/>
        <v>8174.4004761904762</v>
      </c>
      <c r="AV98" s="59">
        <f t="shared" si="98"/>
        <v>13624.000833333332</v>
      </c>
      <c r="AW98" s="59">
        <f t="shared" si="99"/>
        <v>16348.801071428572</v>
      </c>
      <c r="AX98" s="59">
        <f t="shared" si="100"/>
        <v>13624.000833333332</v>
      </c>
      <c r="AY98" s="59">
        <f t="shared" si="101"/>
        <v>8174.4004761904762</v>
      </c>
      <c r="AZ98" s="59">
        <f t="shared" si="103"/>
        <v>5449.6003571428573</v>
      </c>
      <c r="BA98" s="59">
        <f t="shared" si="109"/>
        <v>8174.4004761904762</v>
      </c>
      <c r="BB98" s="59">
        <f t="shared" si="114"/>
        <v>13624.000833333332</v>
      </c>
      <c r="BC98" s="59">
        <f t="shared" si="116"/>
        <v>16348.801071428572</v>
      </c>
      <c r="BD98" s="59">
        <f t="shared" si="118"/>
        <v>0</v>
      </c>
      <c r="BE98" s="59">
        <f t="shared" si="120"/>
        <v>0</v>
      </c>
      <c r="BF98" s="59">
        <f t="shared" si="123"/>
        <v>0</v>
      </c>
      <c r="BG98" s="59">
        <f t="shared" si="125"/>
        <v>0</v>
      </c>
      <c r="BH98" s="59">
        <f t="shared" si="127"/>
        <v>0</v>
      </c>
      <c r="BI98" s="59">
        <f t="shared" si="129"/>
        <v>0</v>
      </c>
      <c r="BJ98" s="59">
        <f t="shared" si="131"/>
        <v>0</v>
      </c>
      <c r="BK98" s="59">
        <f t="shared" si="133"/>
        <v>0</v>
      </c>
      <c r="BL98" s="59">
        <f t="shared" si="135"/>
        <v>0</v>
      </c>
      <c r="BM98" s="59">
        <f t="shared" si="137"/>
        <v>0</v>
      </c>
      <c r="BN98" s="59">
        <f t="shared" si="139"/>
        <v>0</v>
      </c>
      <c r="BO98" s="59">
        <f t="shared" si="141"/>
        <v>0</v>
      </c>
      <c r="BP98" s="59">
        <f t="shared" si="77"/>
        <v>0</v>
      </c>
      <c r="BQ98" s="59">
        <f t="shared" si="79"/>
        <v>0</v>
      </c>
      <c r="BR98" s="59">
        <f t="shared" si="81"/>
        <v>0</v>
      </c>
      <c r="BS98" s="59">
        <f t="shared" si="83"/>
        <v>0</v>
      </c>
      <c r="BT98" s="59">
        <f t="shared" si="85"/>
        <v>0</v>
      </c>
      <c r="BU98" s="59">
        <f t="shared" si="87"/>
        <v>0</v>
      </c>
      <c r="BV98" s="59">
        <f t="shared" si="89"/>
        <v>0</v>
      </c>
      <c r="BW98" s="59">
        <f t="shared" si="91"/>
        <v>0</v>
      </c>
      <c r="BX98" s="59">
        <f t="shared" si="93"/>
        <v>0</v>
      </c>
      <c r="BY98" s="59">
        <f t="shared" si="95"/>
        <v>0</v>
      </c>
      <c r="BZ98" s="59">
        <f t="shared" si="97"/>
        <v>0</v>
      </c>
      <c r="CB98" s="49">
        <f t="shared" si="110"/>
        <v>421964.94976190495</v>
      </c>
    </row>
    <row r="99" spans="1:80" x14ac:dyDescent="0.3">
      <c r="A99" s="94" t="s">
        <v>25</v>
      </c>
      <c r="B99" s="79">
        <v>2028</v>
      </c>
      <c r="L99" s="49">
        <f t="shared" si="104"/>
        <v>0</v>
      </c>
      <c r="M99" s="82">
        <f t="shared" si="111"/>
        <v>35445055.780000001</v>
      </c>
      <c r="N99" s="49">
        <f t="shared" si="105"/>
        <v>418811.86785714305</v>
      </c>
      <c r="O99" s="49">
        <f t="shared" si="112"/>
        <v>28620456.459285717</v>
      </c>
      <c r="P99" s="82">
        <f t="shared" si="106"/>
        <v>6824599.3207142837</v>
      </c>
      <c r="Q99" s="82">
        <f t="shared" si="107"/>
        <v>11527.981408134698</v>
      </c>
      <c r="R99" s="82">
        <f t="shared" si="121"/>
        <v>38900.216128071421</v>
      </c>
      <c r="T99" s="59"/>
      <c r="U99" s="59"/>
      <c r="V99" s="59">
        <f t="shared" si="113"/>
        <v>3976.9690476190481</v>
      </c>
      <c r="W99" s="59">
        <f t="shared" si="115"/>
        <v>6704.1180952380955</v>
      </c>
      <c r="X99" s="59">
        <f t="shared" si="117"/>
        <v>8719.7234523809529</v>
      </c>
      <c r="Y99" s="59">
        <f t="shared" si="119"/>
        <v>15598.195595238094</v>
      </c>
      <c r="Z99" s="59">
        <f t="shared" si="122"/>
        <v>16043.301071428568</v>
      </c>
      <c r="AA99" s="59">
        <f t="shared" si="124"/>
        <v>11808.714880952382</v>
      </c>
      <c r="AB99" s="59">
        <f t="shared" si="126"/>
        <v>12684.632857142857</v>
      </c>
      <c r="AC99" s="59">
        <f t="shared" si="128"/>
        <v>12170.225119047618</v>
      </c>
      <c r="AD99" s="59">
        <f t="shared" si="130"/>
        <v>13063.00130952381</v>
      </c>
      <c r="AE99" s="59">
        <f t="shared" si="132"/>
        <v>8589.0477380952379</v>
      </c>
      <c r="AF99" s="59">
        <f t="shared" si="134"/>
        <v>13690.704523809525</v>
      </c>
      <c r="AG99" s="59">
        <f t="shared" si="136"/>
        <v>15110.230357142855</v>
      </c>
      <c r="AH99" s="59">
        <f t="shared" si="138"/>
        <v>17971.709642857142</v>
      </c>
      <c r="AI99" s="59">
        <f t="shared" si="140"/>
        <v>17748.330952380951</v>
      </c>
      <c r="AJ99" s="59">
        <f t="shared" si="142"/>
        <v>13394.037738095238</v>
      </c>
      <c r="AK99" s="59">
        <f t="shared" si="143"/>
        <v>22863.857500000002</v>
      </c>
      <c r="AL99" s="59">
        <f t="shared" si="144"/>
        <v>13598.437738095239</v>
      </c>
      <c r="AM99" s="59">
        <f t="shared" si="145"/>
        <v>14007.359404761904</v>
      </c>
      <c r="AN99" s="59">
        <f t="shared" si="146"/>
        <v>13815.918690476192</v>
      </c>
      <c r="AO99" s="59">
        <f t="shared" ref="AO99:AO118" si="147">($L$35/$V$4)</f>
        <v>7813.4879761904758</v>
      </c>
      <c r="AP99" s="59">
        <f t="shared" si="86"/>
        <v>13022.479999999998</v>
      </c>
      <c r="AQ99" s="59">
        <f t="shared" si="88"/>
        <v>15626.976071428571</v>
      </c>
      <c r="AR99" s="59">
        <f t="shared" si="90"/>
        <v>13624.000833333332</v>
      </c>
      <c r="AS99" s="59">
        <f t="shared" si="92"/>
        <v>8174.4004761904762</v>
      </c>
      <c r="AT99" s="59">
        <f t="shared" si="94"/>
        <v>5449.6003571428573</v>
      </c>
      <c r="AU99" s="59">
        <f t="shared" si="96"/>
        <v>8174.4004761904762</v>
      </c>
      <c r="AV99" s="59">
        <f t="shared" si="98"/>
        <v>13624.000833333332</v>
      </c>
      <c r="AW99" s="59">
        <f t="shared" si="99"/>
        <v>16348.801071428572</v>
      </c>
      <c r="AX99" s="59">
        <f t="shared" si="100"/>
        <v>13624.000833333332</v>
      </c>
      <c r="AY99" s="59">
        <f t="shared" si="101"/>
        <v>8174.4004761904762</v>
      </c>
      <c r="AZ99" s="59">
        <f t="shared" si="103"/>
        <v>5449.6003571428573</v>
      </c>
      <c r="BA99" s="59">
        <f t="shared" si="109"/>
        <v>8174.4004761904762</v>
      </c>
      <c r="BB99" s="59">
        <f t="shared" si="114"/>
        <v>13624.000833333332</v>
      </c>
      <c r="BC99" s="59">
        <f t="shared" si="116"/>
        <v>16348.801071428572</v>
      </c>
      <c r="BD99" s="59">
        <f t="shared" si="118"/>
        <v>0</v>
      </c>
      <c r="BE99" s="59">
        <f t="shared" si="120"/>
        <v>0</v>
      </c>
      <c r="BF99" s="59">
        <f t="shared" si="123"/>
        <v>0</v>
      </c>
      <c r="BG99" s="59">
        <f t="shared" si="125"/>
        <v>0</v>
      </c>
      <c r="BH99" s="59">
        <f t="shared" si="127"/>
        <v>0</v>
      </c>
      <c r="BI99" s="59">
        <f t="shared" si="129"/>
        <v>0</v>
      </c>
      <c r="BJ99" s="59">
        <f t="shared" si="131"/>
        <v>0</v>
      </c>
      <c r="BK99" s="59">
        <f t="shared" si="133"/>
        <v>0</v>
      </c>
      <c r="BL99" s="59">
        <f t="shared" si="135"/>
        <v>0</v>
      </c>
      <c r="BM99" s="59">
        <f t="shared" si="137"/>
        <v>0</v>
      </c>
      <c r="BN99" s="59">
        <f t="shared" si="139"/>
        <v>0</v>
      </c>
      <c r="BO99" s="59">
        <f t="shared" si="141"/>
        <v>0</v>
      </c>
      <c r="BP99" s="59">
        <f t="shared" si="77"/>
        <v>0</v>
      </c>
      <c r="BQ99" s="59">
        <f t="shared" si="79"/>
        <v>0</v>
      </c>
      <c r="BR99" s="59">
        <f t="shared" si="81"/>
        <v>0</v>
      </c>
      <c r="BS99" s="59">
        <f t="shared" si="83"/>
        <v>0</v>
      </c>
      <c r="BT99" s="59">
        <f t="shared" si="85"/>
        <v>0</v>
      </c>
      <c r="BU99" s="59">
        <f t="shared" si="87"/>
        <v>0</v>
      </c>
      <c r="BV99" s="59">
        <f t="shared" si="89"/>
        <v>0</v>
      </c>
      <c r="BW99" s="59">
        <f t="shared" si="91"/>
        <v>0</v>
      </c>
      <c r="BX99" s="59">
        <f t="shared" si="93"/>
        <v>0</v>
      </c>
      <c r="BY99" s="59">
        <f t="shared" si="95"/>
        <v>0</v>
      </c>
      <c r="BZ99" s="59">
        <f t="shared" si="97"/>
        <v>0</v>
      </c>
      <c r="CB99" s="49">
        <f t="shared" si="110"/>
        <v>418811.86785714305</v>
      </c>
    </row>
    <row r="100" spans="1:80" x14ac:dyDescent="0.3">
      <c r="A100" s="94" t="s">
        <v>26</v>
      </c>
      <c r="B100" s="79">
        <v>2028</v>
      </c>
      <c r="L100" s="49">
        <f t="shared" si="104"/>
        <v>0</v>
      </c>
      <c r="M100" s="82">
        <f t="shared" si="111"/>
        <v>35445055.780000001</v>
      </c>
      <c r="N100" s="49">
        <f t="shared" si="105"/>
        <v>414834.89880952402</v>
      </c>
      <c r="O100" s="49">
        <f t="shared" si="112"/>
        <v>29035291.35809524</v>
      </c>
      <c r="P100" s="82">
        <f t="shared" si="106"/>
        <v>6409764.4219047613</v>
      </c>
      <c r="Q100" s="82">
        <f t="shared" si="107"/>
        <v>10827.250306397123</v>
      </c>
      <c r="R100" s="82">
        <f t="shared" si="121"/>
        <v>36535.65720485714</v>
      </c>
      <c r="T100" s="59"/>
      <c r="U100" s="59"/>
      <c r="V100" s="59"/>
      <c r="W100" s="59">
        <f t="shared" si="115"/>
        <v>6704.1180952380955</v>
      </c>
      <c r="X100" s="59">
        <f t="shared" si="117"/>
        <v>8719.7234523809529</v>
      </c>
      <c r="Y100" s="59">
        <f t="shared" si="119"/>
        <v>15598.195595238094</v>
      </c>
      <c r="Z100" s="59">
        <f t="shared" si="122"/>
        <v>16043.301071428568</v>
      </c>
      <c r="AA100" s="59">
        <f t="shared" si="124"/>
        <v>11808.714880952382</v>
      </c>
      <c r="AB100" s="59">
        <f t="shared" si="126"/>
        <v>12684.632857142857</v>
      </c>
      <c r="AC100" s="59">
        <f t="shared" si="128"/>
        <v>12170.225119047618</v>
      </c>
      <c r="AD100" s="59">
        <f t="shared" si="130"/>
        <v>13063.00130952381</v>
      </c>
      <c r="AE100" s="59">
        <f t="shared" si="132"/>
        <v>8589.0477380952379</v>
      </c>
      <c r="AF100" s="59">
        <f t="shared" si="134"/>
        <v>13690.704523809525</v>
      </c>
      <c r="AG100" s="59">
        <f t="shared" si="136"/>
        <v>15110.230357142855</v>
      </c>
      <c r="AH100" s="59">
        <f t="shared" si="138"/>
        <v>17971.709642857142</v>
      </c>
      <c r="AI100" s="59">
        <f t="shared" si="140"/>
        <v>17748.330952380951</v>
      </c>
      <c r="AJ100" s="59">
        <f t="shared" si="142"/>
        <v>13394.037738095238</v>
      </c>
      <c r="AK100" s="59">
        <f t="shared" si="143"/>
        <v>22863.857500000002</v>
      </c>
      <c r="AL100" s="59">
        <f t="shared" si="144"/>
        <v>13598.437738095239</v>
      </c>
      <c r="AM100" s="59">
        <f t="shared" si="145"/>
        <v>14007.359404761904</v>
      </c>
      <c r="AN100" s="59">
        <f t="shared" si="146"/>
        <v>13815.918690476192</v>
      </c>
      <c r="AO100" s="59">
        <f t="shared" si="147"/>
        <v>7813.4879761904758</v>
      </c>
      <c r="AP100" s="59">
        <f t="shared" ref="AP100:AP119" si="148">($L$36/$V$4)</f>
        <v>13022.479999999998</v>
      </c>
      <c r="AQ100" s="59">
        <f t="shared" si="88"/>
        <v>15626.976071428571</v>
      </c>
      <c r="AR100" s="59">
        <f t="shared" si="90"/>
        <v>13624.000833333332</v>
      </c>
      <c r="AS100" s="59">
        <f t="shared" si="92"/>
        <v>8174.4004761904762</v>
      </c>
      <c r="AT100" s="59">
        <f t="shared" si="94"/>
        <v>5449.6003571428573</v>
      </c>
      <c r="AU100" s="59">
        <f t="shared" si="96"/>
        <v>8174.4004761904762</v>
      </c>
      <c r="AV100" s="59">
        <f t="shared" si="98"/>
        <v>13624.000833333332</v>
      </c>
      <c r="AW100" s="59">
        <f t="shared" si="99"/>
        <v>16348.801071428572</v>
      </c>
      <c r="AX100" s="59">
        <f t="shared" si="100"/>
        <v>13624.000833333332</v>
      </c>
      <c r="AY100" s="59">
        <f t="shared" si="101"/>
        <v>8174.4004761904762</v>
      </c>
      <c r="AZ100" s="59">
        <f t="shared" si="103"/>
        <v>5449.6003571428573</v>
      </c>
      <c r="BA100" s="59">
        <f t="shared" si="109"/>
        <v>8174.4004761904762</v>
      </c>
      <c r="BB100" s="59">
        <f t="shared" si="114"/>
        <v>13624.000833333332</v>
      </c>
      <c r="BC100" s="59">
        <f t="shared" si="116"/>
        <v>16348.801071428572</v>
      </c>
      <c r="BD100" s="59">
        <f t="shared" si="118"/>
        <v>0</v>
      </c>
      <c r="BE100" s="59">
        <f t="shared" si="120"/>
        <v>0</v>
      </c>
      <c r="BF100" s="59">
        <f t="shared" si="123"/>
        <v>0</v>
      </c>
      <c r="BG100" s="59">
        <f t="shared" si="125"/>
        <v>0</v>
      </c>
      <c r="BH100" s="59">
        <f t="shared" si="127"/>
        <v>0</v>
      </c>
      <c r="BI100" s="59">
        <f t="shared" si="129"/>
        <v>0</v>
      </c>
      <c r="BJ100" s="59">
        <f t="shared" si="131"/>
        <v>0</v>
      </c>
      <c r="BK100" s="59">
        <f t="shared" si="133"/>
        <v>0</v>
      </c>
      <c r="BL100" s="59">
        <f t="shared" si="135"/>
        <v>0</v>
      </c>
      <c r="BM100" s="59">
        <f t="shared" si="137"/>
        <v>0</v>
      </c>
      <c r="BN100" s="59">
        <f t="shared" si="139"/>
        <v>0</v>
      </c>
      <c r="BO100" s="59">
        <f t="shared" si="141"/>
        <v>0</v>
      </c>
      <c r="BP100" s="59">
        <f t="shared" si="77"/>
        <v>0</v>
      </c>
      <c r="BQ100" s="59">
        <f t="shared" si="79"/>
        <v>0</v>
      </c>
      <c r="BR100" s="59">
        <f t="shared" si="81"/>
        <v>0</v>
      </c>
      <c r="BS100" s="59">
        <f t="shared" si="83"/>
        <v>0</v>
      </c>
      <c r="BT100" s="59">
        <f t="shared" si="85"/>
        <v>0</v>
      </c>
      <c r="BU100" s="59">
        <f t="shared" si="87"/>
        <v>0</v>
      </c>
      <c r="BV100" s="59">
        <f t="shared" si="89"/>
        <v>0</v>
      </c>
      <c r="BW100" s="59">
        <f t="shared" si="91"/>
        <v>0</v>
      </c>
      <c r="BX100" s="59">
        <f t="shared" si="93"/>
        <v>0</v>
      </c>
      <c r="BY100" s="59">
        <f t="shared" si="95"/>
        <v>0</v>
      </c>
      <c r="BZ100" s="59">
        <f t="shared" si="97"/>
        <v>0</v>
      </c>
      <c r="CB100" s="49">
        <f t="shared" si="110"/>
        <v>414834.89880952402</v>
      </c>
    </row>
    <row r="101" spans="1:80" x14ac:dyDescent="0.3">
      <c r="A101" s="94" t="s">
        <v>27</v>
      </c>
      <c r="B101" s="79">
        <v>2028</v>
      </c>
      <c r="L101" s="49">
        <f t="shared" si="104"/>
        <v>0</v>
      </c>
      <c r="M101" s="82">
        <f t="shared" si="111"/>
        <v>35445055.780000001</v>
      </c>
      <c r="N101" s="49">
        <f t="shared" si="105"/>
        <v>408130.78071428591</v>
      </c>
      <c r="O101" s="49">
        <f t="shared" si="112"/>
        <v>29443422.138809524</v>
      </c>
      <c r="P101" s="82">
        <f t="shared" si="106"/>
        <v>6001633.6411904767</v>
      </c>
      <c r="Q101" s="82">
        <f t="shared" si="107"/>
        <v>10137.843671507775</v>
      </c>
      <c r="R101" s="82">
        <f t="shared" si="121"/>
        <v>34209.311754785718</v>
      </c>
      <c r="T101" s="59"/>
      <c r="U101" s="59"/>
      <c r="V101" s="59"/>
      <c r="W101" s="59"/>
      <c r="X101" s="59">
        <f t="shared" si="117"/>
        <v>8719.7234523809529</v>
      </c>
      <c r="Y101" s="59">
        <f t="shared" si="119"/>
        <v>15598.195595238094</v>
      </c>
      <c r="Z101" s="59">
        <f t="shared" si="122"/>
        <v>16043.301071428568</v>
      </c>
      <c r="AA101" s="59">
        <f t="shared" si="124"/>
        <v>11808.714880952382</v>
      </c>
      <c r="AB101" s="59">
        <f t="shared" si="126"/>
        <v>12684.632857142857</v>
      </c>
      <c r="AC101" s="59">
        <f t="shared" si="128"/>
        <v>12170.225119047618</v>
      </c>
      <c r="AD101" s="59">
        <f t="shared" si="130"/>
        <v>13063.00130952381</v>
      </c>
      <c r="AE101" s="59">
        <f t="shared" si="132"/>
        <v>8589.0477380952379</v>
      </c>
      <c r="AF101" s="59">
        <f t="shared" si="134"/>
        <v>13690.704523809525</v>
      </c>
      <c r="AG101" s="59">
        <f t="shared" si="136"/>
        <v>15110.230357142855</v>
      </c>
      <c r="AH101" s="59">
        <f t="shared" si="138"/>
        <v>17971.709642857142</v>
      </c>
      <c r="AI101" s="59">
        <f t="shared" si="140"/>
        <v>17748.330952380951</v>
      </c>
      <c r="AJ101" s="59">
        <f t="shared" si="142"/>
        <v>13394.037738095238</v>
      </c>
      <c r="AK101" s="59">
        <f t="shared" si="143"/>
        <v>22863.857500000002</v>
      </c>
      <c r="AL101" s="59">
        <f t="shared" si="144"/>
        <v>13598.437738095239</v>
      </c>
      <c r="AM101" s="59">
        <f t="shared" si="145"/>
        <v>14007.359404761904</v>
      </c>
      <c r="AN101" s="59">
        <f t="shared" si="146"/>
        <v>13815.918690476192</v>
      </c>
      <c r="AO101" s="59">
        <f t="shared" si="147"/>
        <v>7813.4879761904758</v>
      </c>
      <c r="AP101" s="59">
        <f t="shared" si="148"/>
        <v>13022.479999999998</v>
      </c>
      <c r="AQ101" s="59">
        <f t="shared" ref="AQ101:AQ120" si="149">($L$37/$V$4)</f>
        <v>15626.976071428571</v>
      </c>
      <c r="AR101" s="59">
        <f t="shared" si="90"/>
        <v>13624.000833333332</v>
      </c>
      <c r="AS101" s="59">
        <f t="shared" si="92"/>
        <v>8174.4004761904762</v>
      </c>
      <c r="AT101" s="59">
        <f t="shared" si="94"/>
        <v>5449.6003571428573</v>
      </c>
      <c r="AU101" s="59">
        <f t="shared" si="96"/>
        <v>8174.4004761904762</v>
      </c>
      <c r="AV101" s="59">
        <f t="shared" si="98"/>
        <v>13624.000833333332</v>
      </c>
      <c r="AW101" s="59">
        <f t="shared" si="99"/>
        <v>16348.801071428572</v>
      </c>
      <c r="AX101" s="59">
        <f t="shared" si="100"/>
        <v>13624.000833333332</v>
      </c>
      <c r="AY101" s="59">
        <f t="shared" si="101"/>
        <v>8174.4004761904762</v>
      </c>
      <c r="AZ101" s="59">
        <f t="shared" si="103"/>
        <v>5449.6003571428573</v>
      </c>
      <c r="BA101" s="59">
        <f t="shared" si="109"/>
        <v>8174.4004761904762</v>
      </c>
      <c r="BB101" s="59">
        <f t="shared" si="114"/>
        <v>13624.000833333332</v>
      </c>
      <c r="BC101" s="59">
        <f t="shared" si="116"/>
        <v>16348.801071428572</v>
      </c>
      <c r="BD101" s="59">
        <f t="shared" si="118"/>
        <v>0</v>
      </c>
      <c r="BE101" s="59">
        <f t="shared" si="120"/>
        <v>0</v>
      </c>
      <c r="BF101" s="59">
        <f t="shared" si="123"/>
        <v>0</v>
      </c>
      <c r="BG101" s="59">
        <f t="shared" si="125"/>
        <v>0</v>
      </c>
      <c r="BH101" s="59">
        <f t="shared" si="127"/>
        <v>0</v>
      </c>
      <c r="BI101" s="59">
        <f t="shared" si="129"/>
        <v>0</v>
      </c>
      <c r="BJ101" s="59">
        <f t="shared" si="131"/>
        <v>0</v>
      </c>
      <c r="BK101" s="59">
        <f t="shared" si="133"/>
        <v>0</v>
      </c>
      <c r="BL101" s="59">
        <f t="shared" si="135"/>
        <v>0</v>
      </c>
      <c r="BM101" s="59">
        <f t="shared" si="137"/>
        <v>0</v>
      </c>
      <c r="BN101" s="59">
        <f t="shared" si="139"/>
        <v>0</v>
      </c>
      <c r="BO101" s="59">
        <f t="shared" si="141"/>
        <v>0</v>
      </c>
      <c r="BP101" s="59">
        <f t="shared" si="77"/>
        <v>0</v>
      </c>
      <c r="BQ101" s="59">
        <f t="shared" si="79"/>
        <v>0</v>
      </c>
      <c r="BR101" s="59">
        <f t="shared" si="81"/>
        <v>0</v>
      </c>
      <c r="BS101" s="59">
        <f t="shared" si="83"/>
        <v>0</v>
      </c>
      <c r="BT101" s="59">
        <f t="shared" si="85"/>
        <v>0</v>
      </c>
      <c r="BU101" s="59">
        <f t="shared" si="87"/>
        <v>0</v>
      </c>
      <c r="BV101" s="59">
        <f t="shared" si="89"/>
        <v>0</v>
      </c>
      <c r="BW101" s="59">
        <f t="shared" si="91"/>
        <v>0</v>
      </c>
      <c r="BX101" s="59">
        <f t="shared" si="93"/>
        <v>0</v>
      </c>
      <c r="BY101" s="59">
        <f t="shared" si="95"/>
        <v>0</v>
      </c>
      <c r="BZ101" s="59">
        <f t="shared" si="97"/>
        <v>0</v>
      </c>
      <c r="CB101" s="49">
        <f t="shared" si="110"/>
        <v>408130.78071428591</v>
      </c>
    </row>
    <row r="102" spans="1:80" x14ac:dyDescent="0.3">
      <c r="A102" s="94" t="s">
        <v>28</v>
      </c>
      <c r="B102" s="79">
        <v>2028</v>
      </c>
      <c r="L102" s="49">
        <f t="shared" si="104"/>
        <v>0</v>
      </c>
      <c r="M102" s="82">
        <f t="shared" si="111"/>
        <v>35445055.780000001</v>
      </c>
      <c r="N102" s="49">
        <f t="shared" si="105"/>
        <v>399411.05726190499</v>
      </c>
      <c r="O102" s="49">
        <f t="shared" si="112"/>
        <v>29842833.196071431</v>
      </c>
      <c r="P102" s="82">
        <f t="shared" si="106"/>
        <v>5602222.5839285702</v>
      </c>
      <c r="Q102" s="82">
        <f t="shared" si="107"/>
        <v>9463.1662251200833</v>
      </c>
      <c r="R102" s="82">
        <f t="shared" si="121"/>
        <v>31932.668728392851</v>
      </c>
      <c r="T102" s="59"/>
      <c r="U102" s="59"/>
      <c r="V102" s="59"/>
      <c r="W102" s="59"/>
      <c r="X102" s="59"/>
      <c r="Y102" s="59">
        <f t="shared" si="119"/>
        <v>15598.195595238094</v>
      </c>
      <c r="Z102" s="59">
        <f t="shared" si="122"/>
        <v>16043.301071428568</v>
      </c>
      <c r="AA102" s="59">
        <f t="shared" si="124"/>
        <v>11808.714880952382</v>
      </c>
      <c r="AB102" s="59">
        <f t="shared" si="126"/>
        <v>12684.632857142857</v>
      </c>
      <c r="AC102" s="59">
        <f t="shared" si="128"/>
        <v>12170.225119047618</v>
      </c>
      <c r="AD102" s="59">
        <f t="shared" si="130"/>
        <v>13063.00130952381</v>
      </c>
      <c r="AE102" s="59">
        <f t="shared" si="132"/>
        <v>8589.0477380952379</v>
      </c>
      <c r="AF102" s="59">
        <f t="shared" si="134"/>
        <v>13690.704523809525</v>
      </c>
      <c r="AG102" s="59">
        <f t="shared" si="136"/>
        <v>15110.230357142855</v>
      </c>
      <c r="AH102" s="59">
        <f t="shared" si="138"/>
        <v>17971.709642857142</v>
      </c>
      <c r="AI102" s="59">
        <f t="shared" si="140"/>
        <v>17748.330952380951</v>
      </c>
      <c r="AJ102" s="59">
        <f t="shared" si="142"/>
        <v>13394.037738095238</v>
      </c>
      <c r="AK102" s="59">
        <f t="shared" si="143"/>
        <v>22863.857500000002</v>
      </c>
      <c r="AL102" s="59">
        <f t="shared" si="144"/>
        <v>13598.437738095239</v>
      </c>
      <c r="AM102" s="59">
        <f t="shared" si="145"/>
        <v>14007.359404761904</v>
      </c>
      <c r="AN102" s="59">
        <f t="shared" si="146"/>
        <v>13815.918690476192</v>
      </c>
      <c r="AO102" s="59">
        <f t="shared" si="147"/>
        <v>7813.4879761904758</v>
      </c>
      <c r="AP102" s="59">
        <f t="shared" si="148"/>
        <v>13022.479999999998</v>
      </c>
      <c r="AQ102" s="59">
        <f t="shared" si="149"/>
        <v>15626.976071428571</v>
      </c>
      <c r="AR102" s="59">
        <f t="shared" ref="AR102:AR121" si="150">($L$38/$V$4)</f>
        <v>13624.000833333332</v>
      </c>
      <c r="AS102" s="59">
        <f t="shared" si="92"/>
        <v>8174.4004761904762</v>
      </c>
      <c r="AT102" s="59">
        <f t="shared" si="94"/>
        <v>5449.6003571428573</v>
      </c>
      <c r="AU102" s="59">
        <f t="shared" si="96"/>
        <v>8174.4004761904762</v>
      </c>
      <c r="AV102" s="59">
        <f t="shared" si="98"/>
        <v>13624.000833333332</v>
      </c>
      <c r="AW102" s="59">
        <f t="shared" si="99"/>
        <v>16348.801071428572</v>
      </c>
      <c r="AX102" s="59">
        <f t="shared" si="100"/>
        <v>13624.000833333332</v>
      </c>
      <c r="AY102" s="59">
        <f t="shared" si="101"/>
        <v>8174.4004761904762</v>
      </c>
      <c r="AZ102" s="59">
        <f t="shared" si="103"/>
        <v>5449.6003571428573</v>
      </c>
      <c r="BA102" s="59">
        <f t="shared" si="109"/>
        <v>8174.4004761904762</v>
      </c>
      <c r="BB102" s="59">
        <f t="shared" si="114"/>
        <v>13624.000833333332</v>
      </c>
      <c r="BC102" s="59">
        <f t="shared" si="116"/>
        <v>16348.801071428572</v>
      </c>
      <c r="BD102" s="59">
        <f t="shared" si="118"/>
        <v>0</v>
      </c>
      <c r="BE102" s="59">
        <f t="shared" si="120"/>
        <v>0</v>
      </c>
      <c r="BF102" s="59">
        <f t="shared" si="123"/>
        <v>0</v>
      </c>
      <c r="BG102" s="59">
        <f t="shared" si="125"/>
        <v>0</v>
      </c>
      <c r="BH102" s="59">
        <f t="shared" si="127"/>
        <v>0</v>
      </c>
      <c r="BI102" s="59">
        <f t="shared" si="129"/>
        <v>0</v>
      </c>
      <c r="BJ102" s="59">
        <f t="shared" si="131"/>
        <v>0</v>
      </c>
      <c r="BK102" s="59">
        <f t="shared" si="133"/>
        <v>0</v>
      </c>
      <c r="BL102" s="59">
        <f t="shared" si="135"/>
        <v>0</v>
      </c>
      <c r="BM102" s="59">
        <f t="shared" si="137"/>
        <v>0</v>
      </c>
      <c r="BN102" s="59">
        <f t="shared" si="139"/>
        <v>0</v>
      </c>
      <c r="BO102" s="59">
        <f t="shared" si="141"/>
        <v>0</v>
      </c>
      <c r="BP102" s="59">
        <f t="shared" si="77"/>
        <v>0</v>
      </c>
      <c r="BQ102" s="59">
        <f t="shared" si="79"/>
        <v>0</v>
      </c>
      <c r="BR102" s="59">
        <f t="shared" si="81"/>
        <v>0</v>
      </c>
      <c r="BS102" s="59">
        <f t="shared" si="83"/>
        <v>0</v>
      </c>
      <c r="BT102" s="59">
        <f t="shared" si="85"/>
        <v>0</v>
      </c>
      <c r="BU102" s="59">
        <f t="shared" si="87"/>
        <v>0</v>
      </c>
      <c r="BV102" s="59">
        <f t="shared" si="89"/>
        <v>0</v>
      </c>
      <c r="BW102" s="59">
        <f t="shared" si="91"/>
        <v>0</v>
      </c>
      <c r="BX102" s="59">
        <f t="shared" si="93"/>
        <v>0</v>
      </c>
      <c r="BY102" s="59">
        <f t="shared" si="95"/>
        <v>0</v>
      </c>
      <c r="BZ102" s="59">
        <f t="shared" si="97"/>
        <v>0</v>
      </c>
      <c r="CB102" s="49">
        <f t="shared" si="110"/>
        <v>399411.05726190499</v>
      </c>
    </row>
    <row r="103" spans="1:80" x14ac:dyDescent="0.3">
      <c r="A103" s="94" t="s">
        <v>29</v>
      </c>
      <c r="B103" s="79">
        <v>2028</v>
      </c>
      <c r="L103" s="49">
        <f t="shared" si="104"/>
        <v>0</v>
      </c>
      <c r="M103" s="82">
        <f t="shared" si="111"/>
        <v>35445055.780000001</v>
      </c>
      <c r="N103" s="49">
        <f t="shared" si="105"/>
        <v>383812.86166666681</v>
      </c>
      <c r="O103" s="49">
        <f t="shared" si="112"/>
        <v>30226646.057738099</v>
      </c>
      <c r="P103" s="82">
        <f t="shared" si="106"/>
        <v>5218409.7222619019</v>
      </c>
      <c r="Q103" s="82">
        <f t="shared" si="107"/>
        <v>8814.8369495732168</v>
      </c>
      <c r="R103" s="82">
        <f t="shared" si="121"/>
        <v>29744.93541689284</v>
      </c>
      <c r="T103" s="59"/>
      <c r="U103" s="59"/>
      <c r="V103" s="59"/>
      <c r="W103" s="59"/>
      <c r="X103" s="59"/>
      <c r="Y103" s="59"/>
      <c r="Z103" s="59">
        <f t="shared" si="122"/>
        <v>16043.301071428568</v>
      </c>
      <c r="AA103" s="59">
        <f t="shared" si="124"/>
        <v>11808.714880952382</v>
      </c>
      <c r="AB103" s="59">
        <f t="shared" si="126"/>
        <v>12684.632857142857</v>
      </c>
      <c r="AC103" s="59">
        <f t="shared" si="128"/>
        <v>12170.225119047618</v>
      </c>
      <c r="AD103" s="59">
        <f t="shared" si="130"/>
        <v>13063.00130952381</v>
      </c>
      <c r="AE103" s="59">
        <f t="shared" si="132"/>
        <v>8589.0477380952379</v>
      </c>
      <c r="AF103" s="59">
        <f t="shared" si="134"/>
        <v>13690.704523809525</v>
      </c>
      <c r="AG103" s="59">
        <f t="shared" si="136"/>
        <v>15110.230357142855</v>
      </c>
      <c r="AH103" s="59">
        <f t="shared" si="138"/>
        <v>17971.709642857142</v>
      </c>
      <c r="AI103" s="59">
        <f t="shared" si="140"/>
        <v>17748.330952380951</v>
      </c>
      <c r="AJ103" s="59">
        <f t="shared" si="142"/>
        <v>13394.037738095238</v>
      </c>
      <c r="AK103" s="59">
        <f t="shared" si="143"/>
        <v>22863.857500000002</v>
      </c>
      <c r="AL103" s="59">
        <f t="shared" si="144"/>
        <v>13598.437738095239</v>
      </c>
      <c r="AM103" s="59">
        <f t="shared" si="145"/>
        <v>14007.359404761904</v>
      </c>
      <c r="AN103" s="59">
        <f t="shared" si="146"/>
        <v>13815.918690476192</v>
      </c>
      <c r="AO103" s="59">
        <f t="shared" si="147"/>
        <v>7813.4879761904758</v>
      </c>
      <c r="AP103" s="59">
        <f t="shared" si="148"/>
        <v>13022.479999999998</v>
      </c>
      <c r="AQ103" s="59">
        <f t="shared" si="149"/>
        <v>15626.976071428571</v>
      </c>
      <c r="AR103" s="59">
        <f t="shared" si="150"/>
        <v>13624.000833333332</v>
      </c>
      <c r="AS103" s="59">
        <f t="shared" ref="AS103:AS122" si="151">($L$39/$V$4)</f>
        <v>8174.4004761904762</v>
      </c>
      <c r="AT103" s="59">
        <f t="shared" si="94"/>
        <v>5449.6003571428573</v>
      </c>
      <c r="AU103" s="59">
        <f t="shared" si="96"/>
        <v>8174.4004761904762</v>
      </c>
      <c r="AV103" s="59">
        <f t="shared" si="98"/>
        <v>13624.000833333332</v>
      </c>
      <c r="AW103" s="59">
        <f t="shared" si="99"/>
        <v>16348.801071428572</v>
      </c>
      <c r="AX103" s="59">
        <f t="shared" si="100"/>
        <v>13624.000833333332</v>
      </c>
      <c r="AY103" s="59">
        <f t="shared" si="101"/>
        <v>8174.4004761904762</v>
      </c>
      <c r="AZ103" s="59">
        <f t="shared" si="103"/>
        <v>5449.6003571428573</v>
      </c>
      <c r="BA103" s="59">
        <f t="shared" si="109"/>
        <v>8174.4004761904762</v>
      </c>
      <c r="BB103" s="59">
        <f t="shared" si="114"/>
        <v>13624.000833333332</v>
      </c>
      <c r="BC103" s="59">
        <f t="shared" si="116"/>
        <v>16348.801071428572</v>
      </c>
      <c r="BD103" s="59">
        <f t="shared" si="118"/>
        <v>0</v>
      </c>
      <c r="BE103" s="59">
        <f t="shared" si="120"/>
        <v>0</v>
      </c>
      <c r="BF103" s="59">
        <f t="shared" si="123"/>
        <v>0</v>
      </c>
      <c r="BG103" s="59">
        <f t="shared" si="125"/>
        <v>0</v>
      </c>
      <c r="BH103" s="59">
        <f t="shared" si="127"/>
        <v>0</v>
      </c>
      <c r="BI103" s="59">
        <f t="shared" si="129"/>
        <v>0</v>
      </c>
      <c r="BJ103" s="59">
        <f t="shared" si="131"/>
        <v>0</v>
      </c>
      <c r="BK103" s="59">
        <f t="shared" si="133"/>
        <v>0</v>
      </c>
      <c r="BL103" s="59">
        <f t="shared" si="135"/>
        <v>0</v>
      </c>
      <c r="BM103" s="59">
        <f t="shared" si="137"/>
        <v>0</v>
      </c>
      <c r="BN103" s="59">
        <f t="shared" si="139"/>
        <v>0</v>
      </c>
      <c r="BO103" s="59">
        <f t="shared" si="141"/>
        <v>0</v>
      </c>
      <c r="BP103" s="59">
        <f t="shared" si="77"/>
        <v>0</v>
      </c>
      <c r="BQ103" s="59">
        <f t="shared" si="79"/>
        <v>0</v>
      </c>
      <c r="BR103" s="59">
        <f t="shared" si="81"/>
        <v>0</v>
      </c>
      <c r="BS103" s="59">
        <f t="shared" si="83"/>
        <v>0</v>
      </c>
      <c r="BT103" s="59">
        <f t="shared" si="85"/>
        <v>0</v>
      </c>
      <c r="BU103" s="59">
        <f t="shared" si="87"/>
        <v>0</v>
      </c>
      <c r="BV103" s="59">
        <f t="shared" si="89"/>
        <v>0</v>
      </c>
      <c r="BW103" s="59">
        <f t="shared" si="91"/>
        <v>0</v>
      </c>
      <c r="BX103" s="59">
        <f t="shared" si="93"/>
        <v>0</v>
      </c>
      <c r="BY103" s="59">
        <f t="shared" si="95"/>
        <v>0</v>
      </c>
      <c r="BZ103" s="59">
        <f t="shared" si="97"/>
        <v>0</v>
      </c>
      <c r="CB103" s="49">
        <f t="shared" si="110"/>
        <v>383812.86166666681</v>
      </c>
    </row>
    <row r="104" spans="1:80" x14ac:dyDescent="0.3">
      <c r="A104" s="94" t="s">
        <v>18</v>
      </c>
      <c r="B104" s="79">
        <v>2029</v>
      </c>
      <c r="L104" s="49">
        <f t="shared" si="104"/>
        <v>0</v>
      </c>
      <c r="M104" s="82">
        <f t="shared" si="111"/>
        <v>35445055.780000001</v>
      </c>
      <c r="N104" s="49">
        <f t="shared" si="105"/>
        <v>367769.56059523817</v>
      </c>
      <c r="O104" s="49">
        <f t="shared" si="112"/>
        <v>30594415.618333336</v>
      </c>
      <c r="P104" s="82">
        <f t="shared" si="106"/>
        <v>4850640.1616666652</v>
      </c>
      <c r="Q104" s="82">
        <f t="shared" si="107"/>
        <v>8193.6077084437875</v>
      </c>
      <c r="R104" s="82">
        <f t="shared" si="121"/>
        <v>27648.648921499993</v>
      </c>
      <c r="T104" s="59"/>
      <c r="U104" s="59"/>
      <c r="V104" s="59"/>
      <c r="W104" s="59"/>
      <c r="X104" s="59"/>
      <c r="Y104" s="59"/>
      <c r="Z104" s="59"/>
      <c r="AA104" s="59">
        <f t="shared" si="124"/>
        <v>11808.714880952382</v>
      </c>
      <c r="AB104" s="59">
        <f t="shared" si="126"/>
        <v>12684.632857142857</v>
      </c>
      <c r="AC104" s="59">
        <f t="shared" si="128"/>
        <v>12170.225119047618</v>
      </c>
      <c r="AD104" s="59">
        <f t="shared" si="130"/>
        <v>13063.00130952381</v>
      </c>
      <c r="AE104" s="59">
        <f t="shared" si="132"/>
        <v>8589.0477380952379</v>
      </c>
      <c r="AF104" s="59">
        <f t="shared" si="134"/>
        <v>13690.704523809525</v>
      </c>
      <c r="AG104" s="59">
        <f t="shared" si="136"/>
        <v>15110.230357142855</v>
      </c>
      <c r="AH104" s="59">
        <f t="shared" si="138"/>
        <v>17971.709642857142</v>
      </c>
      <c r="AI104" s="59">
        <f t="shared" si="140"/>
        <v>17748.330952380951</v>
      </c>
      <c r="AJ104" s="59">
        <f t="shared" si="142"/>
        <v>13394.037738095238</v>
      </c>
      <c r="AK104" s="59">
        <f t="shared" si="143"/>
        <v>22863.857500000002</v>
      </c>
      <c r="AL104" s="59">
        <f t="shared" si="144"/>
        <v>13598.437738095239</v>
      </c>
      <c r="AM104" s="59">
        <f t="shared" si="145"/>
        <v>14007.359404761904</v>
      </c>
      <c r="AN104" s="59">
        <f t="shared" si="146"/>
        <v>13815.918690476192</v>
      </c>
      <c r="AO104" s="59">
        <f t="shared" si="147"/>
        <v>7813.4879761904758</v>
      </c>
      <c r="AP104" s="59">
        <f t="shared" si="148"/>
        <v>13022.479999999998</v>
      </c>
      <c r="AQ104" s="59">
        <f t="shared" si="149"/>
        <v>15626.976071428571</v>
      </c>
      <c r="AR104" s="59">
        <f t="shared" si="150"/>
        <v>13624.000833333332</v>
      </c>
      <c r="AS104" s="59">
        <f t="shared" si="151"/>
        <v>8174.4004761904762</v>
      </c>
      <c r="AT104" s="59">
        <f t="shared" ref="AT104:AT123" si="152">($L$40/$V$4)</f>
        <v>5449.6003571428573</v>
      </c>
      <c r="AU104" s="59">
        <f t="shared" si="96"/>
        <v>8174.4004761904762</v>
      </c>
      <c r="AV104" s="59">
        <f t="shared" si="98"/>
        <v>13624.000833333332</v>
      </c>
      <c r="AW104" s="59">
        <f t="shared" si="99"/>
        <v>16348.801071428572</v>
      </c>
      <c r="AX104" s="59">
        <f t="shared" si="100"/>
        <v>13624.000833333332</v>
      </c>
      <c r="AY104" s="59">
        <f t="shared" si="101"/>
        <v>8174.4004761904762</v>
      </c>
      <c r="AZ104" s="59">
        <f t="shared" si="103"/>
        <v>5449.6003571428573</v>
      </c>
      <c r="BA104" s="59">
        <f t="shared" si="109"/>
        <v>8174.4004761904762</v>
      </c>
      <c r="BB104" s="59">
        <f t="shared" si="114"/>
        <v>13624.000833333332</v>
      </c>
      <c r="BC104" s="59">
        <f t="shared" si="116"/>
        <v>16348.801071428572</v>
      </c>
      <c r="BD104" s="59">
        <f t="shared" si="118"/>
        <v>0</v>
      </c>
      <c r="BE104" s="59">
        <f t="shared" si="120"/>
        <v>0</v>
      </c>
      <c r="BF104" s="59">
        <f t="shared" si="123"/>
        <v>0</v>
      </c>
      <c r="BG104" s="59">
        <f t="shared" si="125"/>
        <v>0</v>
      </c>
      <c r="BH104" s="59">
        <f t="shared" si="127"/>
        <v>0</v>
      </c>
      <c r="BI104" s="59">
        <f t="shared" si="129"/>
        <v>0</v>
      </c>
      <c r="BJ104" s="59">
        <f t="shared" si="131"/>
        <v>0</v>
      </c>
      <c r="BK104" s="59">
        <f t="shared" si="133"/>
        <v>0</v>
      </c>
      <c r="BL104" s="59">
        <f t="shared" si="135"/>
        <v>0</v>
      </c>
      <c r="BM104" s="59">
        <f t="shared" si="137"/>
        <v>0</v>
      </c>
      <c r="BN104" s="59">
        <f t="shared" si="139"/>
        <v>0</v>
      </c>
      <c r="BO104" s="59">
        <f t="shared" si="141"/>
        <v>0</v>
      </c>
      <c r="BP104" s="59">
        <f t="shared" si="77"/>
        <v>0</v>
      </c>
      <c r="BQ104" s="59">
        <f t="shared" si="79"/>
        <v>0</v>
      </c>
      <c r="BR104" s="59">
        <f t="shared" si="81"/>
        <v>0</v>
      </c>
      <c r="BS104" s="59">
        <f t="shared" si="83"/>
        <v>0</v>
      </c>
      <c r="BT104" s="59">
        <f t="shared" si="85"/>
        <v>0</v>
      </c>
      <c r="BU104" s="59">
        <f t="shared" si="87"/>
        <v>0</v>
      </c>
      <c r="BV104" s="59">
        <f t="shared" si="89"/>
        <v>0</v>
      </c>
      <c r="BW104" s="59">
        <f t="shared" si="91"/>
        <v>0</v>
      </c>
      <c r="BX104" s="59">
        <f t="shared" si="93"/>
        <v>0</v>
      </c>
      <c r="BY104" s="59">
        <f t="shared" si="95"/>
        <v>0</v>
      </c>
      <c r="BZ104" s="59">
        <f t="shared" si="97"/>
        <v>0</v>
      </c>
      <c r="CB104" s="49">
        <f t="shared" si="110"/>
        <v>367769.56059523817</v>
      </c>
    </row>
    <row r="105" spans="1:80" x14ac:dyDescent="0.3">
      <c r="A105" s="94" t="s">
        <v>19</v>
      </c>
      <c r="B105" s="79">
        <v>2029</v>
      </c>
      <c r="L105" s="49">
        <f t="shared" si="104"/>
        <v>0</v>
      </c>
      <c r="M105" s="82">
        <f t="shared" si="111"/>
        <v>35445055.780000001</v>
      </c>
      <c r="N105" s="49">
        <f t="shared" si="105"/>
        <v>355960.8457142858</v>
      </c>
      <c r="O105" s="49">
        <f t="shared" si="112"/>
        <v>30950376.464047622</v>
      </c>
      <c r="P105" s="82">
        <f t="shared" si="106"/>
        <v>4494679.3159523793</v>
      </c>
      <c r="Q105" s="82">
        <f t="shared" si="107"/>
        <v>7592.3255204971547</v>
      </c>
      <c r="R105" s="82">
        <f t="shared" si="121"/>
        <v>25619.672100928565</v>
      </c>
      <c r="T105" s="59"/>
      <c r="U105" s="59"/>
      <c r="V105" s="59"/>
      <c r="W105" s="59"/>
      <c r="X105" s="59"/>
      <c r="Y105" s="59"/>
      <c r="Z105" s="59"/>
      <c r="AA105" s="59"/>
      <c r="AB105" s="59">
        <f t="shared" si="126"/>
        <v>12684.632857142857</v>
      </c>
      <c r="AC105" s="59">
        <f t="shared" si="128"/>
        <v>12170.225119047618</v>
      </c>
      <c r="AD105" s="59">
        <f t="shared" si="130"/>
        <v>13063.00130952381</v>
      </c>
      <c r="AE105" s="59">
        <f t="shared" si="132"/>
        <v>8589.0477380952379</v>
      </c>
      <c r="AF105" s="59">
        <f t="shared" si="134"/>
        <v>13690.704523809525</v>
      </c>
      <c r="AG105" s="59">
        <f t="shared" si="136"/>
        <v>15110.230357142855</v>
      </c>
      <c r="AH105" s="59">
        <f t="shared" si="138"/>
        <v>17971.709642857142</v>
      </c>
      <c r="AI105" s="59">
        <f t="shared" si="140"/>
        <v>17748.330952380951</v>
      </c>
      <c r="AJ105" s="59">
        <f t="shared" si="142"/>
        <v>13394.037738095238</v>
      </c>
      <c r="AK105" s="59">
        <f t="shared" si="143"/>
        <v>22863.857500000002</v>
      </c>
      <c r="AL105" s="59">
        <f t="shared" si="144"/>
        <v>13598.437738095239</v>
      </c>
      <c r="AM105" s="59">
        <f t="shared" si="145"/>
        <v>14007.359404761904</v>
      </c>
      <c r="AN105" s="59">
        <f t="shared" si="146"/>
        <v>13815.918690476192</v>
      </c>
      <c r="AO105" s="59">
        <f t="shared" si="147"/>
        <v>7813.4879761904758</v>
      </c>
      <c r="AP105" s="59">
        <f t="shared" si="148"/>
        <v>13022.479999999998</v>
      </c>
      <c r="AQ105" s="59">
        <f t="shared" si="149"/>
        <v>15626.976071428571</v>
      </c>
      <c r="AR105" s="59">
        <f t="shared" si="150"/>
        <v>13624.000833333332</v>
      </c>
      <c r="AS105" s="59">
        <f t="shared" si="151"/>
        <v>8174.4004761904762</v>
      </c>
      <c r="AT105" s="59">
        <f t="shared" si="152"/>
        <v>5449.6003571428573</v>
      </c>
      <c r="AU105" s="59">
        <f t="shared" ref="AU105:AU124" si="153">($L$41/$V$4)</f>
        <v>8174.4004761904762</v>
      </c>
      <c r="AV105" s="59">
        <f t="shared" si="98"/>
        <v>13624.000833333332</v>
      </c>
      <c r="AW105" s="59">
        <f t="shared" si="99"/>
        <v>16348.801071428572</v>
      </c>
      <c r="AX105" s="59">
        <f t="shared" si="100"/>
        <v>13624.000833333332</v>
      </c>
      <c r="AY105" s="59">
        <f t="shared" si="101"/>
        <v>8174.4004761904762</v>
      </c>
      <c r="AZ105" s="59">
        <f t="shared" si="103"/>
        <v>5449.6003571428573</v>
      </c>
      <c r="BA105" s="59">
        <f t="shared" si="109"/>
        <v>8174.4004761904762</v>
      </c>
      <c r="BB105" s="59">
        <f t="shared" si="114"/>
        <v>13624.000833333332</v>
      </c>
      <c r="BC105" s="59">
        <f t="shared" si="116"/>
        <v>16348.801071428572</v>
      </c>
      <c r="BD105" s="59">
        <f t="shared" si="118"/>
        <v>0</v>
      </c>
      <c r="BE105" s="59">
        <f t="shared" si="120"/>
        <v>0</v>
      </c>
      <c r="BF105" s="59">
        <f t="shared" si="123"/>
        <v>0</v>
      </c>
      <c r="BG105" s="59">
        <f t="shared" si="125"/>
        <v>0</v>
      </c>
      <c r="BH105" s="59">
        <f t="shared" si="127"/>
        <v>0</v>
      </c>
      <c r="BI105" s="59">
        <f t="shared" si="129"/>
        <v>0</v>
      </c>
      <c r="BJ105" s="59">
        <f t="shared" si="131"/>
        <v>0</v>
      </c>
      <c r="BK105" s="59">
        <f t="shared" si="133"/>
        <v>0</v>
      </c>
      <c r="BL105" s="59">
        <f t="shared" si="135"/>
        <v>0</v>
      </c>
      <c r="BM105" s="59">
        <f t="shared" si="137"/>
        <v>0</v>
      </c>
      <c r="BN105" s="59">
        <f t="shared" si="139"/>
        <v>0</v>
      </c>
      <c r="BO105" s="59">
        <f t="shared" si="141"/>
        <v>0</v>
      </c>
      <c r="BP105" s="59">
        <f t="shared" si="77"/>
        <v>0</v>
      </c>
      <c r="BQ105" s="59">
        <f t="shared" si="79"/>
        <v>0</v>
      </c>
      <c r="BR105" s="59">
        <f t="shared" si="81"/>
        <v>0</v>
      </c>
      <c r="BS105" s="59">
        <f t="shared" si="83"/>
        <v>0</v>
      </c>
      <c r="BT105" s="59">
        <f t="shared" si="85"/>
        <v>0</v>
      </c>
      <c r="BU105" s="59">
        <f t="shared" si="87"/>
        <v>0</v>
      </c>
      <c r="BV105" s="59">
        <f t="shared" si="89"/>
        <v>0</v>
      </c>
      <c r="BW105" s="59">
        <f t="shared" si="91"/>
        <v>0</v>
      </c>
      <c r="BX105" s="59">
        <f t="shared" si="93"/>
        <v>0</v>
      </c>
      <c r="BY105" s="59">
        <f t="shared" si="95"/>
        <v>0</v>
      </c>
      <c r="BZ105" s="59">
        <f t="shared" si="97"/>
        <v>0</v>
      </c>
      <c r="CB105" s="49">
        <f t="shared" si="110"/>
        <v>355960.8457142858</v>
      </c>
    </row>
    <row r="106" spans="1:80" x14ac:dyDescent="0.3">
      <c r="A106" s="94" t="s">
        <v>20</v>
      </c>
      <c r="B106" s="79">
        <v>2029</v>
      </c>
      <c r="L106" s="49">
        <f t="shared" si="104"/>
        <v>0</v>
      </c>
      <c r="M106" s="82">
        <f t="shared" si="111"/>
        <v>35445055.780000001</v>
      </c>
      <c r="N106" s="49">
        <f t="shared" si="105"/>
        <v>343276.21285714291</v>
      </c>
      <c r="O106" s="49">
        <f t="shared" si="112"/>
        <v>31293652.676904764</v>
      </c>
      <c r="P106" s="82">
        <f t="shared" si="106"/>
        <v>4151403.1030952372</v>
      </c>
      <c r="Q106" s="82">
        <f t="shared" si="107"/>
        <v>7012.4699694671144</v>
      </c>
      <c r="R106" s="82">
        <f t="shared" si="121"/>
        <v>23662.997687642852</v>
      </c>
      <c r="T106" s="59"/>
      <c r="U106" s="59"/>
      <c r="V106" s="59"/>
      <c r="W106" s="59"/>
      <c r="X106" s="59"/>
      <c r="Y106" s="59"/>
      <c r="Z106" s="59"/>
      <c r="AA106" s="59"/>
      <c r="AB106" s="59"/>
      <c r="AC106" s="59">
        <f t="shared" si="128"/>
        <v>12170.225119047618</v>
      </c>
      <c r="AD106" s="59">
        <f t="shared" si="130"/>
        <v>13063.00130952381</v>
      </c>
      <c r="AE106" s="59">
        <f t="shared" si="132"/>
        <v>8589.0477380952379</v>
      </c>
      <c r="AF106" s="59">
        <f t="shared" si="134"/>
        <v>13690.704523809525</v>
      </c>
      <c r="AG106" s="59">
        <f t="shared" si="136"/>
        <v>15110.230357142855</v>
      </c>
      <c r="AH106" s="59">
        <f t="shared" si="138"/>
        <v>17971.709642857142</v>
      </c>
      <c r="AI106" s="59">
        <f t="shared" si="140"/>
        <v>17748.330952380951</v>
      </c>
      <c r="AJ106" s="59">
        <f t="shared" si="142"/>
        <v>13394.037738095238</v>
      </c>
      <c r="AK106" s="59">
        <f t="shared" si="143"/>
        <v>22863.857500000002</v>
      </c>
      <c r="AL106" s="59">
        <f t="shared" si="144"/>
        <v>13598.437738095239</v>
      </c>
      <c r="AM106" s="59">
        <f t="shared" si="145"/>
        <v>14007.359404761904</v>
      </c>
      <c r="AN106" s="59">
        <f t="shared" si="146"/>
        <v>13815.918690476192</v>
      </c>
      <c r="AO106" s="59">
        <f t="shared" si="147"/>
        <v>7813.4879761904758</v>
      </c>
      <c r="AP106" s="59">
        <f t="shared" si="148"/>
        <v>13022.479999999998</v>
      </c>
      <c r="AQ106" s="59">
        <f t="shared" si="149"/>
        <v>15626.976071428571</v>
      </c>
      <c r="AR106" s="59">
        <f t="shared" si="150"/>
        <v>13624.000833333332</v>
      </c>
      <c r="AS106" s="59">
        <f t="shared" si="151"/>
        <v>8174.4004761904762</v>
      </c>
      <c r="AT106" s="59">
        <f t="shared" si="152"/>
        <v>5449.6003571428573</v>
      </c>
      <c r="AU106" s="59">
        <f t="shared" si="153"/>
        <v>8174.4004761904762</v>
      </c>
      <c r="AV106" s="59">
        <f t="shared" ref="AV106:AV125" si="154">($L$42/$V$4)</f>
        <v>13624.000833333332</v>
      </c>
      <c r="AW106" s="59">
        <f t="shared" si="99"/>
        <v>16348.801071428572</v>
      </c>
      <c r="AX106" s="59">
        <f t="shared" si="100"/>
        <v>13624.000833333332</v>
      </c>
      <c r="AY106" s="59">
        <f t="shared" si="101"/>
        <v>8174.4004761904762</v>
      </c>
      <c r="AZ106" s="59">
        <f t="shared" si="103"/>
        <v>5449.6003571428573</v>
      </c>
      <c r="BA106" s="59">
        <f t="shared" si="109"/>
        <v>8174.4004761904762</v>
      </c>
      <c r="BB106" s="59">
        <f t="shared" si="114"/>
        <v>13624.000833333332</v>
      </c>
      <c r="BC106" s="59">
        <f t="shared" si="116"/>
        <v>16348.801071428572</v>
      </c>
      <c r="BD106" s="59">
        <f t="shared" si="118"/>
        <v>0</v>
      </c>
      <c r="BE106" s="59">
        <f t="shared" si="120"/>
        <v>0</v>
      </c>
      <c r="BF106" s="59">
        <f t="shared" si="123"/>
        <v>0</v>
      </c>
      <c r="BG106" s="59">
        <f t="shared" si="125"/>
        <v>0</v>
      </c>
      <c r="BH106" s="59">
        <f t="shared" si="127"/>
        <v>0</v>
      </c>
      <c r="BI106" s="59">
        <f t="shared" si="129"/>
        <v>0</v>
      </c>
      <c r="BJ106" s="59">
        <f t="shared" si="131"/>
        <v>0</v>
      </c>
      <c r="BK106" s="59">
        <f t="shared" si="133"/>
        <v>0</v>
      </c>
      <c r="BL106" s="59">
        <f t="shared" si="135"/>
        <v>0</v>
      </c>
      <c r="BM106" s="59">
        <f t="shared" si="137"/>
        <v>0</v>
      </c>
      <c r="BN106" s="59">
        <f t="shared" si="139"/>
        <v>0</v>
      </c>
      <c r="BO106" s="59">
        <f t="shared" si="141"/>
        <v>0</v>
      </c>
      <c r="BP106" s="59">
        <f t="shared" si="77"/>
        <v>0</v>
      </c>
      <c r="BQ106" s="59">
        <f t="shared" si="79"/>
        <v>0</v>
      </c>
      <c r="BR106" s="59">
        <f t="shared" si="81"/>
        <v>0</v>
      </c>
      <c r="BS106" s="59">
        <f t="shared" si="83"/>
        <v>0</v>
      </c>
      <c r="BT106" s="59">
        <f t="shared" si="85"/>
        <v>0</v>
      </c>
      <c r="BU106" s="59">
        <f t="shared" si="87"/>
        <v>0</v>
      </c>
      <c r="BV106" s="59">
        <f t="shared" si="89"/>
        <v>0</v>
      </c>
      <c r="BW106" s="59">
        <f t="shared" si="91"/>
        <v>0</v>
      </c>
      <c r="BX106" s="59">
        <f t="shared" si="93"/>
        <v>0</v>
      </c>
      <c r="BY106" s="59">
        <f t="shared" si="95"/>
        <v>0</v>
      </c>
      <c r="BZ106" s="59">
        <f t="shared" si="97"/>
        <v>0</v>
      </c>
      <c r="CB106" s="49">
        <f t="shared" si="110"/>
        <v>343276.21285714291</v>
      </c>
    </row>
    <row r="107" spans="1:80" x14ac:dyDescent="0.3">
      <c r="A107" s="94" t="s">
        <v>21</v>
      </c>
      <c r="B107" s="79">
        <v>2029</v>
      </c>
      <c r="L107" s="49">
        <f t="shared" si="104"/>
        <v>0</v>
      </c>
      <c r="M107" s="82">
        <f t="shared" si="111"/>
        <v>35445055.780000001</v>
      </c>
      <c r="N107" s="49">
        <f t="shared" si="105"/>
        <v>331105.98773809528</v>
      </c>
      <c r="O107" s="49">
        <f t="shared" si="112"/>
        <v>31624758.664642859</v>
      </c>
      <c r="P107" s="82">
        <f t="shared" si="106"/>
        <v>3820297.1153571419</v>
      </c>
      <c r="Q107" s="82">
        <f t="shared" si="107"/>
        <v>6453.172127734284</v>
      </c>
      <c r="R107" s="82">
        <f t="shared" si="121"/>
        <v>21775.693557535709</v>
      </c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>
        <f t="shared" si="130"/>
        <v>13063.00130952381</v>
      </c>
      <c r="AE107" s="59">
        <f t="shared" si="132"/>
        <v>8589.0477380952379</v>
      </c>
      <c r="AF107" s="59">
        <f t="shared" si="134"/>
        <v>13690.704523809525</v>
      </c>
      <c r="AG107" s="59">
        <f t="shared" si="136"/>
        <v>15110.230357142855</v>
      </c>
      <c r="AH107" s="59">
        <f t="shared" si="138"/>
        <v>17971.709642857142</v>
      </c>
      <c r="AI107" s="59">
        <f t="shared" si="140"/>
        <v>17748.330952380951</v>
      </c>
      <c r="AJ107" s="59">
        <f t="shared" si="142"/>
        <v>13394.037738095238</v>
      </c>
      <c r="AK107" s="59">
        <f t="shared" si="143"/>
        <v>22863.857500000002</v>
      </c>
      <c r="AL107" s="59">
        <f t="shared" si="144"/>
        <v>13598.437738095239</v>
      </c>
      <c r="AM107" s="59">
        <f t="shared" si="145"/>
        <v>14007.359404761904</v>
      </c>
      <c r="AN107" s="59">
        <f t="shared" si="146"/>
        <v>13815.918690476192</v>
      </c>
      <c r="AO107" s="59">
        <f t="shared" si="147"/>
        <v>7813.4879761904758</v>
      </c>
      <c r="AP107" s="59">
        <f t="shared" si="148"/>
        <v>13022.479999999998</v>
      </c>
      <c r="AQ107" s="59">
        <f t="shared" si="149"/>
        <v>15626.976071428571</v>
      </c>
      <c r="AR107" s="59">
        <f t="shared" si="150"/>
        <v>13624.000833333332</v>
      </c>
      <c r="AS107" s="59">
        <f t="shared" si="151"/>
        <v>8174.4004761904762</v>
      </c>
      <c r="AT107" s="59">
        <f t="shared" si="152"/>
        <v>5449.6003571428573</v>
      </c>
      <c r="AU107" s="59">
        <f t="shared" si="153"/>
        <v>8174.4004761904762</v>
      </c>
      <c r="AV107" s="59">
        <f t="shared" si="154"/>
        <v>13624.000833333332</v>
      </c>
      <c r="AW107" s="59">
        <f t="shared" ref="AW107:AW126" si="155">($L$43/$V$4)</f>
        <v>16348.801071428572</v>
      </c>
      <c r="AX107" s="59">
        <f t="shared" si="100"/>
        <v>13624.000833333332</v>
      </c>
      <c r="AY107" s="59">
        <f t="shared" si="101"/>
        <v>8174.4004761904762</v>
      </c>
      <c r="AZ107" s="59">
        <f t="shared" si="103"/>
        <v>5449.6003571428573</v>
      </c>
      <c r="BA107" s="59">
        <f t="shared" si="109"/>
        <v>8174.4004761904762</v>
      </c>
      <c r="BB107" s="59">
        <f t="shared" si="114"/>
        <v>13624.000833333332</v>
      </c>
      <c r="BC107" s="59">
        <f t="shared" si="116"/>
        <v>16348.801071428572</v>
      </c>
      <c r="BD107" s="59">
        <f t="shared" si="118"/>
        <v>0</v>
      </c>
      <c r="BE107" s="59">
        <f t="shared" si="120"/>
        <v>0</v>
      </c>
      <c r="BF107" s="59">
        <f t="shared" si="123"/>
        <v>0</v>
      </c>
      <c r="BG107" s="59">
        <f t="shared" si="125"/>
        <v>0</v>
      </c>
      <c r="BH107" s="59">
        <f t="shared" si="127"/>
        <v>0</v>
      </c>
      <c r="BI107" s="59">
        <f t="shared" si="129"/>
        <v>0</v>
      </c>
      <c r="BJ107" s="59">
        <f t="shared" si="131"/>
        <v>0</v>
      </c>
      <c r="BK107" s="59">
        <f t="shared" si="133"/>
        <v>0</v>
      </c>
      <c r="BL107" s="59">
        <f t="shared" si="135"/>
        <v>0</v>
      </c>
      <c r="BM107" s="59">
        <f t="shared" si="137"/>
        <v>0</v>
      </c>
      <c r="BN107" s="59">
        <f t="shared" si="139"/>
        <v>0</v>
      </c>
      <c r="BO107" s="59">
        <f t="shared" si="141"/>
        <v>0</v>
      </c>
      <c r="BP107" s="59">
        <f t="shared" si="77"/>
        <v>0</v>
      </c>
      <c r="BQ107" s="59">
        <f t="shared" si="79"/>
        <v>0</v>
      </c>
      <c r="BR107" s="59">
        <f t="shared" si="81"/>
        <v>0</v>
      </c>
      <c r="BS107" s="59">
        <f t="shared" si="83"/>
        <v>0</v>
      </c>
      <c r="BT107" s="59">
        <f t="shared" si="85"/>
        <v>0</v>
      </c>
      <c r="BU107" s="59">
        <f t="shared" si="87"/>
        <v>0</v>
      </c>
      <c r="BV107" s="59">
        <f t="shared" si="89"/>
        <v>0</v>
      </c>
      <c r="BW107" s="59">
        <f t="shared" si="91"/>
        <v>0</v>
      </c>
      <c r="BX107" s="59">
        <f t="shared" si="93"/>
        <v>0</v>
      </c>
      <c r="BY107" s="59">
        <f t="shared" si="95"/>
        <v>0</v>
      </c>
      <c r="BZ107" s="59">
        <f t="shared" si="97"/>
        <v>0</v>
      </c>
      <c r="CB107" s="49">
        <f t="shared" si="110"/>
        <v>331105.98773809528</v>
      </c>
    </row>
    <row r="108" spans="1:80" x14ac:dyDescent="0.3">
      <c r="A108" s="94" t="s">
        <v>22</v>
      </c>
      <c r="B108" s="79">
        <v>2029</v>
      </c>
      <c r="L108" s="49">
        <f t="shared" si="104"/>
        <v>0</v>
      </c>
      <c r="M108" s="82">
        <f t="shared" si="111"/>
        <v>35445055.780000001</v>
      </c>
      <c r="N108" s="49">
        <f t="shared" si="105"/>
        <v>318042.98642857146</v>
      </c>
      <c r="O108" s="49">
        <f t="shared" si="112"/>
        <v>31942801.651071429</v>
      </c>
      <c r="P108" s="82">
        <f t="shared" si="106"/>
        <v>3502254.1289285719</v>
      </c>
      <c r="Q108" s="82">
        <f t="shared" si="107"/>
        <v>5915.9400556025457</v>
      </c>
      <c r="R108" s="82">
        <f t="shared" si="121"/>
        <v>19962.848534892863</v>
      </c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>
        <f t="shared" si="132"/>
        <v>8589.0477380952379</v>
      </c>
      <c r="AF108" s="59">
        <f t="shared" si="134"/>
        <v>13690.704523809525</v>
      </c>
      <c r="AG108" s="59">
        <f t="shared" si="136"/>
        <v>15110.230357142855</v>
      </c>
      <c r="AH108" s="59">
        <f t="shared" si="138"/>
        <v>17971.709642857142</v>
      </c>
      <c r="AI108" s="59">
        <f t="shared" si="140"/>
        <v>17748.330952380951</v>
      </c>
      <c r="AJ108" s="59">
        <f t="shared" si="142"/>
        <v>13394.037738095238</v>
      </c>
      <c r="AK108" s="59">
        <f t="shared" si="143"/>
        <v>22863.857500000002</v>
      </c>
      <c r="AL108" s="59">
        <f t="shared" si="144"/>
        <v>13598.437738095239</v>
      </c>
      <c r="AM108" s="59">
        <f t="shared" si="145"/>
        <v>14007.359404761904</v>
      </c>
      <c r="AN108" s="59">
        <f t="shared" si="146"/>
        <v>13815.918690476192</v>
      </c>
      <c r="AO108" s="59">
        <f t="shared" si="147"/>
        <v>7813.4879761904758</v>
      </c>
      <c r="AP108" s="59">
        <f t="shared" si="148"/>
        <v>13022.479999999998</v>
      </c>
      <c r="AQ108" s="59">
        <f t="shared" si="149"/>
        <v>15626.976071428571</v>
      </c>
      <c r="AR108" s="59">
        <f t="shared" si="150"/>
        <v>13624.000833333332</v>
      </c>
      <c r="AS108" s="59">
        <f t="shared" si="151"/>
        <v>8174.4004761904762</v>
      </c>
      <c r="AT108" s="59">
        <f t="shared" si="152"/>
        <v>5449.6003571428573</v>
      </c>
      <c r="AU108" s="59">
        <f t="shared" si="153"/>
        <v>8174.4004761904762</v>
      </c>
      <c r="AV108" s="59">
        <f t="shared" si="154"/>
        <v>13624.000833333332</v>
      </c>
      <c r="AW108" s="59">
        <f t="shared" si="155"/>
        <v>16348.801071428572</v>
      </c>
      <c r="AX108" s="59">
        <f t="shared" ref="AX108:AX127" si="156">($L$44/$V$4)</f>
        <v>13624.000833333332</v>
      </c>
      <c r="AY108" s="59">
        <f t="shared" si="101"/>
        <v>8174.4004761904762</v>
      </c>
      <c r="AZ108" s="59">
        <f t="shared" si="103"/>
        <v>5449.6003571428573</v>
      </c>
      <c r="BA108" s="59">
        <f t="shared" si="109"/>
        <v>8174.4004761904762</v>
      </c>
      <c r="BB108" s="59">
        <f t="shared" si="114"/>
        <v>13624.000833333332</v>
      </c>
      <c r="BC108" s="59">
        <f t="shared" si="116"/>
        <v>16348.801071428572</v>
      </c>
      <c r="BD108" s="59">
        <f t="shared" si="118"/>
        <v>0</v>
      </c>
      <c r="BE108" s="59">
        <f t="shared" si="120"/>
        <v>0</v>
      </c>
      <c r="BF108" s="59">
        <f t="shared" si="123"/>
        <v>0</v>
      </c>
      <c r="BG108" s="59">
        <f t="shared" si="125"/>
        <v>0</v>
      </c>
      <c r="BH108" s="59">
        <f t="shared" si="127"/>
        <v>0</v>
      </c>
      <c r="BI108" s="59">
        <f t="shared" si="129"/>
        <v>0</v>
      </c>
      <c r="BJ108" s="59">
        <f t="shared" si="131"/>
        <v>0</v>
      </c>
      <c r="BK108" s="59">
        <f t="shared" si="133"/>
        <v>0</v>
      </c>
      <c r="BL108" s="59">
        <f t="shared" si="135"/>
        <v>0</v>
      </c>
      <c r="BM108" s="59">
        <f t="shared" si="137"/>
        <v>0</v>
      </c>
      <c r="BN108" s="59">
        <f t="shared" si="139"/>
        <v>0</v>
      </c>
      <c r="BO108" s="59">
        <f t="shared" si="141"/>
        <v>0</v>
      </c>
      <c r="BP108" s="59">
        <f t="shared" si="77"/>
        <v>0</v>
      </c>
      <c r="BQ108" s="59">
        <f t="shared" si="79"/>
        <v>0</v>
      </c>
      <c r="BR108" s="59">
        <f t="shared" si="81"/>
        <v>0</v>
      </c>
      <c r="BS108" s="59">
        <f t="shared" si="83"/>
        <v>0</v>
      </c>
      <c r="BT108" s="59">
        <f t="shared" si="85"/>
        <v>0</v>
      </c>
      <c r="BU108" s="59">
        <f t="shared" si="87"/>
        <v>0</v>
      </c>
      <c r="BV108" s="59">
        <f t="shared" si="89"/>
        <v>0</v>
      </c>
      <c r="BW108" s="59">
        <f t="shared" si="91"/>
        <v>0</v>
      </c>
      <c r="BX108" s="59">
        <f t="shared" si="93"/>
        <v>0</v>
      </c>
      <c r="BY108" s="59">
        <f t="shared" si="95"/>
        <v>0</v>
      </c>
      <c r="BZ108" s="59">
        <f t="shared" si="97"/>
        <v>0</v>
      </c>
      <c r="CB108" s="49">
        <f t="shared" si="110"/>
        <v>318042.98642857146</v>
      </c>
    </row>
    <row r="109" spans="1:80" x14ac:dyDescent="0.3">
      <c r="A109" s="94" t="s">
        <v>23</v>
      </c>
      <c r="B109" s="79">
        <v>2029</v>
      </c>
      <c r="L109" s="49">
        <f t="shared" si="104"/>
        <v>0</v>
      </c>
      <c r="M109" s="82">
        <f t="shared" si="111"/>
        <v>35445055.780000001</v>
      </c>
      <c r="N109" s="49">
        <f t="shared" si="105"/>
        <v>309453.93869047618</v>
      </c>
      <c r="O109" s="49">
        <f t="shared" si="112"/>
        <v>32252255.589761905</v>
      </c>
      <c r="P109" s="82">
        <f t="shared" si="106"/>
        <v>3192800.1902380958</v>
      </c>
      <c r="Q109" s="82">
        <f t="shared" si="107"/>
        <v>5393.2164370788878</v>
      </c>
      <c r="R109" s="82">
        <f t="shared" si="121"/>
        <v>18198.961084357146</v>
      </c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>
        <f t="shared" si="134"/>
        <v>13690.704523809525</v>
      </c>
      <c r="AG109" s="59">
        <f t="shared" si="136"/>
        <v>15110.230357142855</v>
      </c>
      <c r="AH109" s="59">
        <f t="shared" si="138"/>
        <v>17971.709642857142</v>
      </c>
      <c r="AI109" s="59">
        <f t="shared" si="140"/>
        <v>17748.330952380951</v>
      </c>
      <c r="AJ109" s="59">
        <f t="shared" si="142"/>
        <v>13394.037738095238</v>
      </c>
      <c r="AK109" s="59">
        <f t="shared" si="143"/>
        <v>22863.857500000002</v>
      </c>
      <c r="AL109" s="59">
        <f t="shared" si="144"/>
        <v>13598.437738095239</v>
      </c>
      <c r="AM109" s="59">
        <f t="shared" si="145"/>
        <v>14007.359404761904</v>
      </c>
      <c r="AN109" s="59">
        <f t="shared" si="146"/>
        <v>13815.918690476192</v>
      </c>
      <c r="AO109" s="59">
        <f t="shared" si="147"/>
        <v>7813.4879761904758</v>
      </c>
      <c r="AP109" s="59">
        <f t="shared" si="148"/>
        <v>13022.479999999998</v>
      </c>
      <c r="AQ109" s="59">
        <f t="shared" si="149"/>
        <v>15626.976071428571</v>
      </c>
      <c r="AR109" s="59">
        <f t="shared" si="150"/>
        <v>13624.000833333332</v>
      </c>
      <c r="AS109" s="59">
        <f t="shared" si="151"/>
        <v>8174.4004761904762</v>
      </c>
      <c r="AT109" s="59">
        <f t="shared" si="152"/>
        <v>5449.6003571428573</v>
      </c>
      <c r="AU109" s="59">
        <f t="shared" si="153"/>
        <v>8174.4004761904762</v>
      </c>
      <c r="AV109" s="59">
        <f t="shared" si="154"/>
        <v>13624.000833333332</v>
      </c>
      <c r="AW109" s="59">
        <f t="shared" si="155"/>
        <v>16348.801071428572</v>
      </c>
      <c r="AX109" s="59">
        <f t="shared" si="156"/>
        <v>13624.000833333332</v>
      </c>
      <c r="AY109" s="59">
        <f t="shared" ref="AY109:AY128" si="157">($L$45/$V$4)</f>
        <v>8174.4004761904762</v>
      </c>
      <c r="AZ109" s="59">
        <f t="shared" si="103"/>
        <v>5449.6003571428573</v>
      </c>
      <c r="BA109" s="59">
        <f t="shared" si="109"/>
        <v>8174.4004761904762</v>
      </c>
      <c r="BB109" s="59">
        <f t="shared" si="114"/>
        <v>13624.000833333332</v>
      </c>
      <c r="BC109" s="59">
        <f t="shared" si="116"/>
        <v>16348.801071428572</v>
      </c>
      <c r="BD109" s="59">
        <f t="shared" si="118"/>
        <v>0</v>
      </c>
      <c r="BE109" s="59">
        <f t="shared" si="120"/>
        <v>0</v>
      </c>
      <c r="BF109" s="59">
        <f t="shared" si="123"/>
        <v>0</v>
      </c>
      <c r="BG109" s="59">
        <f t="shared" si="125"/>
        <v>0</v>
      </c>
      <c r="BH109" s="59">
        <f t="shared" si="127"/>
        <v>0</v>
      </c>
      <c r="BI109" s="59">
        <f t="shared" si="129"/>
        <v>0</v>
      </c>
      <c r="BJ109" s="59">
        <f t="shared" si="131"/>
        <v>0</v>
      </c>
      <c r="BK109" s="59">
        <f t="shared" si="133"/>
        <v>0</v>
      </c>
      <c r="BL109" s="59">
        <f t="shared" si="135"/>
        <v>0</v>
      </c>
      <c r="BM109" s="59">
        <f t="shared" si="137"/>
        <v>0</v>
      </c>
      <c r="BN109" s="59">
        <f t="shared" si="139"/>
        <v>0</v>
      </c>
      <c r="BO109" s="59">
        <f t="shared" si="141"/>
        <v>0</v>
      </c>
      <c r="BP109" s="59">
        <f t="shared" si="77"/>
        <v>0</v>
      </c>
      <c r="BQ109" s="59">
        <f t="shared" si="79"/>
        <v>0</v>
      </c>
      <c r="BR109" s="59">
        <f t="shared" si="81"/>
        <v>0</v>
      </c>
      <c r="BS109" s="59">
        <f t="shared" si="83"/>
        <v>0</v>
      </c>
      <c r="BT109" s="59">
        <f t="shared" si="85"/>
        <v>0</v>
      </c>
      <c r="BU109" s="59">
        <f t="shared" si="87"/>
        <v>0</v>
      </c>
      <c r="BV109" s="59">
        <f t="shared" si="89"/>
        <v>0</v>
      </c>
      <c r="BW109" s="59">
        <f t="shared" si="91"/>
        <v>0</v>
      </c>
      <c r="BX109" s="59">
        <f t="shared" si="93"/>
        <v>0</v>
      </c>
      <c r="BY109" s="59">
        <f t="shared" si="95"/>
        <v>0</v>
      </c>
      <c r="BZ109" s="59">
        <f t="shared" si="97"/>
        <v>0</v>
      </c>
      <c r="CB109" s="49">
        <f t="shared" si="110"/>
        <v>309453.93869047618</v>
      </c>
    </row>
    <row r="110" spans="1:80" x14ac:dyDescent="0.3">
      <c r="A110" s="94" t="s">
        <v>24</v>
      </c>
      <c r="B110" s="79">
        <v>2029</v>
      </c>
      <c r="L110" s="49">
        <f t="shared" si="104"/>
        <v>0</v>
      </c>
      <c r="M110" s="82">
        <f t="shared" si="111"/>
        <v>35445055.780000001</v>
      </c>
      <c r="N110" s="49">
        <f t="shared" si="105"/>
        <v>295763.23416666663</v>
      </c>
      <c r="O110" s="49">
        <f t="shared" si="112"/>
        <v>32548018.823928572</v>
      </c>
      <c r="P110" s="82">
        <f t="shared" si="106"/>
        <v>2897036.956071429</v>
      </c>
      <c r="Q110" s="82">
        <f t="shared" si="107"/>
        <v>4893.618892306652</v>
      </c>
      <c r="R110" s="82">
        <f t="shared" si="121"/>
        <v>16513.110649607148</v>
      </c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>
        <f t="shared" si="136"/>
        <v>15110.230357142855</v>
      </c>
      <c r="AH110" s="59">
        <f t="shared" si="138"/>
        <v>17971.709642857142</v>
      </c>
      <c r="AI110" s="59">
        <f t="shared" si="140"/>
        <v>17748.330952380951</v>
      </c>
      <c r="AJ110" s="59">
        <f t="shared" si="142"/>
        <v>13394.037738095238</v>
      </c>
      <c r="AK110" s="59">
        <f t="shared" si="143"/>
        <v>22863.857500000002</v>
      </c>
      <c r="AL110" s="59">
        <f t="shared" si="144"/>
        <v>13598.437738095239</v>
      </c>
      <c r="AM110" s="59">
        <f t="shared" si="145"/>
        <v>14007.359404761904</v>
      </c>
      <c r="AN110" s="59">
        <f t="shared" si="146"/>
        <v>13815.918690476192</v>
      </c>
      <c r="AO110" s="59">
        <f t="shared" si="147"/>
        <v>7813.4879761904758</v>
      </c>
      <c r="AP110" s="59">
        <f t="shared" si="148"/>
        <v>13022.479999999998</v>
      </c>
      <c r="AQ110" s="59">
        <f t="shared" si="149"/>
        <v>15626.976071428571</v>
      </c>
      <c r="AR110" s="59">
        <f t="shared" si="150"/>
        <v>13624.000833333332</v>
      </c>
      <c r="AS110" s="59">
        <f t="shared" si="151"/>
        <v>8174.4004761904762</v>
      </c>
      <c r="AT110" s="59">
        <f t="shared" si="152"/>
        <v>5449.6003571428573</v>
      </c>
      <c r="AU110" s="59">
        <f t="shared" si="153"/>
        <v>8174.4004761904762</v>
      </c>
      <c r="AV110" s="59">
        <f t="shared" si="154"/>
        <v>13624.000833333332</v>
      </c>
      <c r="AW110" s="59">
        <f t="shared" si="155"/>
        <v>16348.801071428572</v>
      </c>
      <c r="AX110" s="59">
        <f t="shared" si="156"/>
        <v>13624.000833333332</v>
      </c>
      <c r="AY110" s="59">
        <f t="shared" si="157"/>
        <v>8174.4004761904762</v>
      </c>
      <c r="AZ110" s="59">
        <f t="shared" ref="AZ110:AZ129" si="158">($L$46/$V$4)</f>
        <v>5449.6003571428573</v>
      </c>
      <c r="BA110" s="59">
        <f t="shared" si="109"/>
        <v>8174.4004761904762</v>
      </c>
      <c r="BB110" s="59">
        <f t="shared" si="114"/>
        <v>13624.000833333332</v>
      </c>
      <c r="BC110" s="59">
        <f t="shared" si="116"/>
        <v>16348.801071428572</v>
      </c>
      <c r="BD110" s="59">
        <f t="shared" si="118"/>
        <v>0</v>
      </c>
      <c r="BE110" s="59">
        <f t="shared" si="120"/>
        <v>0</v>
      </c>
      <c r="BF110" s="59">
        <f t="shared" si="123"/>
        <v>0</v>
      </c>
      <c r="BG110" s="59">
        <f t="shared" si="125"/>
        <v>0</v>
      </c>
      <c r="BH110" s="59">
        <f t="shared" si="127"/>
        <v>0</v>
      </c>
      <c r="BI110" s="59">
        <f t="shared" si="129"/>
        <v>0</v>
      </c>
      <c r="BJ110" s="59">
        <f t="shared" si="131"/>
        <v>0</v>
      </c>
      <c r="BK110" s="59">
        <f t="shared" si="133"/>
        <v>0</v>
      </c>
      <c r="BL110" s="59">
        <f t="shared" si="135"/>
        <v>0</v>
      </c>
      <c r="BM110" s="59">
        <f t="shared" si="137"/>
        <v>0</v>
      </c>
      <c r="BN110" s="59">
        <f t="shared" si="139"/>
        <v>0</v>
      </c>
      <c r="BO110" s="59">
        <f t="shared" si="141"/>
        <v>0</v>
      </c>
      <c r="BP110" s="59">
        <f t="shared" si="77"/>
        <v>0</v>
      </c>
      <c r="BQ110" s="59">
        <f t="shared" si="79"/>
        <v>0</v>
      </c>
      <c r="BR110" s="59">
        <f t="shared" si="81"/>
        <v>0</v>
      </c>
      <c r="BS110" s="59">
        <f t="shared" si="83"/>
        <v>0</v>
      </c>
      <c r="BT110" s="59">
        <f t="shared" si="85"/>
        <v>0</v>
      </c>
      <c r="BU110" s="59">
        <f t="shared" si="87"/>
        <v>0</v>
      </c>
      <c r="BV110" s="59">
        <f t="shared" si="89"/>
        <v>0</v>
      </c>
      <c r="BW110" s="59">
        <f t="shared" si="91"/>
        <v>0</v>
      </c>
      <c r="BX110" s="59">
        <f t="shared" si="93"/>
        <v>0</v>
      </c>
      <c r="BY110" s="59">
        <f t="shared" si="95"/>
        <v>0</v>
      </c>
      <c r="BZ110" s="59">
        <f t="shared" si="97"/>
        <v>0</v>
      </c>
      <c r="CB110" s="49">
        <f t="shared" si="110"/>
        <v>295763.23416666663</v>
      </c>
    </row>
    <row r="111" spans="1:80" x14ac:dyDescent="0.3">
      <c r="A111" s="94" t="s">
        <v>25</v>
      </c>
      <c r="B111" s="79">
        <v>2029</v>
      </c>
      <c r="L111" s="49">
        <f t="shared" si="104"/>
        <v>0</v>
      </c>
      <c r="M111" s="82">
        <f t="shared" si="111"/>
        <v>35445055.780000001</v>
      </c>
      <c r="N111" s="49">
        <f t="shared" ref="N111:N133" si="159">CB111</f>
        <v>280653.00380952377</v>
      </c>
      <c r="O111" s="49">
        <f t="shared" si="112"/>
        <v>32828671.827738095</v>
      </c>
      <c r="P111" s="82">
        <f t="shared" si="106"/>
        <v>2616383.9522619061</v>
      </c>
      <c r="Q111" s="82">
        <f t="shared" si="107"/>
        <v>4419.5452569163317</v>
      </c>
      <c r="R111" s="82">
        <f t="shared" si="121"/>
        <v>14913.388527892865</v>
      </c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>
        <f t="shared" si="138"/>
        <v>17971.709642857142</v>
      </c>
      <c r="AI111" s="59">
        <f t="shared" si="140"/>
        <v>17748.330952380951</v>
      </c>
      <c r="AJ111" s="59">
        <f t="shared" si="142"/>
        <v>13394.037738095238</v>
      </c>
      <c r="AK111" s="59">
        <f t="shared" si="143"/>
        <v>22863.857500000002</v>
      </c>
      <c r="AL111" s="59">
        <f t="shared" si="144"/>
        <v>13598.437738095239</v>
      </c>
      <c r="AM111" s="59">
        <f t="shared" si="145"/>
        <v>14007.359404761904</v>
      </c>
      <c r="AN111" s="59">
        <f t="shared" si="146"/>
        <v>13815.918690476192</v>
      </c>
      <c r="AO111" s="59">
        <f t="shared" si="147"/>
        <v>7813.4879761904758</v>
      </c>
      <c r="AP111" s="59">
        <f t="shared" si="148"/>
        <v>13022.479999999998</v>
      </c>
      <c r="AQ111" s="59">
        <f t="shared" si="149"/>
        <v>15626.976071428571</v>
      </c>
      <c r="AR111" s="59">
        <f t="shared" si="150"/>
        <v>13624.000833333332</v>
      </c>
      <c r="AS111" s="59">
        <f t="shared" si="151"/>
        <v>8174.4004761904762</v>
      </c>
      <c r="AT111" s="59">
        <f t="shared" si="152"/>
        <v>5449.6003571428573</v>
      </c>
      <c r="AU111" s="59">
        <f t="shared" si="153"/>
        <v>8174.4004761904762</v>
      </c>
      <c r="AV111" s="59">
        <f t="shared" si="154"/>
        <v>13624.000833333332</v>
      </c>
      <c r="AW111" s="59">
        <f t="shared" si="155"/>
        <v>16348.801071428572</v>
      </c>
      <c r="AX111" s="59">
        <f t="shared" si="156"/>
        <v>13624.000833333332</v>
      </c>
      <c r="AY111" s="59">
        <f t="shared" si="157"/>
        <v>8174.4004761904762</v>
      </c>
      <c r="AZ111" s="59">
        <f t="shared" si="158"/>
        <v>5449.6003571428573</v>
      </c>
      <c r="BA111" s="59">
        <f t="shared" ref="BA111:BA130" si="160">($L$47/$V$4)</f>
        <v>8174.4004761904762</v>
      </c>
      <c r="BB111" s="59">
        <f t="shared" si="114"/>
        <v>13624.000833333332</v>
      </c>
      <c r="BC111" s="59">
        <f t="shared" si="116"/>
        <v>16348.801071428572</v>
      </c>
      <c r="BD111" s="59">
        <f t="shared" si="118"/>
        <v>0</v>
      </c>
      <c r="BE111" s="59">
        <f t="shared" si="120"/>
        <v>0</v>
      </c>
      <c r="BF111" s="59">
        <f t="shared" si="123"/>
        <v>0</v>
      </c>
      <c r="BG111" s="59">
        <f t="shared" si="125"/>
        <v>0</v>
      </c>
      <c r="BH111" s="59">
        <f t="shared" si="127"/>
        <v>0</v>
      </c>
      <c r="BI111" s="59">
        <f t="shared" si="129"/>
        <v>0</v>
      </c>
      <c r="BJ111" s="59">
        <f t="shared" si="131"/>
        <v>0</v>
      </c>
      <c r="BK111" s="59">
        <f t="shared" si="133"/>
        <v>0</v>
      </c>
      <c r="BL111" s="59">
        <f t="shared" si="135"/>
        <v>0</v>
      </c>
      <c r="BM111" s="59">
        <f t="shared" si="137"/>
        <v>0</v>
      </c>
      <c r="BN111" s="59">
        <f t="shared" si="139"/>
        <v>0</v>
      </c>
      <c r="BO111" s="59">
        <f t="shared" si="141"/>
        <v>0</v>
      </c>
      <c r="BP111" s="59">
        <f t="shared" si="77"/>
        <v>0</v>
      </c>
      <c r="BQ111" s="59">
        <f t="shared" si="79"/>
        <v>0</v>
      </c>
      <c r="BR111" s="59">
        <f t="shared" si="81"/>
        <v>0</v>
      </c>
      <c r="BS111" s="59">
        <f t="shared" si="83"/>
        <v>0</v>
      </c>
      <c r="BT111" s="59">
        <f t="shared" si="85"/>
        <v>0</v>
      </c>
      <c r="BU111" s="59">
        <f t="shared" si="87"/>
        <v>0</v>
      </c>
      <c r="BV111" s="59">
        <f t="shared" si="89"/>
        <v>0</v>
      </c>
      <c r="BW111" s="59">
        <f t="shared" si="91"/>
        <v>0</v>
      </c>
      <c r="BX111" s="59">
        <f t="shared" si="93"/>
        <v>0</v>
      </c>
      <c r="BY111" s="59">
        <f t="shared" si="95"/>
        <v>0</v>
      </c>
      <c r="BZ111" s="59">
        <f t="shared" si="97"/>
        <v>0</v>
      </c>
      <c r="CB111" s="49">
        <f t="shared" si="110"/>
        <v>280653.00380952377</v>
      </c>
    </row>
    <row r="112" spans="1:80" x14ac:dyDescent="0.3">
      <c r="A112" s="94" t="s">
        <v>26</v>
      </c>
      <c r="B112" s="79">
        <v>2029</v>
      </c>
      <c r="L112" s="49">
        <f t="shared" si="104"/>
        <v>0</v>
      </c>
      <c r="M112" s="82">
        <f t="shared" si="111"/>
        <v>35445055.780000001</v>
      </c>
      <c r="N112" s="49">
        <f t="shared" si="159"/>
        <v>262681.29416666657</v>
      </c>
      <c r="O112" s="49">
        <f t="shared" si="112"/>
        <v>33091353.121904761</v>
      </c>
      <c r="P112" s="82">
        <f t="shared" si="106"/>
        <v>2353702.6580952406</v>
      </c>
      <c r="Q112" s="82">
        <f t="shared" si="107"/>
        <v>3975.8290864699848</v>
      </c>
      <c r="R112" s="82">
        <f t="shared" si="121"/>
        <v>13416.105151142872</v>
      </c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>
        <f t="shared" si="140"/>
        <v>17748.330952380951</v>
      </c>
      <c r="AJ112" s="59">
        <f t="shared" si="142"/>
        <v>13394.037738095238</v>
      </c>
      <c r="AK112" s="59">
        <f t="shared" si="143"/>
        <v>22863.857500000002</v>
      </c>
      <c r="AL112" s="59">
        <f t="shared" si="144"/>
        <v>13598.437738095239</v>
      </c>
      <c r="AM112" s="59">
        <f t="shared" si="145"/>
        <v>14007.359404761904</v>
      </c>
      <c r="AN112" s="59">
        <f t="shared" si="146"/>
        <v>13815.918690476192</v>
      </c>
      <c r="AO112" s="59">
        <f t="shared" si="147"/>
        <v>7813.4879761904758</v>
      </c>
      <c r="AP112" s="59">
        <f t="shared" si="148"/>
        <v>13022.479999999998</v>
      </c>
      <c r="AQ112" s="59">
        <f t="shared" si="149"/>
        <v>15626.976071428571</v>
      </c>
      <c r="AR112" s="59">
        <f t="shared" si="150"/>
        <v>13624.000833333332</v>
      </c>
      <c r="AS112" s="59">
        <f t="shared" si="151"/>
        <v>8174.4004761904762</v>
      </c>
      <c r="AT112" s="59">
        <f t="shared" si="152"/>
        <v>5449.6003571428573</v>
      </c>
      <c r="AU112" s="59">
        <f t="shared" si="153"/>
        <v>8174.4004761904762</v>
      </c>
      <c r="AV112" s="59">
        <f t="shared" si="154"/>
        <v>13624.000833333332</v>
      </c>
      <c r="AW112" s="59">
        <f t="shared" si="155"/>
        <v>16348.801071428572</v>
      </c>
      <c r="AX112" s="59">
        <f t="shared" si="156"/>
        <v>13624.000833333332</v>
      </c>
      <c r="AY112" s="59">
        <f t="shared" si="157"/>
        <v>8174.4004761904762</v>
      </c>
      <c r="AZ112" s="59">
        <f t="shared" si="158"/>
        <v>5449.6003571428573</v>
      </c>
      <c r="BA112" s="59">
        <f t="shared" si="160"/>
        <v>8174.4004761904762</v>
      </c>
      <c r="BB112" s="59">
        <f t="shared" ref="BB112:BB131" si="161">($L$48/$V$4)</f>
        <v>13624.000833333332</v>
      </c>
      <c r="BC112" s="59">
        <f t="shared" si="116"/>
        <v>16348.801071428572</v>
      </c>
      <c r="BD112" s="59">
        <f t="shared" si="118"/>
        <v>0</v>
      </c>
      <c r="BE112" s="59">
        <f t="shared" si="120"/>
        <v>0</v>
      </c>
      <c r="BF112" s="59">
        <f t="shared" si="123"/>
        <v>0</v>
      </c>
      <c r="BG112" s="59">
        <f t="shared" si="125"/>
        <v>0</v>
      </c>
      <c r="BH112" s="59">
        <f t="shared" si="127"/>
        <v>0</v>
      </c>
      <c r="BI112" s="59">
        <f t="shared" si="129"/>
        <v>0</v>
      </c>
      <c r="BJ112" s="59">
        <f t="shared" si="131"/>
        <v>0</v>
      </c>
      <c r="BK112" s="59">
        <f t="shared" si="133"/>
        <v>0</v>
      </c>
      <c r="BL112" s="59">
        <f t="shared" si="135"/>
        <v>0</v>
      </c>
      <c r="BM112" s="59">
        <f t="shared" si="137"/>
        <v>0</v>
      </c>
      <c r="BN112" s="59">
        <f t="shared" si="139"/>
        <v>0</v>
      </c>
      <c r="BO112" s="59">
        <f t="shared" si="141"/>
        <v>0</v>
      </c>
      <c r="BP112" s="59">
        <f t="shared" si="77"/>
        <v>0</v>
      </c>
      <c r="BQ112" s="59">
        <f t="shared" si="79"/>
        <v>0</v>
      </c>
      <c r="BR112" s="59">
        <f t="shared" si="81"/>
        <v>0</v>
      </c>
      <c r="BS112" s="59">
        <f t="shared" si="83"/>
        <v>0</v>
      </c>
      <c r="BT112" s="59">
        <f t="shared" si="85"/>
        <v>0</v>
      </c>
      <c r="BU112" s="59">
        <f t="shared" si="87"/>
        <v>0</v>
      </c>
      <c r="BV112" s="59">
        <f t="shared" si="89"/>
        <v>0</v>
      </c>
      <c r="BW112" s="59">
        <f t="shared" si="91"/>
        <v>0</v>
      </c>
      <c r="BX112" s="59">
        <f t="shared" si="93"/>
        <v>0</v>
      </c>
      <c r="BY112" s="59">
        <f t="shared" si="95"/>
        <v>0</v>
      </c>
      <c r="BZ112" s="59">
        <f t="shared" si="97"/>
        <v>0</v>
      </c>
      <c r="CB112" s="49">
        <f t="shared" si="110"/>
        <v>262681.29416666657</v>
      </c>
    </row>
    <row r="113" spans="1:80" x14ac:dyDescent="0.3">
      <c r="A113" s="94" t="s">
        <v>27</v>
      </c>
      <c r="B113" s="79">
        <v>2029</v>
      </c>
      <c r="L113" s="49">
        <f t="shared" si="104"/>
        <v>0</v>
      </c>
      <c r="M113" s="82">
        <f t="shared" si="111"/>
        <v>35445055.780000001</v>
      </c>
      <c r="N113" s="49">
        <f t="shared" si="159"/>
        <v>244932.96321428564</v>
      </c>
      <c r="O113" s="49">
        <f t="shared" si="112"/>
        <v>33336286.085119046</v>
      </c>
      <c r="P113" s="82">
        <f t="shared" si="106"/>
        <v>2108769.6948809549</v>
      </c>
      <c r="Q113" s="82">
        <f t="shared" si="107"/>
        <v>3562.0930539964916</v>
      </c>
      <c r="R113" s="82">
        <f t="shared" si="121"/>
        <v>12019.987260821443</v>
      </c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>
        <f t="shared" si="142"/>
        <v>13394.037738095238</v>
      </c>
      <c r="AK113" s="59">
        <f t="shared" si="143"/>
        <v>22863.857500000002</v>
      </c>
      <c r="AL113" s="59">
        <f t="shared" si="144"/>
        <v>13598.437738095239</v>
      </c>
      <c r="AM113" s="59">
        <f t="shared" si="145"/>
        <v>14007.359404761904</v>
      </c>
      <c r="AN113" s="59">
        <f t="shared" si="146"/>
        <v>13815.918690476192</v>
      </c>
      <c r="AO113" s="59">
        <f t="shared" si="147"/>
        <v>7813.4879761904758</v>
      </c>
      <c r="AP113" s="59">
        <f t="shared" si="148"/>
        <v>13022.479999999998</v>
      </c>
      <c r="AQ113" s="59">
        <f t="shared" si="149"/>
        <v>15626.976071428571</v>
      </c>
      <c r="AR113" s="59">
        <f t="shared" si="150"/>
        <v>13624.000833333332</v>
      </c>
      <c r="AS113" s="59">
        <f t="shared" si="151"/>
        <v>8174.4004761904762</v>
      </c>
      <c r="AT113" s="59">
        <f t="shared" si="152"/>
        <v>5449.6003571428573</v>
      </c>
      <c r="AU113" s="59">
        <f t="shared" si="153"/>
        <v>8174.4004761904762</v>
      </c>
      <c r="AV113" s="59">
        <f t="shared" si="154"/>
        <v>13624.000833333332</v>
      </c>
      <c r="AW113" s="59">
        <f t="shared" si="155"/>
        <v>16348.801071428572</v>
      </c>
      <c r="AX113" s="59">
        <f t="shared" si="156"/>
        <v>13624.000833333332</v>
      </c>
      <c r="AY113" s="59">
        <f t="shared" si="157"/>
        <v>8174.4004761904762</v>
      </c>
      <c r="AZ113" s="59">
        <f t="shared" si="158"/>
        <v>5449.6003571428573</v>
      </c>
      <c r="BA113" s="59">
        <f t="shared" si="160"/>
        <v>8174.4004761904762</v>
      </c>
      <c r="BB113" s="59">
        <f t="shared" si="161"/>
        <v>13624.000833333332</v>
      </c>
      <c r="BC113" s="59">
        <f t="shared" ref="BC113:BC132" si="162">($L$49/$V$4)</f>
        <v>16348.801071428572</v>
      </c>
      <c r="BD113" s="59">
        <f t="shared" si="118"/>
        <v>0</v>
      </c>
      <c r="BE113" s="59">
        <f t="shared" si="120"/>
        <v>0</v>
      </c>
      <c r="BF113" s="59">
        <f t="shared" si="123"/>
        <v>0</v>
      </c>
      <c r="BG113" s="59">
        <f t="shared" si="125"/>
        <v>0</v>
      </c>
      <c r="BH113" s="59">
        <f t="shared" si="127"/>
        <v>0</v>
      </c>
      <c r="BI113" s="59">
        <f t="shared" si="129"/>
        <v>0</v>
      </c>
      <c r="BJ113" s="59">
        <f t="shared" si="131"/>
        <v>0</v>
      </c>
      <c r="BK113" s="59">
        <f t="shared" si="133"/>
        <v>0</v>
      </c>
      <c r="BL113" s="59">
        <f t="shared" si="135"/>
        <v>0</v>
      </c>
      <c r="BM113" s="59">
        <f t="shared" si="137"/>
        <v>0</v>
      </c>
      <c r="BN113" s="59">
        <f t="shared" si="139"/>
        <v>0</v>
      </c>
      <c r="BO113" s="59">
        <f t="shared" si="141"/>
        <v>0</v>
      </c>
      <c r="BP113" s="59">
        <f t="shared" si="77"/>
        <v>0</v>
      </c>
      <c r="BQ113" s="59">
        <f t="shared" si="79"/>
        <v>0</v>
      </c>
      <c r="BR113" s="59">
        <f t="shared" si="81"/>
        <v>0</v>
      </c>
      <c r="BS113" s="59">
        <f t="shared" si="83"/>
        <v>0</v>
      </c>
      <c r="BT113" s="59">
        <f t="shared" si="85"/>
        <v>0</v>
      </c>
      <c r="BU113" s="59">
        <f t="shared" si="87"/>
        <v>0</v>
      </c>
      <c r="BV113" s="59">
        <f t="shared" si="89"/>
        <v>0</v>
      </c>
      <c r="BW113" s="59">
        <f t="shared" si="91"/>
        <v>0</v>
      </c>
      <c r="BX113" s="59">
        <f t="shared" si="93"/>
        <v>0</v>
      </c>
      <c r="BY113" s="59">
        <f t="shared" si="95"/>
        <v>0</v>
      </c>
      <c r="BZ113" s="59">
        <f t="shared" si="97"/>
        <v>0</v>
      </c>
      <c r="CB113" s="49">
        <f t="shared" si="110"/>
        <v>244932.96321428564</v>
      </c>
    </row>
    <row r="114" spans="1:80" x14ac:dyDescent="0.3">
      <c r="A114" s="94" t="s">
        <v>28</v>
      </c>
      <c r="B114" s="79">
        <v>2029</v>
      </c>
      <c r="L114" s="49">
        <f t="shared" si="104"/>
        <v>0</v>
      </c>
      <c r="M114" s="82">
        <f t="shared" si="111"/>
        <v>35445055.780000001</v>
      </c>
      <c r="N114" s="49">
        <f t="shared" si="159"/>
        <v>231538.92547619043</v>
      </c>
      <c r="O114" s="49">
        <f t="shared" si="112"/>
        <v>33567825.01059524</v>
      </c>
      <c r="P114" s="82">
        <f t="shared" si="106"/>
        <v>1877230.7694047615</v>
      </c>
      <c r="Q114" s="82">
        <f t="shared" si="107"/>
        <v>3170.9819714678138</v>
      </c>
      <c r="R114" s="82">
        <f t="shared" si="121"/>
        <v>10700.21538560714</v>
      </c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>
        <f t="shared" si="143"/>
        <v>22863.857500000002</v>
      </c>
      <c r="AL114" s="59">
        <f t="shared" si="144"/>
        <v>13598.437738095239</v>
      </c>
      <c r="AM114" s="59">
        <f t="shared" si="145"/>
        <v>14007.359404761904</v>
      </c>
      <c r="AN114" s="59">
        <f t="shared" si="146"/>
        <v>13815.918690476192</v>
      </c>
      <c r="AO114" s="59">
        <f t="shared" si="147"/>
        <v>7813.4879761904758</v>
      </c>
      <c r="AP114" s="59">
        <f t="shared" si="148"/>
        <v>13022.479999999998</v>
      </c>
      <c r="AQ114" s="59">
        <f t="shared" si="149"/>
        <v>15626.976071428571</v>
      </c>
      <c r="AR114" s="59">
        <f t="shared" si="150"/>
        <v>13624.000833333332</v>
      </c>
      <c r="AS114" s="59">
        <f t="shared" si="151"/>
        <v>8174.4004761904762</v>
      </c>
      <c r="AT114" s="59">
        <f t="shared" si="152"/>
        <v>5449.6003571428573</v>
      </c>
      <c r="AU114" s="59">
        <f t="shared" si="153"/>
        <v>8174.4004761904762</v>
      </c>
      <c r="AV114" s="59">
        <f t="shared" si="154"/>
        <v>13624.000833333332</v>
      </c>
      <c r="AW114" s="59">
        <f t="shared" si="155"/>
        <v>16348.801071428572</v>
      </c>
      <c r="AX114" s="59">
        <f t="shared" si="156"/>
        <v>13624.000833333332</v>
      </c>
      <c r="AY114" s="59">
        <f t="shared" si="157"/>
        <v>8174.4004761904762</v>
      </c>
      <c r="AZ114" s="59">
        <f t="shared" si="158"/>
        <v>5449.6003571428573</v>
      </c>
      <c r="BA114" s="59">
        <f t="shared" si="160"/>
        <v>8174.4004761904762</v>
      </c>
      <c r="BB114" s="59">
        <f t="shared" si="161"/>
        <v>13624.000833333332</v>
      </c>
      <c r="BC114" s="59">
        <f t="shared" si="162"/>
        <v>16348.801071428572</v>
      </c>
      <c r="BD114" s="59">
        <f t="shared" ref="BD114:BD133" si="163">($L$50/$V$4)</f>
        <v>0</v>
      </c>
      <c r="BE114" s="59">
        <f t="shared" si="120"/>
        <v>0</v>
      </c>
      <c r="BF114" s="59">
        <f t="shared" si="123"/>
        <v>0</v>
      </c>
      <c r="BG114" s="59">
        <f t="shared" si="125"/>
        <v>0</v>
      </c>
      <c r="BH114" s="59">
        <f t="shared" si="127"/>
        <v>0</v>
      </c>
      <c r="BI114" s="59">
        <f t="shared" si="129"/>
        <v>0</v>
      </c>
      <c r="BJ114" s="59">
        <f t="shared" si="131"/>
        <v>0</v>
      </c>
      <c r="BK114" s="59">
        <f t="shared" si="133"/>
        <v>0</v>
      </c>
      <c r="BL114" s="59">
        <f t="shared" si="135"/>
        <v>0</v>
      </c>
      <c r="BM114" s="59">
        <f t="shared" si="137"/>
        <v>0</v>
      </c>
      <c r="BN114" s="59">
        <f t="shared" si="139"/>
        <v>0</v>
      </c>
      <c r="BO114" s="59">
        <f t="shared" si="141"/>
        <v>0</v>
      </c>
      <c r="BP114" s="59">
        <f t="shared" si="77"/>
        <v>0</v>
      </c>
      <c r="BQ114" s="59">
        <f t="shared" si="79"/>
        <v>0</v>
      </c>
      <c r="BR114" s="59">
        <f t="shared" si="81"/>
        <v>0</v>
      </c>
      <c r="BS114" s="59">
        <f t="shared" si="83"/>
        <v>0</v>
      </c>
      <c r="BT114" s="59">
        <f t="shared" si="85"/>
        <v>0</v>
      </c>
      <c r="BU114" s="59">
        <f t="shared" si="87"/>
        <v>0</v>
      </c>
      <c r="BV114" s="59">
        <f t="shared" si="89"/>
        <v>0</v>
      </c>
      <c r="BW114" s="59">
        <f t="shared" si="91"/>
        <v>0</v>
      </c>
      <c r="BX114" s="59">
        <f t="shared" si="93"/>
        <v>0</v>
      </c>
      <c r="BY114" s="59">
        <f t="shared" si="95"/>
        <v>0</v>
      </c>
      <c r="BZ114" s="59">
        <f t="shared" si="97"/>
        <v>0</v>
      </c>
      <c r="CB114" s="49">
        <f t="shared" si="110"/>
        <v>231538.92547619043</v>
      </c>
    </row>
    <row r="115" spans="1:80" x14ac:dyDescent="0.3">
      <c r="A115" s="94" t="s">
        <v>29</v>
      </c>
      <c r="B115" s="79">
        <v>2029</v>
      </c>
      <c r="L115" s="49">
        <f t="shared" si="104"/>
        <v>0</v>
      </c>
      <c r="M115" s="82">
        <f t="shared" si="111"/>
        <v>35445055.780000001</v>
      </c>
      <c r="N115" s="49">
        <f t="shared" si="159"/>
        <v>208675.06797619045</v>
      </c>
      <c r="O115" s="49">
        <f t="shared" si="112"/>
        <v>33776500.078571431</v>
      </c>
      <c r="P115" s="82">
        <f t="shared" si="106"/>
        <v>1668555.7014285699</v>
      </c>
      <c r="Q115" s="82">
        <f t="shared" si="107"/>
        <v>2818.4920755893545</v>
      </c>
      <c r="R115" s="82">
        <f t="shared" si="121"/>
        <v>9510.7674981428481</v>
      </c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>
        <f t="shared" si="144"/>
        <v>13598.437738095239</v>
      </c>
      <c r="AM115" s="59">
        <f t="shared" si="145"/>
        <v>14007.359404761904</v>
      </c>
      <c r="AN115" s="59">
        <f t="shared" si="146"/>
        <v>13815.918690476192</v>
      </c>
      <c r="AO115" s="59">
        <f t="shared" si="147"/>
        <v>7813.4879761904758</v>
      </c>
      <c r="AP115" s="59">
        <f t="shared" si="148"/>
        <v>13022.479999999998</v>
      </c>
      <c r="AQ115" s="59">
        <f t="shared" si="149"/>
        <v>15626.976071428571</v>
      </c>
      <c r="AR115" s="59">
        <f t="shared" si="150"/>
        <v>13624.000833333332</v>
      </c>
      <c r="AS115" s="59">
        <f t="shared" si="151"/>
        <v>8174.4004761904762</v>
      </c>
      <c r="AT115" s="59">
        <f t="shared" si="152"/>
        <v>5449.6003571428573</v>
      </c>
      <c r="AU115" s="59">
        <f t="shared" si="153"/>
        <v>8174.4004761904762</v>
      </c>
      <c r="AV115" s="59">
        <f t="shared" si="154"/>
        <v>13624.000833333332</v>
      </c>
      <c r="AW115" s="59">
        <f t="shared" si="155"/>
        <v>16348.801071428572</v>
      </c>
      <c r="AX115" s="59">
        <f t="shared" si="156"/>
        <v>13624.000833333332</v>
      </c>
      <c r="AY115" s="59">
        <f t="shared" si="157"/>
        <v>8174.4004761904762</v>
      </c>
      <c r="AZ115" s="59">
        <f t="shared" si="158"/>
        <v>5449.6003571428573</v>
      </c>
      <c r="BA115" s="59">
        <f t="shared" si="160"/>
        <v>8174.4004761904762</v>
      </c>
      <c r="BB115" s="59">
        <f t="shared" si="161"/>
        <v>13624.000833333332</v>
      </c>
      <c r="BC115" s="59">
        <f t="shared" si="162"/>
        <v>16348.801071428572</v>
      </c>
      <c r="BD115" s="59">
        <f t="shared" si="163"/>
        <v>0</v>
      </c>
      <c r="BE115" s="59">
        <f t="shared" ref="BE115:BE134" si="164">($L$51/$V$4)</f>
        <v>0</v>
      </c>
      <c r="BF115" s="59">
        <f t="shared" si="123"/>
        <v>0</v>
      </c>
      <c r="BG115" s="59">
        <f t="shared" si="125"/>
        <v>0</v>
      </c>
      <c r="BH115" s="59">
        <f t="shared" si="127"/>
        <v>0</v>
      </c>
      <c r="BI115" s="59">
        <f t="shared" si="129"/>
        <v>0</v>
      </c>
      <c r="BJ115" s="59">
        <f t="shared" si="131"/>
        <v>0</v>
      </c>
      <c r="BK115" s="59">
        <f t="shared" si="133"/>
        <v>0</v>
      </c>
      <c r="BL115" s="59">
        <f t="shared" si="135"/>
        <v>0</v>
      </c>
      <c r="BM115" s="59">
        <f t="shared" si="137"/>
        <v>0</v>
      </c>
      <c r="BN115" s="59">
        <f t="shared" si="139"/>
        <v>0</v>
      </c>
      <c r="BO115" s="59">
        <f t="shared" si="141"/>
        <v>0</v>
      </c>
      <c r="BP115" s="59">
        <f t="shared" si="77"/>
        <v>0</v>
      </c>
      <c r="BQ115" s="59">
        <f t="shared" si="79"/>
        <v>0</v>
      </c>
      <c r="BR115" s="59">
        <f t="shared" si="81"/>
        <v>0</v>
      </c>
      <c r="BS115" s="59">
        <f t="shared" si="83"/>
        <v>0</v>
      </c>
      <c r="BT115" s="59">
        <f t="shared" si="85"/>
        <v>0</v>
      </c>
      <c r="BU115" s="59">
        <f t="shared" si="87"/>
        <v>0</v>
      </c>
      <c r="BV115" s="59">
        <f t="shared" si="89"/>
        <v>0</v>
      </c>
      <c r="BW115" s="59">
        <f t="shared" si="91"/>
        <v>0</v>
      </c>
      <c r="BX115" s="59">
        <f t="shared" si="93"/>
        <v>0</v>
      </c>
      <c r="BY115" s="59">
        <f t="shared" si="95"/>
        <v>0</v>
      </c>
      <c r="BZ115" s="59">
        <f t="shared" si="97"/>
        <v>0</v>
      </c>
      <c r="CB115" s="49">
        <f t="shared" si="110"/>
        <v>208675.06797619045</v>
      </c>
    </row>
    <row r="116" spans="1:80" x14ac:dyDescent="0.3">
      <c r="A116" s="94" t="s">
        <v>18</v>
      </c>
      <c r="B116" s="79">
        <v>2030</v>
      </c>
      <c r="L116" s="49">
        <f t="shared" si="104"/>
        <v>0</v>
      </c>
      <c r="M116" s="82">
        <f t="shared" si="111"/>
        <v>35445055.780000001</v>
      </c>
      <c r="N116" s="49">
        <f t="shared" si="159"/>
        <v>195076.63023809521</v>
      </c>
      <c r="O116" s="49">
        <f t="shared" si="112"/>
        <v>33971576.708809525</v>
      </c>
      <c r="P116" s="82">
        <f t="shared" si="106"/>
        <v>1473479.0711904764</v>
      </c>
      <c r="Q116" s="82">
        <f t="shared" si="107"/>
        <v>2488.9723981893139</v>
      </c>
      <c r="R116" s="82">
        <f t="shared" si="121"/>
        <v>8398.8307057857164</v>
      </c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>
        <f t="shared" si="145"/>
        <v>14007.359404761904</v>
      </c>
      <c r="AN116" s="59">
        <f t="shared" si="146"/>
        <v>13815.918690476192</v>
      </c>
      <c r="AO116" s="59">
        <f t="shared" si="147"/>
        <v>7813.4879761904758</v>
      </c>
      <c r="AP116" s="59">
        <f t="shared" si="148"/>
        <v>13022.479999999998</v>
      </c>
      <c r="AQ116" s="59">
        <f t="shared" si="149"/>
        <v>15626.976071428571</v>
      </c>
      <c r="AR116" s="59">
        <f t="shared" si="150"/>
        <v>13624.000833333332</v>
      </c>
      <c r="AS116" s="59">
        <f t="shared" si="151"/>
        <v>8174.4004761904762</v>
      </c>
      <c r="AT116" s="59">
        <f t="shared" si="152"/>
        <v>5449.6003571428573</v>
      </c>
      <c r="AU116" s="59">
        <f t="shared" si="153"/>
        <v>8174.4004761904762</v>
      </c>
      <c r="AV116" s="59">
        <f t="shared" si="154"/>
        <v>13624.000833333332</v>
      </c>
      <c r="AW116" s="59">
        <f t="shared" si="155"/>
        <v>16348.801071428572</v>
      </c>
      <c r="AX116" s="59">
        <f t="shared" si="156"/>
        <v>13624.000833333332</v>
      </c>
      <c r="AY116" s="59">
        <f t="shared" si="157"/>
        <v>8174.4004761904762</v>
      </c>
      <c r="AZ116" s="59">
        <f t="shared" si="158"/>
        <v>5449.6003571428573</v>
      </c>
      <c r="BA116" s="59">
        <f t="shared" si="160"/>
        <v>8174.4004761904762</v>
      </c>
      <c r="BB116" s="59">
        <f t="shared" si="161"/>
        <v>13624.000833333332</v>
      </c>
      <c r="BC116" s="59">
        <f t="shared" si="162"/>
        <v>16348.801071428572</v>
      </c>
      <c r="BD116" s="59">
        <f t="shared" si="163"/>
        <v>0</v>
      </c>
      <c r="BE116" s="59">
        <f t="shared" si="164"/>
        <v>0</v>
      </c>
      <c r="BF116" s="59">
        <f t="shared" ref="BF116:BF135" si="165">($L$52/$V$4)</f>
        <v>0</v>
      </c>
      <c r="BG116" s="59">
        <f t="shared" si="125"/>
        <v>0</v>
      </c>
      <c r="BH116" s="59">
        <f t="shared" si="127"/>
        <v>0</v>
      </c>
      <c r="BI116" s="59">
        <f t="shared" si="129"/>
        <v>0</v>
      </c>
      <c r="BJ116" s="59">
        <f t="shared" si="131"/>
        <v>0</v>
      </c>
      <c r="BK116" s="59">
        <f t="shared" si="133"/>
        <v>0</v>
      </c>
      <c r="BL116" s="59">
        <f t="shared" si="135"/>
        <v>0</v>
      </c>
      <c r="BM116" s="59">
        <f t="shared" si="137"/>
        <v>0</v>
      </c>
      <c r="BN116" s="59">
        <f t="shared" si="139"/>
        <v>0</v>
      </c>
      <c r="BO116" s="59">
        <f t="shared" si="141"/>
        <v>0</v>
      </c>
      <c r="BP116" s="59">
        <f t="shared" si="77"/>
        <v>0</v>
      </c>
      <c r="BQ116" s="59">
        <f t="shared" si="79"/>
        <v>0</v>
      </c>
      <c r="BR116" s="59">
        <f t="shared" si="81"/>
        <v>0</v>
      </c>
      <c r="BS116" s="59">
        <f t="shared" si="83"/>
        <v>0</v>
      </c>
      <c r="BT116" s="59">
        <f t="shared" si="85"/>
        <v>0</v>
      </c>
      <c r="BU116" s="59">
        <f t="shared" si="87"/>
        <v>0</v>
      </c>
      <c r="BV116" s="59">
        <f t="shared" si="89"/>
        <v>0</v>
      </c>
      <c r="BW116" s="59">
        <f t="shared" si="91"/>
        <v>0</v>
      </c>
      <c r="BX116" s="59">
        <f t="shared" si="93"/>
        <v>0</v>
      </c>
      <c r="BY116" s="59">
        <f t="shared" si="95"/>
        <v>0</v>
      </c>
      <c r="BZ116" s="59">
        <f t="shared" si="97"/>
        <v>0</v>
      </c>
      <c r="CB116" s="49">
        <f t="shared" si="110"/>
        <v>195076.63023809521</v>
      </c>
    </row>
    <row r="117" spans="1:80" x14ac:dyDescent="0.3">
      <c r="A117" s="94" t="s">
        <v>19</v>
      </c>
      <c r="B117" s="79">
        <v>2030</v>
      </c>
      <c r="L117" s="49">
        <f t="shared" si="104"/>
        <v>0</v>
      </c>
      <c r="M117" s="82">
        <f t="shared" si="111"/>
        <v>35445055.780000001</v>
      </c>
      <c r="N117" s="49">
        <f t="shared" si="159"/>
        <v>181069.27083333331</v>
      </c>
      <c r="O117" s="49">
        <f t="shared" si="112"/>
        <v>34152645.979642861</v>
      </c>
      <c r="P117" s="82">
        <f t="shared" si="106"/>
        <v>1292409.8003571406</v>
      </c>
      <c r="Q117" s="82">
        <f t="shared" si="107"/>
        <v>2183.1136818518494</v>
      </c>
      <c r="R117" s="82">
        <f t="shared" si="121"/>
        <v>7366.7358620357018</v>
      </c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>
        <f t="shared" si="146"/>
        <v>13815.918690476192</v>
      </c>
      <c r="AO117" s="59">
        <f t="shared" si="147"/>
        <v>7813.4879761904758</v>
      </c>
      <c r="AP117" s="59">
        <f t="shared" si="148"/>
        <v>13022.479999999998</v>
      </c>
      <c r="AQ117" s="59">
        <f t="shared" si="149"/>
        <v>15626.976071428571</v>
      </c>
      <c r="AR117" s="59">
        <f t="shared" si="150"/>
        <v>13624.000833333332</v>
      </c>
      <c r="AS117" s="59">
        <f t="shared" si="151"/>
        <v>8174.4004761904762</v>
      </c>
      <c r="AT117" s="59">
        <f t="shared" si="152"/>
        <v>5449.6003571428573</v>
      </c>
      <c r="AU117" s="59">
        <f t="shared" si="153"/>
        <v>8174.4004761904762</v>
      </c>
      <c r="AV117" s="59">
        <f t="shared" si="154"/>
        <v>13624.000833333332</v>
      </c>
      <c r="AW117" s="59">
        <f t="shared" si="155"/>
        <v>16348.801071428572</v>
      </c>
      <c r="AX117" s="59">
        <f t="shared" si="156"/>
        <v>13624.000833333332</v>
      </c>
      <c r="AY117" s="59">
        <f t="shared" si="157"/>
        <v>8174.4004761904762</v>
      </c>
      <c r="AZ117" s="59">
        <f t="shared" si="158"/>
        <v>5449.6003571428573</v>
      </c>
      <c r="BA117" s="59">
        <f t="shared" si="160"/>
        <v>8174.4004761904762</v>
      </c>
      <c r="BB117" s="59">
        <f t="shared" si="161"/>
        <v>13624.000833333332</v>
      </c>
      <c r="BC117" s="59">
        <f t="shared" si="162"/>
        <v>16348.801071428572</v>
      </c>
      <c r="BD117" s="59">
        <f t="shared" si="163"/>
        <v>0</v>
      </c>
      <c r="BE117" s="59">
        <f t="shared" si="164"/>
        <v>0</v>
      </c>
      <c r="BF117" s="59">
        <f t="shared" si="165"/>
        <v>0</v>
      </c>
      <c r="BG117" s="59">
        <f t="shared" ref="BG117:BG136" si="166">($L$53/$V$4)</f>
        <v>0</v>
      </c>
      <c r="BH117" s="59">
        <f t="shared" si="127"/>
        <v>0</v>
      </c>
      <c r="BI117" s="59">
        <f t="shared" si="129"/>
        <v>0</v>
      </c>
      <c r="BJ117" s="59">
        <f t="shared" si="131"/>
        <v>0</v>
      </c>
      <c r="BK117" s="59">
        <f t="shared" si="133"/>
        <v>0</v>
      </c>
      <c r="BL117" s="59">
        <f t="shared" si="135"/>
        <v>0</v>
      </c>
      <c r="BM117" s="59">
        <f t="shared" si="137"/>
        <v>0</v>
      </c>
      <c r="BN117" s="59">
        <f t="shared" si="139"/>
        <v>0</v>
      </c>
      <c r="BO117" s="59">
        <f t="shared" si="141"/>
        <v>0</v>
      </c>
      <c r="BP117" s="59">
        <f t="shared" si="77"/>
        <v>0</v>
      </c>
      <c r="BQ117" s="59">
        <f t="shared" si="79"/>
        <v>0</v>
      </c>
      <c r="BR117" s="59">
        <f t="shared" si="81"/>
        <v>0</v>
      </c>
      <c r="BS117" s="59">
        <f t="shared" si="83"/>
        <v>0</v>
      </c>
      <c r="BT117" s="59">
        <f t="shared" si="85"/>
        <v>0</v>
      </c>
      <c r="BU117" s="59">
        <f t="shared" si="87"/>
        <v>0</v>
      </c>
      <c r="BV117" s="59">
        <f t="shared" si="89"/>
        <v>0</v>
      </c>
      <c r="BW117" s="59">
        <f t="shared" si="91"/>
        <v>0</v>
      </c>
      <c r="BX117" s="59">
        <f t="shared" si="93"/>
        <v>0</v>
      </c>
      <c r="BY117" s="59">
        <f t="shared" si="95"/>
        <v>0</v>
      </c>
      <c r="BZ117" s="59">
        <f t="shared" si="97"/>
        <v>0</v>
      </c>
      <c r="CB117" s="49">
        <f t="shared" si="110"/>
        <v>181069.27083333331</v>
      </c>
    </row>
    <row r="118" spans="1:80" x14ac:dyDescent="0.3">
      <c r="A118" s="94" t="s">
        <v>20</v>
      </c>
      <c r="B118" s="79">
        <v>2030</v>
      </c>
      <c r="L118" s="49">
        <f t="shared" si="104"/>
        <v>0</v>
      </c>
      <c r="M118" s="82">
        <f t="shared" si="111"/>
        <v>35445055.780000001</v>
      </c>
      <c r="N118" s="49">
        <f t="shared" si="159"/>
        <v>167253.35214285715</v>
      </c>
      <c r="O118" s="49">
        <f t="shared" si="112"/>
        <v>34319899.331785716</v>
      </c>
      <c r="P118" s="82">
        <f t="shared" si="106"/>
        <v>1125156.4482142851</v>
      </c>
      <c r="Q118" s="82">
        <f t="shared" si="107"/>
        <v>1900.5925486186031</v>
      </c>
      <c r="R118" s="82">
        <f t="shared" si="121"/>
        <v>6413.3917548214258</v>
      </c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>
        <f t="shared" si="147"/>
        <v>7813.4879761904758</v>
      </c>
      <c r="AP118" s="59">
        <f t="shared" si="148"/>
        <v>13022.479999999998</v>
      </c>
      <c r="AQ118" s="59">
        <f t="shared" si="149"/>
        <v>15626.976071428571</v>
      </c>
      <c r="AR118" s="59">
        <f t="shared" si="150"/>
        <v>13624.000833333332</v>
      </c>
      <c r="AS118" s="59">
        <f t="shared" si="151"/>
        <v>8174.4004761904762</v>
      </c>
      <c r="AT118" s="59">
        <f t="shared" si="152"/>
        <v>5449.6003571428573</v>
      </c>
      <c r="AU118" s="59">
        <f t="shared" si="153"/>
        <v>8174.4004761904762</v>
      </c>
      <c r="AV118" s="59">
        <f t="shared" si="154"/>
        <v>13624.000833333332</v>
      </c>
      <c r="AW118" s="59">
        <f t="shared" si="155"/>
        <v>16348.801071428572</v>
      </c>
      <c r="AX118" s="59">
        <f t="shared" si="156"/>
        <v>13624.000833333332</v>
      </c>
      <c r="AY118" s="59">
        <f t="shared" si="157"/>
        <v>8174.4004761904762</v>
      </c>
      <c r="AZ118" s="59">
        <f t="shared" si="158"/>
        <v>5449.6003571428573</v>
      </c>
      <c r="BA118" s="59">
        <f t="shared" si="160"/>
        <v>8174.4004761904762</v>
      </c>
      <c r="BB118" s="59">
        <f t="shared" si="161"/>
        <v>13624.000833333332</v>
      </c>
      <c r="BC118" s="59">
        <f t="shared" si="162"/>
        <v>16348.801071428572</v>
      </c>
      <c r="BD118" s="59">
        <f t="shared" si="163"/>
        <v>0</v>
      </c>
      <c r="BE118" s="59">
        <f t="shared" si="164"/>
        <v>0</v>
      </c>
      <c r="BF118" s="59">
        <f t="shared" si="165"/>
        <v>0</v>
      </c>
      <c r="BG118" s="59">
        <f t="shared" si="166"/>
        <v>0</v>
      </c>
      <c r="BH118" s="59">
        <f t="shared" ref="BH118:BH137" si="167">($L$54/$V$4)</f>
        <v>0</v>
      </c>
      <c r="BI118" s="59">
        <f t="shared" si="129"/>
        <v>0</v>
      </c>
      <c r="BJ118" s="59">
        <f t="shared" si="131"/>
        <v>0</v>
      </c>
      <c r="BK118" s="59">
        <f t="shared" si="133"/>
        <v>0</v>
      </c>
      <c r="BL118" s="59">
        <f t="shared" si="135"/>
        <v>0</v>
      </c>
      <c r="BM118" s="59">
        <f t="shared" si="137"/>
        <v>0</v>
      </c>
      <c r="BN118" s="59">
        <f t="shared" si="139"/>
        <v>0</v>
      </c>
      <c r="BO118" s="59">
        <f t="shared" si="141"/>
        <v>0</v>
      </c>
      <c r="BP118" s="59">
        <f t="shared" si="77"/>
        <v>0</v>
      </c>
      <c r="BQ118" s="59">
        <f t="shared" si="79"/>
        <v>0</v>
      </c>
      <c r="BR118" s="59">
        <f t="shared" si="81"/>
        <v>0</v>
      </c>
      <c r="BS118" s="59">
        <f t="shared" si="83"/>
        <v>0</v>
      </c>
      <c r="BT118" s="59">
        <f t="shared" si="85"/>
        <v>0</v>
      </c>
      <c r="BU118" s="59">
        <f t="shared" si="87"/>
        <v>0</v>
      </c>
      <c r="BV118" s="59">
        <f t="shared" si="89"/>
        <v>0</v>
      </c>
      <c r="BW118" s="59">
        <f t="shared" si="91"/>
        <v>0</v>
      </c>
      <c r="BX118" s="59">
        <f t="shared" si="93"/>
        <v>0</v>
      </c>
      <c r="BY118" s="59">
        <f t="shared" si="95"/>
        <v>0</v>
      </c>
      <c r="BZ118" s="59">
        <f t="shared" si="97"/>
        <v>0</v>
      </c>
      <c r="CB118" s="49">
        <f t="shared" si="110"/>
        <v>167253.35214285715</v>
      </c>
    </row>
    <row r="119" spans="1:80" x14ac:dyDescent="0.3">
      <c r="A119" s="94" t="s">
        <v>21</v>
      </c>
      <c r="B119" s="79">
        <v>2030</v>
      </c>
      <c r="L119" s="49">
        <f t="shared" si="104"/>
        <v>0</v>
      </c>
      <c r="M119" s="82">
        <f t="shared" si="111"/>
        <v>35445055.780000001</v>
      </c>
      <c r="N119" s="49">
        <f t="shared" si="159"/>
        <v>159439.86416666667</v>
      </c>
      <c r="O119" s="49">
        <f t="shared" si="112"/>
        <v>34479339.195952386</v>
      </c>
      <c r="P119" s="82">
        <f t="shared" si="106"/>
        <v>965716.58404761553</v>
      </c>
      <c r="Q119" s="82">
        <f t="shared" si="107"/>
        <v>1631.2698084175688</v>
      </c>
      <c r="R119" s="82">
        <f t="shared" si="121"/>
        <v>5504.5845290714087</v>
      </c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>
        <f t="shared" si="148"/>
        <v>13022.479999999998</v>
      </c>
      <c r="AQ119" s="59">
        <f t="shared" si="149"/>
        <v>15626.976071428571</v>
      </c>
      <c r="AR119" s="59">
        <f t="shared" si="150"/>
        <v>13624.000833333332</v>
      </c>
      <c r="AS119" s="59">
        <f t="shared" si="151"/>
        <v>8174.4004761904762</v>
      </c>
      <c r="AT119" s="59">
        <f t="shared" si="152"/>
        <v>5449.6003571428573</v>
      </c>
      <c r="AU119" s="59">
        <f t="shared" si="153"/>
        <v>8174.4004761904762</v>
      </c>
      <c r="AV119" s="59">
        <f t="shared" si="154"/>
        <v>13624.000833333332</v>
      </c>
      <c r="AW119" s="59">
        <f t="shared" si="155"/>
        <v>16348.801071428572</v>
      </c>
      <c r="AX119" s="59">
        <f t="shared" si="156"/>
        <v>13624.000833333332</v>
      </c>
      <c r="AY119" s="59">
        <f t="shared" si="157"/>
        <v>8174.4004761904762</v>
      </c>
      <c r="AZ119" s="59">
        <f t="shared" si="158"/>
        <v>5449.6003571428573</v>
      </c>
      <c r="BA119" s="59">
        <f t="shared" si="160"/>
        <v>8174.4004761904762</v>
      </c>
      <c r="BB119" s="59">
        <f t="shared" si="161"/>
        <v>13624.000833333332</v>
      </c>
      <c r="BC119" s="59">
        <f t="shared" si="162"/>
        <v>16348.801071428572</v>
      </c>
      <c r="BD119" s="59">
        <f t="shared" si="163"/>
        <v>0</v>
      </c>
      <c r="BE119" s="59">
        <f t="shared" si="164"/>
        <v>0</v>
      </c>
      <c r="BF119" s="59">
        <f t="shared" si="165"/>
        <v>0</v>
      </c>
      <c r="BG119" s="59">
        <f t="shared" si="166"/>
        <v>0</v>
      </c>
      <c r="BH119" s="59">
        <f t="shared" si="167"/>
        <v>0</v>
      </c>
      <c r="BI119" s="59">
        <f t="shared" ref="BI119:BI138" si="168">($L$55/$V$4)</f>
        <v>0</v>
      </c>
      <c r="BJ119" s="59">
        <f t="shared" si="131"/>
        <v>0</v>
      </c>
      <c r="BK119" s="59">
        <f t="shared" si="133"/>
        <v>0</v>
      </c>
      <c r="BL119" s="59">
        <f t="shared" si="135"/>
        <v>0</v>
      </c>
      <c r="BM119" s="59">
        <f t="shared" si="137"/>
        <v>0</v>
      </c>
      <c r="BN119" s="59">
        <f t="shared" si="139"/>
        <v>0</v>
      </c>
      <c r="BO119" s="59">
        <f t="shared" si="141"/>
        <v>0</v>
      </c>
      <c r="BP119" s="59">
        <f t="shared" si="77"/>
        <v>0</v>
      </c>
      <c r="BQ119" s="59">
        <f t="shared" si="79"/>
        <v>0</v>
      </c>
      <c r="BR119" s="59">
        <f t="shared" si="81"/>
        <v>0</v>
      </c>
      <c r="BS119" s="59">
        <f t="shared" si="83"/>
        <v>0</v>
      </c>
      <c r="BT119" s="59">
        <f t="shared" si="85"/>
        <v>0</v>
      </c>
      <c r="BU119" s="59">
        <f t="shared" si="87"/>
        <v>0</v>
      </c>
      <c r="BV119" s="59">
        <f t="shared" si="89"/>
        <v>0</v>
      </c>
      <c r="BW119" s="59">
        <f t="shared" si="91"/>
        <v>0</v>
      </c>
      <c r="BX119" s="59">
        <f t="shared" si="93"/>
        <v>0</v>
      </c>
      <c r="BY119" s="59">
        <f t="shared" si="95"/>
        <v>0</v>
      </c>
      <c r="BZ119" s="59">
        <f t="shared" si="97"/>
        <v>0</v>
      </c>
      <c r="CB119" s="49">
        <f t="shared" si="110"/>
        <v>159439.86416666667</v>
      </c>
    </row>
    <row r="120" spans="1:80" x14ac:dyDescent="0.3">
      <c r="A120" s="94" t="s">
        <v>22</v>
      </c>
      <c r="B120" s="79">
        <v>2030</v>
      </c>
      <c r="L120" s="49">
        <f t="shared" si="104"/>
        <v>0</v>
      </c>
      <c r="M120" s="82">
        <f t="shared" si="111"/>
        <v>35445055.780000001</v>
      </c>
      <c r="N120" s="49">
        <f t="shared" si="159"/>
        <v>146417.38416666668</v>
      </c>
      <c r="O120" s="49">
        <f t="shared" si="112"/>
        <v>34625756.580119051</v>
      </c>
      <c r="P120" s="82">
        <f t="shared" si="106"/>
        <v>819299.19988095015</v>
      </c>
      <c r="Q120" s="82">
        <f t="shared" si="107"/>
        <v>1383.9443900039389</v>
      </c>
      <c r="R120" s="82">
        <f t="shared" si="121"/>
        <v>4670.0054393214159</v>
      </c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>
        <f t="shared" si="149"/>
        <v>15626.976071428571</v>
      </c>
      <c r="AR120" s="59">
        <f t="shared" si="150"/>
        <v>13624.000833333332</v>
      </c>
      <c r="AS120" s="59">
        <f t="shared" si="151"/>
        <v>8174.4004761904762</v>
      </c>
      <c r="AT120" s="59">
        <f t="shared" si="152"/>
        <v>5449.6003571428573</v>
      </c>
      <c r="AU120" s="59">
        <f t="shared" si="153"/>
        <v>8174.4004761904762</v>
      </c>
      <c r="AV120" s="59">
        <f t="shared" si="154"/>
        <v>13624.000833333332</v>
      </c>
      <c r="AW120" s="59">
        <f t="shared" si="155"/>
        <v>16348.801071428572</v>
      </c>
      <c r="AX120" s="59">
        <f t="shared" si="156"/>
        <v>13624.000833333332</v>
      </c>
      <c r="AY120" s="59">
        <f t="shared" si="157"/>
        <v>8174.4004761904762</v>
      </c>
      <c r="AZ120" s="59">
        <f t="shared" si="158"/>
        <v>5449.6003571428573</v>
      </c>
      <c r="BA120" s="59">
        <f t="shared" si="160"/>
        <v>8174.4004761904762</v>
      </c>
      <c r="BB120" s="59">
        <f t="shared" si="161"/>
        <v>13624.000833333332</v>
      </c>
      <c r="BC120" s="59">
        <f t="shared" si="162"/>
        <v>16348.801071428572</v>
      </c>
      <c r="BD120" s="59">
        <f t="shared" si="163"/>
        <v>0</v>
      </c>
      <c r="BE120" s="59">
        <f t="shared" si="164"/>
        <v>0</v>
      </c>
      <c r="BF120" s="59">
        <f t="shared" si="165"/>
        <v>0</v>
      </c>
      <c r="BG120" s="59">
        <f t="shared" si="166"/>
        <v>0</v>
      </c>
      <c r="BH120" s="59">
        <f t="shared" si="167"/>
        <v>0</v>
      </c>
      <c r="BI120" s="59">
        <f t="shared" si="168"/>
        <v>0</v>
      </c>
      <c r="BJ120" s="59">
        <f t="shared" ref="BJ120:BJ139" si="169">($L$56/$V$4)</f>
        <v>0</v>
      </c>
      <c r="BK120" s="59">
        <f t="shared" si="133"/>
        <v>0</v>
      </c>
      <c r="BL120" s="59">
        <f t="shared" si="135"/>
        <v>0</v>
      </c>
      <c r="BM120" s="59">
        <f t="shared" si="137"/>
        <v>0</v>
      </c>
      <c r="BN120" s="59">
        <f t="shared" si="139"/>
        <v>0</v>
      </c>
      <c r="BO120" s="59">
        <f t="shared" si="141"/>
        <v>0</v>
      </c>
      <c r="BP120" s="59">
        <f t="shared" si="77"/>
        <v>0</v>
      </c>
      <c r="BQ120" s="59">
        <f t="shared" si="79"/>
        <v>0</v>
      </c>
      <c r="BR120" s="59">
        <f t="shared" si="81"/>
        <v>0</v>
      </c>
      <c r="BS120" s="59">
        <f t="shared" si="83"/>
        <v>0</v>
      </c>
      <c r="BT120" s="59">
        <f t="shared" si="85"/>
        <v>0</v>
      </c>
      <c r="BU120" s="59">
        <f t="shared" si="87"/>
        <v>0</v>
      </c>
      <c r="BV120" s="59">
        <f t="shared" si="89"/>
        <v>0</v>
      </c>
      <c r="BW120" s="59">
        <f t="shared" si="91"/>
        <v>0</v>
      </c>
      <c r="BX120" s="59">
        <f t="shared" si="93"/>
        <v>0</v>
      </c>
      <c r="BY120" s="59">
        <f t="shared" si="95"/>
        <v>0</v>
      </c>
      <c r="BZ120" s="59">
        <f t="shared" si="97"/>
        <v>0</v>
      </c>
      <c r="CB120" s="49">
        <f t="shared" si="110"/>
        <v>146417.38416666668</v>
      </c>
    </row>
    <row r="121" spans="1:80" x14ac:dyDescent="0.3">
      <c r="A121" s="94" t="s">
        <v>23</v>
      </c>
      <c r="B121" s="79">
        <v>2030</v>
      </c>
      <c r="L121" s="49">
        <f t="shared" si="104"/>
        <v>0</v>
      </c>
      <c r="M121" s="82">
        <f t="shared" si="111"/>
        <v>35445055.780000001</v>
      </c>
      <c r="N121" s="49">
        <f t="shared" si="159"/>
        <v>130790.40809523809</v>
      </c>
      <c r="O121" s="49">
        <f t="shared" si="112"/>
        <v>34756546.988214292</v>
      </c>
      <c r="P121" s="82">
        <f t="shared" si="106"/>
        <v>688508.79178570956</v>
      </c>
      <c r="Q121" s="82">
        <f t="shared" si="107"/>
        <v>1163.0157578558353</v>
      </c>
      <c r="R121" s="82">
        <f t="shared" si="121"/>
        <v>3924.5001131785448</v>
      </c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>
        <f t="shared" si="150"/>
        <v>13624.000833333332</v>
      </c>
      <c r="AS121" s="59">
        <f t="shared" si="151"/>
        <v>8174.4004761904762</v>
      </c>
      <c r="AT121" s="59">
        <f t="shared" si="152"/>
        <v>5449.6003571428573</v>
      </c>
      <c r="AU121" s="59">
        <f t="shared" si="153"/>
        <v>8174.4004761904762</v>
      </c>
      <c r="AV121" s="59">
        <f t="shared" si="154"/>
        <v>13624.000833333332</v>
      </c>
      <c r="AW121" s="59">
        <f t="shared" si="155"/>
        <v>16348.801071428572</v>
      </c>
      <c r="AX121" s="59">
        <f t="shared" si="156"/>
        <v>13624.000833333332</v>
      </c>
      <c r="AY121" s="59">
        <f t="shared" si="157"/>
        <v>8174.4004761904762</v>
      </c>
      <c r="AZ121" s="59">
        <f t="shared" si="158"/>
        <v>5449.6003571428573</v>
      </c>
      <c r="BA121" s="59">
        <f t="shared" si="160"/>
        <v>8174.4004761904762</v>
      </c>
      <c r="BB121" s="59">
        <f t="shared" si="161"/>
        <v>13624.000833333332</v>
      </c>
      <c r="BC121" s="59">
        <f t="shared" si="162"/>
        <v>16348.801071428572</v>
      </c>
      <c r="BD121" s="59">
        <f t="shared" si="163"/>
        <v>0</v>
      </c>
      <c r="BE121" s="59">
        <f t="shared" si="164"/>
        <v>0</v>
      </c>
      <c r="BF121" s="59">
        <f t="shared" si="165"/>
        <v>0</v>
      </c>
      <c r="BG121" s="59">
        <f t="shared" si="166"/>
        <v>0</v>
      </c>
      <c r="BH121" s="59">
        <f t="shared" si="167"/>
        <v>0</v>
      </c>
      <c r="BI121" s="59">
        <f t="shared" si="168"/>
        <v>0</v>
      </c>
      <c r="BJ121" s="59">
        <f t="shared" si="169"/>
        <v>0</v>
      </c>
      <c r="BK121" s="59">
        <f t="shared" ref="BK121:BK140" si="170">($L$57/$V$4)</f>
        <v>0</v>
      </c>
      <c r="BL121" s="59">
        <f t="shared" si="135"/>
        <v>0</v>
      </c>
      <c r="BM121" s="59">
        <f t="shared" si="137"/>
        <v>0</v>
      </c>
      <c r="BN121" s="59">
        <f t="shared" si="139"/>
        <v>0</v>
      </c>
      <c r="BO121" s="59">
        <f t="shared" si="141"/>
        <v>0</v>
      </c>
      <c r="BP121" s="59">
        <f t="shared" si="77"/>
        <v>0</v>
      </c>
      <c r="BQ121" s="59">
        <f t="shared" si="79"/>
        <v>0</v>
      </c>
      <c r="BR121" s="59">
        <f t="shared" si="81"/>
        <v>0</v>
      </c>
      <c r="BS121" s="59">
        <f t="shared" si="83"/>
        <v>0</v>
      </c>
      <c r="BT121" s="59">
        <f t="shared" si="85"/>
        <v>0</v>
      </c>
      <c r="BU121" s="59">
        <f t="shared" si="87"/>
        <v>0</v>
      </c>
      <c r="BV121" s="59">
        <f t="shared" si="89"/>
        <v>0</v>
      </c>
      <c r="BW121" s="59">
        <f t="shared" si="91"/>
        <v>0</v>
      </c>
      <c r="BX121" s="59">
        <f t="shared" si="93"/>
        <v>0</v>
      </c>
      <c r="BY121" s="59">
        <f t="shared" si="95"/>
        <v>0</v>
      </c>
      <c r="BZ121" s="59">
        <f t="shared" si="97"/>
        <v>0</v>
      </c>
      <c r="CB121" s="49">
        <f t="shared" si="110"/>
        <v>130790.40809523809</v>
      </c>
    </row>
    <row r="122" spans="1:80" x14ac:dyDescent="0.3">
      <c r="A122" s="94" t="s">
        <v>24</v>
      </c>
      <c r="B122" s="79">
        <v>2030</v>
      </c>
      <c r="L122" s="49">
        <f t="shared" si="104"/>
        <v>0</v>
      </c>
      <c r="M122" s="82">
        <f t="shared" si="111"/>
        <v>35445055.780000001</v>
      </c>
      <c r="N122" s="49">
        <f t="shared" si="159"/>
        <v>117166.40726190477</v>
      </c>
      <c r="O122" s="49">
        <f t="shared" si="112"/>
        <v>34873713.3954762</v>
      </c>
      <c r="P122" s="82">
        <f t="shared" si="106"/>
        <v>571342.38452380151</v>
      </c>
      <c r="Q122" s="82">
        <f t="shared" si="107"/>
        <v>965.10052487306655</v>
      </c>
      <c r="R122" s="82">
        <f t="shared" si="121"/>
        <v>3256.6515917856686</v>
      </c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>
        <f t="shared" si="151"/>
        <v>8174.4004761904762</v>
      </c>
      <c r="AT122" s="59">
        <f t="shared" si="152"/>
        <v>5449.6003571428573</v>
      </c>
      <c r="AU122" s="59">
        <f t="shared" si="153"/>
        <v>8174.4004761904762</v>
      </c>
      <c r="AV122" s="59">
        <f t="shared" si="154"/>
        <v>13624.000833333332</v>
      </c>
      <c r="AW122" s="59">
        <f t="shared" si="155"/>
        <v>16348.801071428572</v>
      </c>
      <c r="AX122" s="59">
        <f t="shared" si="156"/>
        <v>13624.000833333332</v>
      </c>
      <c r="AY122" s="59">
        <f t="shared" si="157"/>
        <v>8174.4004761904762</v>
      </c>
      <c r="AZ122" s="59">
        <f t="shared" si="158"/>
        <v>5449.6003571428573</v>
      </c>
      <c r="BA122" s="59">
        <f t="shared" si="160"/>
        <v>8174.4004761904762</v>
      </c>
      <c r="BB122" s="59">
        <f t="shared" si="161"/>
        <v>13624.000833333332</v>
      </c>
      <c r="BC122" s="59">
        <f t="shared" si="162"/>
        <v>16348.801071428572</v>
      </c>
      <c r="BD122" s="59">
        <f t="shared" si="163"/>
        <v>0</v>
      </c>
      <c r="BE122" s="59">
        <f t="shared" si="164"/>
        <v>0</v>
      </c>
      <c r="BF122" s="59">
        <f t="shared" si="165"/>
        <v>0</v>
      </c>
      <c r="BG122" s="59">
        <f t="shared" si="166"/>
        <v>0</v>
      </c>
      <c r="BH122" s="59">
        <f t="shared" si="167"/>
        <v>0</v>
      </c>
      <c r="BI122" s="59">
        <f t="shared" si="168"/>
        <v>0</v>
      </c>
      <c r="BJ122" s="59">
        <f t="shared" si="169"/>
        <v>0</v>
      </c>
      <c r="BK122" s="59">
        <f t="shared" si="170"/>
        <v>0</v>
      </c>
      <c r="BL122" s="59">
        <f t="shared" ref="BL122:BL141" si="171">($L$58/$V$4)</f>
        <v>0</v>
      </c>
      <c r="BM122" s="59">
        <f t="shared" si="137"/>
        <v>0</v>
      </c>
      <c r="BN122" s="59">
        <f t="shared" si="139"/>
        <v>0</v>
      </c>
      <c r="BO122" s="59">
        <f t="shared" si="141"/>
        <v>0</v>
      </c>
      <c r="BP122" s="59">
        <f t="shared" si="77"/>
        <v>0</v>
      </c>
      <c r="BQ122" s="59">
        <f t="shared" si="79"/>
        <v>0</v>
      </c>
      <c r="BR122" s="59">
        <f t="shared" si="81"/>
        <v>0</v>
      </c>
      <c r="BS122" s="59">
        <f t="shared" si="83"/>
        <v>0</v>
      </c>
      <c r="BT122" s="59">
        <f t="shared" si="85"/>
        <v>0</v>
      </c>
      <c r="BU122" s="59">
        <f t="shared" si="87"/>
        <v>0</v>
      </c>
      <c r="BV122" s="59">
        <f t="shared" si="89"/>
        <v>0</v>
      </c>
      <c r="BW122" s="59">
        <f t="shared" si="91"/>
        <v>0</v>
      </c>
      <c r="BX122" s="59">
        <f t="shared" si="93"/>
        <v>0</v>
      </c>
      <c r="BY122" s="59">
        <f t="shared" si="95"/>
        <v>0</v>
      </c>
      <c r="BZ122" s="59">
        <f t="shared" si="97"/>
        <v>0</v>
      </c>
      <c r="CB122" s="49">
        <f t="shared" si="110"/>
        <v>117166.40726190477</v>
      </c>
    </row>
    <row r="123" spans="1:80" x14ac:dyDescent="0.3">
      <c r="A123" s="94" t="s">
        <v>25</v>
      </c>
      <c r="B123" s="79">
        <v>2030</v>
      </c>
      <c r="L123" s="49">
        <f t="shared" si="104"/>
        <v>0</v>
      </c>
      <c r="M123" s="82">
        <f t="shared" si="111"/>
        <v>35445055.780000001</v>
      </c>
      <c r="N123" s="49">
        <f t="shared" si="159"/>
        <v>108992.0067857143</v>
      </c>
      <c r="O123" s="49">
        <f t="shared" si="112"/>
        <v>34982705.402261913</v>
      </c>
      <c r="P123" s="82">
        <f t="shared" si="106"/>
        <v>462350.37773808837</v>
      </c>
      <c r="Q123" s="82">
        <f t="shared" si="107"/>
        <v>780.99333134928804</v>
      </c>
      <c r="R123" s="82">
        <f t="shared" si="121"/>
        <v>2635.3971531071038</v>
      </c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>
        <f t="shared" si="152"/>
        <v>5449.6003571428573</v>
      </c>
      <c r="AU123" s="59">
        <f t="shared" si="153"/>
        <v>8174.4004761904762</v>
      </c>
      <c r="AV123" s="59">
        <f t="shared" si="154"/>
        <v>13624.000833333332</v>
      </c>
      <c r="AW123" s="59">
        <f t="shared" si="155"/>
        <v>16348.801071428572</v>
      </c>
      <c r="AX123" s="59">
        <f t="shared" si="156"/>
        <v>13624.000833333332</v>
      </c>
      <c r="AY123" s="59">
        <f t="shared" si="157"/>
        <v>8174.4004761904762</v>
      </c>
      <c r="AZ123" s="59">
        <f t="shared" si="158"/>
        <v>5449.6003571428573</v>
      </c>
      <c r="BA123" s="59">
        <f t="shared" si="160"/>
        <v>8174.4004761904762</v>
      </c>
      <c r="BB123" s="59">
        <f t="shared" si="161"/>
        <v>13624.000833333332</v>
      </c>
      <c r="BC123" s="59">
        <f t="shared" si="162"/>
        <v>16348.801071428572</v>
      </c>
      <c r="BD123" s="59">
        <f t="shared" si="163"/>
        <v>0</v>
      </c>
      <c r="BE123" s="59">
        <f t="shared" si="164"/>
        <v>0</v>
      </c>
      <c r="BF123" s="59">
        <f t="shared" si="165"/>
        <v>0</v>
      </c>
      <c r="BG123" s="59">
        <f t="shared" si="166"/>
        <v>0</v>
      </c>
      <c r="BH123" s="59">
        <f t="shared" si="167"/>
        <v>0</v>
      </c>
      <c r="BI123" s="59">
        <f t="shared" si="168"/>
        <v>0</v>
      </c>
      <c r="BJ123" s="59">
        <f t="shared" si="169"/>
        <v>0</v>
      </c>
      <c r="BK123" s="59">
        <f t="shared" si="170"/>
        <v>0</v>
      </c>
      <c r="BL123" s="59">
        <f t="shared" si="171"/>
        <v>0</v>
      </c>
      <c r="BM123" s="59">
        <f t="shared" ref="BM123:BM142" si="172">($L$59/$V$4)</f>
        <v>0</v>
      </c>
      <c r="BN123" s="59">
        <f t="shared" si="139"/>
        <v>0</v>
      </c>
      <c r="BO123" s="59">
        <f t="shared" si="141"/>
        <v>0</v>
      </c>
      <c r="BP123" s="59">
        <f t="shared" si="77"/>
        <v>0</v>
      </c>
      <c r="BQ123" s="59">
        <f t="shared" si="79"/>
        <v>0</v>
      </c>
      <c r="BR123" s="59">
        <f t="shared" si="81"/>
        <v>0</v>
      </c>
      <c r="BS123" s="59">
        <f t="shared" si="83"/>
        <v>0</v>
      </c>
      <c r="BT123" s="59">
        <f t="shared" si="85"/>
        <v>0</v>
      </c>
      <c r="BU123" s="59">
        <f t="shared" si="87"/>
        <v>0</v>
      </c>
      <c r="BV123" s="59">
        <f t="shared" si="89"/>
        <v>0</v>
      </c>
      <c r="BW123" s="59">
        <f t="shared" si="91"/>
        <v>0</v>
      </c>
      <c r="BX123" s="59">
        <f t="shared" si="93"/>
        <v>0</v>
      </c>
      <c r="BY123" s="59">
        <f t="shared" si="95"/>
        <v>0</v>
      </c>
      <c r="BZ123" s="59">
        <f t="shared" si="97"/>
        <v>0</v>
      </c>
      <c r="CB123" s="49">
        <f t="shared" si="110"/>
        <v>108992.0067857143</v>
      </c>
    </row>
    <row r="124" spans="1:80" x14ac:dyDescent="0.3">
      <c r="A124" s="94" t="s">
        <v>26</v>
      </c>
      <c r="B124" s="79">
        <v>2030</v>
      </c>
      <c r="L124" s="49">
        <f t="shared" si="104"/>
        <v>0</v>
      </c>
      <c r="M124" s="82">
        <f t="shared" si="111"/>
        <v>35445055.780000001</v>
      </c>
      <c r="N124" s="49">
        <f t="shared" si="159"/>
        <v>103542.40642857144</v>
      </c>
      <c r="O124" s="49">
        <f t="shared" si="112"/>
        <v>35086247.808690481</v>
      </c>
      <c r="P124" s="82">
        <f t="shared" si="106"/>
        <v>358807.9713095203</v>
      </c>
      <c r="Q124" s="82">
        <f t="shared" si="107"/>
        <v>606.09149753186625</v>
      </c>
      <c r="R124" s="82">
        <f t="shared" si="121"/>
        <v>2045.2054364642656</v>
      </c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>
        <f t="shared" si="153"/>
        <v>8174.4004761904762</v>
      </c>
      <c r="AV124" s="59">
        <f t="shared" si="154"/>
        <v>13624.000833333332</v>
      </c>
      <c r="AW124" s="59">
        <f t="shared" si="155"/>
        <v>16348.801071428572</v>
      </c>
      <c r="AX124" s="59">
        <f t="shared" si="156"/>
        <v>13624.000833333332</v>
      </c>
      <c r="AY124" s="59">
        <f t="shared" si="157"/>
        <v>8174.4004761904762</v>
      </c>
      <c r="AZ124" s="59">
        <f t="shared" si="158"/>
        <v>5449.6003571428573</v>
      </c>
      <c r="BA124" s="59">
        <f t="shared" si="160"/>
        <v>8174.4004761904762</v>
      </c>
      <c r="BB124" s="59">
        <f t="shared" si="161"/>
        <v>13624.000833333332</v>
      </c>
      <c r="BC124" s="59">
        <f t="shared" si="162"/>
        <v>16348.801071428572</v>
      </c>
      <c r="BD124" s="59">
        <f t="shared" si="163"/>
        <v>0</v>
      </c>
      <c r="BE124" s="59">
        <f t="shared" si="164"/>
        <v>0</v>
      </c>
      <c r="BF124" s="59">
        <f t="shared" si="165"/>
        <v>0</v>
      </c>
      <c r="BG124" s="59">
        <f t="shared" si="166"/>
        <v>0</v>
      </c>
      <c r="BH124" s="59">
        <f t="shared" si="167"/>
        <v>0</v>
      </c>
      <c r="BI124" s="59">
        <f t="shared" si="168"/>
        <v>0</v>
      </c>
      <c r="BJ124" s="59">
        <f t="shared" si="169"/>
        <v>0</v>
      </c>
      <c r="BK124" s="59">
        <f t="shared" si="170"/>
        <v>0</v>
      </c>
      <c r="BL124" s="59">
        <f t="shared" si="171"/>
        <v>0</v>
      </c>
      <c r="BM124" s="59">
        <f t="shared" si="172"/>
        <v>0</v>
      </c>
      <c r="BN124" s="59">
        <f t="shared" ref="BN124:BN143" si="173">($L$60/$V$4)</f>
        <v>0</v>
      </c>
      <c r="BO124" s="59">
        <f t="shared" si="141"/>
        <v>0</v>
      </c>
      <c r="BP124" s="59">
        <f t="shared" si="77"/>
        <v>0</v>
      </c>
      <c r="BQ124" s="59">
        <f t="shared" si="79"/>
        <v>0</v>
      </c>
      <c r="BR124" s="59">
        <f t="shared" si="81"/>
        <v>0</v>
      </c>
      <c r="BS124" s="59">
        <f t="shared" si="83"/>
        <v>0</v>
      </c>
      <c r="BT124" s="59">
        <f t="shared" si="85"/>
        <v>0</v>
      </c>
      <c r="BU124" s="59">
        <f t="shared" si="87"/>
        <v>0</v>
      </c>
      <c r="BV124" s="59">
        <f t="shared" si="89"/>
        <v>0</v>
      </c>
      <c r="BW124" s="59">
        <f t="shared" si="91"/>
        <v>0</v>
      </c>
      <c r="BX124" s="59">
        <f t="shared" si="93"/>
        <v>0</v>
      </c>
      <c r="BY124" s="59">
        <f t="shared" si="95"/>
        <v>0</v>
      </c>
      <c r="BZ124" s="59">
        <f t="shared" si="97"/>
        <v>0</v>
      </c>
      <c r="CB124" s="49">
        <f t="shared" si="110"/>
        <v>103542.40642857144</v>
      </c>
    </row>
    <row r="125" spans="1:80" x14ac:dyDescent="0.3">
      <c r="A125" s="94" t="s">
        <v>27</v>
      </c>
      <c r="B125" s="79">
        <v>2030</v>
      </c>
      <c r="L125" s="49">
        <f t="shared" si="104"/>
        <v>0</v>
      </c>
      <c r="M125" s="82">
        <f t="shared" si="111"/>
        <v>35445055.780000001</v>
      </c>
      <c r="N125" s="49">
        <f t="shared" si="159"/>
        <v>95368.005952380947</v>
      </c>
      <c r="O125" s="49">
        <f t="shared" si="112"/>
        <v>35181615.814642861</v>
      </c>
      <c r="P125" s="82">
        <f t="shared" si="106"/>
        <v>263439.96535713971</v>
      </c>
      <c r="Q125" s="82">
        <f t="shared" si="107"/>
        <v>444.99770317342239</v>
      </c>
      <c r="R125" s="82">
        <f t="shared" si="121"/>
        <v>1501.6078025356965</v>
      </c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>
        <f t="shared" si="154"/>
        <v>13624.000833333332</v>
      </c>
      <c r="AW125" s="59">
        <f t="shared" si="155"/>
        <v>16348.801071428572</v>
      </c>
      <c r="AX125" s="59">
        <f t="shared" si="156"/>
        <v>13624.000833333332</v>
      </c>
      <c r="AY125" s="59">
        <f t="shared" si="157"/>
        <v>8174.4004761904762</v>
      </c>
      <c r="AZ125" s="59">
        <f t="shared" si="158"/>
        <v>5449.6003571428573</v>
      </c>
      <c r="BA125" s="59">
        <f t="shared" si="160"/>
        <v>8174.4004761904762</v>
      </c>
      <c r="BB125" s="59">
        <f t="shared" si="161"/>
        <v>13624.000833333332</v>
      </c>
      <c r="BC125" s="59">
        <f t="shared" si="162"/>
        <v>16348.801071428572</v>
      </c>
      <c r="BD125" s="59">
        <f t="shared" si="163"/>
        <v>0</v>
      </c>
      <c r="BE125" s="59">
        <f t="shared" si="164"/>
        <v>0</v>
      </c>
      <c r="BF125" s="59">
        <f t="shared" si="165"/>
        <v>0</v>
      </c>
      <c r="BG125" s="59">
        <f t="shared" si="166"/>
        <v>0</v>
      </c>
      <c r="BH125" s="59">
        <f t="shared" si="167"/>
        <v>0</v>
      </c>
      <c r="BI125" s="59">
        <f t="shared" si="168"/>
        <v>0</v>
      </c>
      <c r="BJ125" s="59">
        <f t="shared" si="169"/>
        <v>0</v>
      </c>
      <c r="BK125" s="59">
        <f t="shared" si="170"/>
        <v>0</v>
      </c>
      <c r="BL125" s="59">
        <f t="shared" si="171"/>
        <v>0</v>
      </c>
      <c r="BM125" s="59">
        <f t="shared" si="172"/>
        <v>0</v>
      </c>
      <c r="BN125" s="59">
        <f t="shared" si="173"/>
        <v>0</v>
      </c>
      <c r="BO125" s="59">
        <f t="shared" ref="BO125:BO144" si="174">($L$61/$V$4)</f>
        <v>0</v>
      </c>
      <c r="BP125" s="59">
        <f t="shared" si="77"/>
        <v>0</v>
      </c>
      <c r="BQ125" s="59">
        <f t="shared" si="79"/>
        <v>0</v>
      </c>
      <c r="BR125" s="59">
        <f t="shared" si="81"/>
        <v>0</v>
      </c>
      <c r="BS125" s="59">
        <f t="shared" si="83"/>
        <v>0</v>
      </c>
      <c r="BT125" s="59">
        <f t="shared" si="85"/>
        <v>0</v>
      </c>
      <c r="BU125" s="59">
        <f t="shared" si="87"/>
        <v>0</v>
      </c>
      <c r="BV125" s="59">
        <f t="shared" si="89"/>
        <v>0</v>
      </c>
      <c r="BW125" s="59">
        <f t="shared" si="91"/>
        <v>0</v>
      </c>
      <c r="BX125" s="59">
        <f t="shared" si="93"/>
        <v>0</v>
      </c>
      <c r="BY125" s="59">
        <f t="shared" si="95"/>
        <v>0</v>
      </c>
      <c r="BZ125" s="59">
        <f t="shared" si="97"/>
        <v>0</v>
      </c>
      <c r="CB125" s="49">
        <f t="shared" si="110"/>
        <v>95368.005952380947</v>
      </c>
    </row>
    <row r="126" spans="1:80" x14ac:dyDescent="0.3">
      <c r="A126" s="94" t="s">
        <v>28</v>
      </c>
      <c r="B126" s="79">
        <v>2030</v>
      </c>
      <c r="L126" s="49">
        <f t="shared" si="104"/>
        <v>0</v>
      </c>
      <c r="M126" s="82">
        <f t="shared" si="111"/>
        <v>35445055.780000001</v>
      </c>
      <c r="N126" s="49">
        <f t="shared" si="159"/>
        <v>81744.005119047622</v>
      </c>
      <c r="O126" s="49">
        <f t="shared" si="112"/>
        <v>35263359.81976191</v>
      </c>
      <c r="P126" s="82">
        <f t="shared" si="106"/>
        <v>181695.96023809165</v>
      </c>
      <c r="Q126" s="82">
        <f t="shared" si="107"/>
        <v>306.91730798031313</v>
      </c>
      <c r="R126" s="82">
        <f t="shared" si="121"/>
        <v>1035.6669733571223</v>
      </c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>
        <f t="shared" si="155"/>
        <v>16348.801071428572</v>
      </c>
      <c r="AX126" s="59">
        <f t="shared" si="156"/>
        <v>13624.000833333332</v>
      </c>
      <c r="AY126" s="59">
        <f t="shared" si="157"/>
        <v>8174.4004761904762</v>
      </c>
      <c r="AZ126" s="59">
        <f t="shared" si="158"/>
        <v>5449.6003571428573</v>
      </c>
      <c r="BA126" s="59">
        <f t="shared" si="160"/>
        <v>8174.4004761904762</v>
      </c>
      <c r="BB126" s="59">
        <f t="shared" si="161"/>
        <v>13624.000833333332</v>
      </c>
      <c r="BC126" s="59">
        <f t="shared" si="162"/>
        <v>16348.801071428572</v>
      </c>
      <c r="BD126" s="59">
        <f t="shared" si="163"/>
        <v>0</v>
      </c>
      <c r="BE126" s="59">
        <f t="shared" si="164"/>
        <v>0</v>
      </c>
      <c r="BF126" s="59">
        <f t="shared" si="165"/>
        <v>0</v>
      </c>
      <c r="BG126" s="59">
        <f t="shared" si="166"/>
        <v>0</v>
      </c>
      <c r="BH126" s="59">
        <f t="shared" si="167"/>
        <v>0</v>
      </c>
      <c r="BI126" s="59">
        <f t="shared" si="168"/>
        <v>0</v>
      </c>
      <c r="BJ126" s="59">
        <f t="shared" si="169"/>
        <v>0</v>
      </c>
      <c r="BK126" s="59">
        <f t="shared" si="170"/>
        <v>0</v>
      </c>
      <c r="BL126" s="59">
        <f t="shared" si="171"/>
        <v>0</v>
      </c>
      <c r="BM126" s="59">
        <f t="shared" si="172"/>
        <v>0</v>
      </c>
      <c r="BN126" s="59">
        <f t="shared" si="173"/>
        <v>0</v>
      </c>
      <c r="BO126" s="59">
        <f t="shared" si="174"/>
        <v>0</v>
      </c>
      <c r="BP126" s="59">
        <f t="shared" si="77"/>
        <v>0</v>
      </c>
      <c r="BQ126" s="59">
        <f t="shared" si="79"/>
        <v>0</v>
      </c>
      <c r="BR126" s="59">
        <f t="shared" si="81"/>
        <v>0</v>
      </c>
      <c r="BS126" s="59">
        <f t="shared" si="83"/>
        <v>0</v>
      </c>
      <c r="BT126" s="59">
        <f t="shared" si="85"/>
        <v>0</v>
      </c>
      <c r="BU126" s="59">
        <f t="shared" si="87"/>
        <v>0</v>
      </c>
      <c r="BV126" s="59">
        <f t="shared" si="89"/>
        <v>0</v>
      </c>
      <c r="BW126" s="59">
        <f t="shared" si="91"/>
        <v>0</v>
      </c>
      <c r="BX126" s="59">
        <f t="shared" si="93"/>
        <v>0</v>
      </c>
      <c r="BY126" s="59">
        <f t="shared" si="95"/>
        <v>0</v>
      </c>
      <c r="BZ126" s="59">
        <f t="shared" si="97"/>
        <v>0</v>
      </c>
      <c r="CB126" s="49">
        <f t="shared" si="110"/>
        <v>81744.005119047622</v>
      </c>
    </row>
    <row r="127" spans="1:80" x14ac:dyDescent="0.3">
      <c r="A127" s="94" t="s">
        <v>29</v>
      </c>
      <c r="B127" s="79">
        <v>2030</v>
      </c>
      <c r="L127" s="49">
        <f t="shared" si="104"/>
        <v>0</v>
      </c>
      <c r="M127" s="82">
        <f t="shared" si="111"/>
        <v>35445055.780000001</v>
      </c>
      <c r="N127" s="49">
        <f t="shared" si="159"/>
        <v>65395.204047619045</v>
      </c>
      <c r="O127" s="49">
        <f t="shared" si="112"/>
        <v>35328755.02380953</v>
      </c>
      <c r="P127" s="82">
        <f t="shared" si="106"/>
        <v>116300.75619047135</v>
      </c>
      <c r="Q127" s="82">
        <f t="shared" si="107"/>
        <v>196.45299190626136</v>
      </c>
      <c r="R127" s="82">
        <f t="shared" si="121"/>
        <v>662.91431028568672</v>
      </c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>
        <f t="shared" si="156"/>
        <v>13624.000833333332</v>
      </c>
      <c r="AY127" s="59">
        <f t="shared" si="157"/>
        <v>8174.4004761904762</v>
      </c>
      <c r="AZ127" s="59">
        <f t="shared" si="158"/>
        <v>5449.6003571428573</v>
      </c>
      <c r="BA127" s="59">
        <f t="shared" si="160"/>
        <v>8174.4004761904762</v>
      </c>
      <c r="BB127" s="59">
        <f t="shared" si="161"/>
        <v>13624.000833333332</v>
      </c>
      <c r="BC127" s="59">
        <f t="shared" si="162"/>
        <v>16348.801071428572</v>
      </c>
      <c r="BD127" s="59">
        <f t="shared" si="163"/>
        <v>0</v>
      </c>
      <c r="BE127" s="59">
        <f t="shared" si="164"/>
        <v>0</v>
      </c>
      <c r="BF127" s="59">
        <f t="shared" si="165"/>
        <v>0</v>
      </c>
      <c r="BG127" s="59">
        <f t="shared" si="166"/>
        <v>0</v>
      </c>
      <c r="BH127" s="59">
        <f t="shared" si="167"/>
        <v>0</v>
      </c>
      <c r="BI127" s="59">
        <f t="shared" si="168"/>
        <v>0</v>
      </c>
      <c r="BJ127" s="59">
        <f t="shared" si="169"/>
        <v>0</v>
      </c>
      <c r="BK127" s="59">
        <f t="shared" si="170"/>
        <v>0</v>
      </c>
      <c r="BL127" s="59">
        <f t="shared" si="171"/>
        <v>0</v>
      </c>
      <c r="BM127" s="59">
        <f t="shared" si="172"/>
        <v>0</v>
      </c>
      <c r="BN127" s="59">
        <f t="shared" si="173"/>
        <v>0</v>
      </c>
      <c r="BO127" s="59">
        <f t="shared" si="174"/>
        <v>0</v>
      </c>
      <c r="BP127" s="59">
        <f t="shared" ref="BP127:BP145" si="175">($L$62/$V$4)</f>
        <v>0</v>
      </c>
      <c r="BQ127" s="59">
        <f t="shared" si="79"/>
        <v>0</v>
      </c>
      <c r="BR127" s="59">
        <f t="shared" si="81"/>
        <v>0</v>
      </c>
      <c r="BS127" s="59">
        <f t="shared" si="83"/>
        <v>0</v>
      </c>
      <c r="BT127" s="59">
        <f t="shared" si="85"/>
        <v>0</v>
      </c>
      <c r="BU127" s="59">
        <f t="shared" si="87"/>
        <v>0</v>
      </c>
      <c r="BV127" s="59">
        <f t="shared" si="89"/>
        <v>0</v>
      </c>
      <c r="BW127" s="59">
        <f t="shared" si="91"/>
        <v>0</v>
      </c>
      <c r="BX127" s="59">
        <f t="shared" si="93"/>
        <v>0</v>
      </c>
      <c r="BY127" s="59">
        <f t="shared" si="95"/>
        <v>0</v>
      </c>
      <c r="BZ127" s="59">
        <f t="shared" si="97"/>
        <v>0</v>
      </c>
      <c r="CB127" s="49">
        <f t="shared" si="110"/>
        <v>65395.204047619045</v>
      </c>
    </row>
    <row r="128" spans="1:80" x14ac:dyDescent="0.3">
      <c r="A128" s="94" t="s">
        <v>18</v>
      </c>
      <c r="B128" s="79">
        <v>2031</v>
      </c>
      <c r="L128" s="49">
        <f t="shared" si="104"/>
        <v>0</v>
      </c>
      <c r="M128" s="82">
        <f t="shared" si="111"/>
        <v>35445055.780000001</v>
      </c>
      <c r="N128" s="49">
        <f t="shared" si="159"/>
        <v>51771.203214285713</v>
      </c>
      <c r="O128" s="49">
        <f t="shared" si="112"/>
        <v>35380526.227023818</v>
      </c>
      <c r="P128" s="82">
        <f t="shared" si="106"/>
        <v>64529.552976183593</v>
      </c>
      <c r="Q128" s="82">
        <f t="shared" si="107"/>
        <v>109.00207499754418</v>
      </c>
      <c r="R128" s="82">
        <f t="shared" si="121"/>
        <v>367.81845196424655</v>
      </c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>
        <f t="shared" si="157"/>
        <v>8174.4004761904762</v>
      </c>
      <c r="AZ128" s="59">
        <f t="shared" si="158"/>
        <v>5449.6003571428573</v>
      </c>
      <c r="BA128" s="59">
        <f t="shared" si="160"/>
        <v>8174.4004761904762</v>
      </c>
      <c r="BB128" s="59">
        <f t="shared" si="161"/>
        <v>13624.000833333332</v>
      </c>
      <c r="BC128" s="59">
        <f t="shared" si="162"/>
        <v>16348.801071428572</v>
      </c>
      <c r="BD128" s="59">
        <f t="shared" si="163"/>
        <v>0</v>
      </c>
      <c r="BE128" s="59">
        <f t="shared" si="164"/>
        <v>0</v>
      </c>
      <c r="BF128" s="59">
        <f t="shared" si="165"/>
        <v>0</v>
      </c>
      <c r="BG128" s="59">
        <f t="shared" si="166"/>
        <v>0</v>
      </c>
      <c r="BH128" s="59">
        <f t="shared" si="167"/>
        <v>0</v>
      </c>
      <c r="BI128" s="59">
        <f t="shared" si="168"/>
        <v>0</v>
      </c>
      <c r="BJ128" s="59">
        <f t="shared" si="169"/>
        <v>0</v>
      </c>
      <c r="BK128" s="59">
        <f t="shared" si="170"/>
        <v>0</v>
      </c>
      <c r="BL128" s="59">
        <f t="shared" si="171"/>
        <v>0</v>
      </c>
      <c r="BM128" s="59">
        <f t="shared" si="172"/>
        <v>0</v>
      </c>
      <c r="BN128" s="59">
        <f t="shared" si="173"/>
        <v>0</v>
      </c>
      <c r="BO128" s="59">
        <f t="shared" si="174"/>
        <v>0</v>
      </c>
      <c r="BP128" s="59">
        <f t="shared" si="175"/>
        <v>0</v>
      </c>
      <c r="BQ128" s="59">
        <f t="shared" ref="BQ128:BQ146" si="176">($L$63/$V$4)</f>
        <v>0</v>
      </c>
      <c r="BR128" s="59">
        <f t="shared" si="81"/>
        <v>0</v>
      </c>
      <c r="BS128" s="59">
        <f t="shared" si="83"/>
        <v>0</v>
      </c>
      <c r="BT128" s="59">
        <f t="shared" si="85"/>
        <v>0</v>
      </c>
      <c r="BU128" s="59">
        <f t="shared" si="87"/>
        <v>0</v>
      </c>
      <c r="BV128" s="59">
        <f t="shared" si="89"/>
        <v>0</v>
      </c>
      <c r="BW128" s="59">
        <f t="shared" si="91"/>
        <v>0</v>
      </c>
      <c r="BX128" s="59">
        <f t="shared" si="93"/>
        <v>0</v>
      </c>
      <c r="BY128" s="59">
        <f t="shared" si="95"/>
        <v>0</v>
      </c>
      <c r="BZ128" s="59">
        <f t="shared" si="97"/>
        <v>0</v>
      </c>
      <c r="CB128" s="49">
        <f t="shared" si="110"/>
        <v>51771.203214285713</v>
      </c>
    </row>
    <row r="129" spans="1:80" x14ac:dyDescent="0.3">
      <c r="A129" s="94" t="s">
        <v>19</v>
      </c>
      <c r="B129" s="79">
        <v>2031</v>
      </c>
      <c r="L129" s="49">
        <f t="shared" si="104"/>
        <v>0</v>
      </c>
      <c r="M129" s="82">
        <f t="shared" si="111"/>
        <v>35445055.780000001</v>
      </c>
      <c r="N129" s="49">
        <f t="shared" si="159"/>
        <v>43596.802738095234</v>
      </c>
      <c r="O129" s="49">
        <f t="shared" si="112"/>
        <v>35424123.02976191</v>
      </c>
      <c r="P129" s="82">
        <f t="shared" si="106"/>
        <v>20932.750238090754</v>
      </c>
      <c r="Q129" s="82">
        <f t="shared" si="107"/>
        <v>35.35919754781748</v>
      </c>
      <c r="R129" s="82">
        <f t="shared" si="121"/>
        <v>119.31667635711729</v>
      </c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>
        <f t="shared" si="158"/>
        <v>5449.6003571428573</v>
      </c>
      <c r="BA129" s="59">
        <f t="shared" si="160"/>
        <v>8174.4004761904762</v>
      </c>
      <c r="BB129" s="59">
        <f t="shared" si="161"/>
        <v>13624.000833333332</v>
      </c>
      <c r="BC129" s="59">
        <f t="shared" si="162"/>
        <v>16348.801071428572</v>
      </c>
      <c r="BD129" s="59">
        <f t="shared" si="163"/>
        <v>0</v>
      </c>
      <c r="BE129" s="59">
        <f t="shared" si="164"/>
        <v>0</v>
      </c>
      <c r="BF129" s="59">
        <f t="shared" si="165"/>
        <v>0</v>
      </c>
      <c r="BG129" s="59">
        <f t="shared" si="166"/>
        <v>0</v>
      </c>
      <c r="BH129" s="59">
        <f t="shared" si="167"/>
        <v>0</v>
      </c>
      <c r="BI129" s="59">
        <f t="shared" si="168"/>
        <v>0</v>
      </c>
      <c r="BJ129" s="59">
        <f t="shared" si="169"/>
        <v>0</v>
      </c>
      <c r="BK129" s="59">
        <f t="shared" si="170"/>
        <v>0</v>
      </c>
      <c r="BL129" s="59">
        <f t="shared" si="171"/>
        <v>0</v>
      </c>
      <c r="BM129" s="59">
        <f t="shared" si="172"/>
        <v>0</v>
      </c>
      <c r="BN129" s="59">
        <f t="shared" si="173"/>
        <v>0</v>
      </c>
      <c r="BO129" s="59">
        <f t="shared" si="174"/>
        <v>0</v>
      </c>
      <c r="BP129" s="59">
        <f t="shared" si="175"/>
        <v>0</v>
      </c>
      <c r="BQ129" s="59">
        <f t="shared" si="176"/>
        <v>0</v>
      </c>
      <c r="BR129" s="59">
        <f t="shared" ref="BR129:BR147" si="177">($L$64/$V$4)</f>
        <v>0</v>
      </c>
      <c r="BS129" s="59">
        <f t="shared" si="83"/>
        <v>0</v>
      </c>
      <c r="BT129" s="59">
        <f t="shared" si="85"/>
        <v>0</v>
      </c>
      <c r="BU129" s="59">
        <f t="shared" si="87"/>
        <v>0</v>
      </c>
      <c r="BV129" s="59">
        <f t="shared" si="89"/>
        <v>0</v>
      </c>
      <c r="BW129" s="59">
        <f t="shared" si="91"/>
        <v>0</v>
      </c>
      <c r="BX129" s="59">
        <f t="shared" si="93"/>
        <v>0</v>
      </c>
      <c r="BY129" s="59">
        <f t="shared" si="95"/>
        <v>0</v>
      </c>
      <c r="BZ129" s="59">
        <f t="shared" si="97"/>
        <v>0</v>
      </c>
      <c r="CB129" s="49">
        <f t="shared" si="110"/>
        <v>43596.802738095234</v>
      </c>
    </row>
    <row r="130" spans="1:80" x14ac:dyDescent="0.3">
      <c r="A130" s="94" t="s">
        <v>20</v>
      </c>
      <c r="B130" s="79">
        <v>2031</v>
      </c>
      <c r="L130" s="49">
        <f t="shared" si="104"/>
        <v>0</v>
      </c>
      <c r="M130" s="82">
        <f t="shared" si="111"/>
        <v>35445055.780000001</v>
      </c>
      <c r="N130" s="49">
        <f t="shared" si="159"/>
        <v>38147.202380952382</v>
      </c>
      <c r="O130" s="49">
        <f t="shared" si="112"/>
        <v>35462270.232142866</v>
      </c>
      <c r="P130" s="82">
        <f t="shared" si="106"/>
        <v>-17214.452142864466</v>
      </c>
      <c r="Q130" s="82">
        <f t="shared" si="107"/>
        <v>-29.078320195565102</v>
      </c>
      <c r="R130" s="82">
        <f t="shared" si="121"/>
        <v>-98.122377214327457</v>
      </c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>
        <f t="shared" si="160"/>
        <v>8174.4004761904762</v>
      </c>
      <c r="BB130" s="59">
        <f t="shared" si="161"/>
        <v>13624.000833333332</v>
      </c>
      <c r="BC130" s="59">
        <f t="shared" si="162"/>
        <v>16348.801071428572</v>
      </c>
      <c r="BD130" s="59">
        <f t="shared" si="163"/>
        <v>0</v>
      </c>
      <c r="BE130" s="59">
        <f t="shared" si="164"/>
        <v>0</v>
      </c>
      <c r="BF130" s="59">
        <f t="shared" si="165"/>
        <v>0</v>
      </c>
      <c r="BG130" s="59">
        <f t="shared" si="166"/>
        <v>0</v>
      </c>
      <c r="BH130" s="59">
        <f t="shared" si="167"/>
        <v>0</v>
      </c>
      <c r="BI130" s="59">
        <f t="shared" si="168"/>
        <v>0</v>
      </c>
      <c r="BJ130" s="59">
        <f t="shared" si="169"/>
        <v>0</v>
      </c>
      <c r="BK130" s="59">
        <f t="shared" si="170"/>
        <v>0</v>
      </c>
      <c r="BL130" s="59">
        <f t="shared" si="171"/>
        <v>0</v>
      </c>
      <c r="BM130" s="59">
        <f t="shared" si="172"/>
        <v>0</v>
      </c>
      <c r="BN130" s="59">
        <f t="shared" si="173"/>
        <v>0</v>
      </c>
      <c r="BO130" s="59">
        <f t="shared" si="174"/>
        <v>0</v>
      </c>
      <c r="BP130" s="59">
        <f t="shared" si="175"/>
        <v>0</v>
      </c>
      <c r="BQ130" s="59">
        <f t="shared" si="176"/>
        <v>0</v>
      </c>
      <c r="BR130" s="59">
        <f t="shared" si="177"/>
        <v>0</v>
      </c>
      <c r="BS130" s="59">
        <f t="shared" ref="BS130:BS148" si="178">($L$65/$V$4)</f>
        <v>0</v>
      </c>
      <c r="BT130" s="59">
        <f t="shared" si="85"/>
        <v>0</v>
      </c>
      <c r="BU130" s="59">
        <f t="shared" si="87"/>
        <v>0</v>
      </c>
      <c r="BV130" s="59">
        <f t="shared" si="89"/>
        <v>0</v>
      </c>
      <c r="BW130" s="59">
        <f t="shared" si="91"/>
        <v>0</v>
      </c>
      <c r="BX130" s="59">
        <f t="shared" si="93"/>
        <v>0</v>
      </c>
      <c r="BY130" s="59">
        <f t="shared" si="95"/>
        <v>0</v>
      </c>
      <c r="BZ130" s="59">
        <f t="shared" si="97"/>
        <v>0</v>
      </c>
      <c r="CB130" s="49">
        <f t="shared" si="110"/>
        <v>38147.202380952382</v>
      </c>
    </row>
    <row r="131" spans="1:80" x14ac:dyDescent="0.3">
      <c r="A131" s="94" t="s">
        <v>21</v>
      </c>
      <c r="B131" s="79">
        <v>2031</v>
      </c>
      <c r="L131" s="49">
        <f t="shared" si="104"/>
        <v>0</v>
      </c>
      <c r="M131" s="82">
        <f t="shared" si="111"/>
        <v>35445055.780000001</v>
      </c>
      <c r="N131" s="49">
        <f t="shared" si="159"/>
        <v>29972.801904761902</v>
      </c>
      <c r="O131" s="49">
        <f t="shared" si="112"/>
        <v>35492243.034047626</v>
      </c>
      <c r="P131" s="82">
        <f t="shared" si="106"/>
        <v>-47187.254047624767</v>
      </c>
      <c r="Q131" s="82">
        <f t="shared" si="107"/>
        <v>-79.707798479957219</v>
      </c>
      <c r="R131" s="82">
        <f t="shared" si="121"/>
        <v>-268.96734807146117</v>
      </c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>
        <f t="shared" si="161"/>
        <v>13624.000833333332</v>
      </c>
      <c r="BC131" s="59">
        <f t="shared" si="162"/>
        <v>16348.801071428572</v>
      </c>
      <c r="BD131" s="59">
        <f t="shared" si="163"/>
        <v>0</v>
      </c>
      <c r="BE131" s="59">
        <f t="shared" si="164"/>
        <v>0</v>
      </c>
      <c r="BF131" s="59">
        <f t="shared" si="165"/>
        <v>0</v>
      </c>
      <c r="BG131" s="59">
        <f t="shared" si="166"/>
        <v>0</v>
      </c>
      <c r="BH131" s="59">
        <f t="shared" si="167"/>
        <v>0</v>
      </c>
      <c r="BI131" s="59">
        <f t="shared" si="168"/>
        <v>0</v>
      </c>
      <c r="BJ131" s="59">
        <f t="shared" si="169"/>
        <v>0</v>
      </c>
      <c r="BK131" s="59">
        <f t="shared" si="170"/>
        <v>0</v>
      </c>
      <c r="BL131" s="59">
        <f t="shared" si="171"/>
        <v>0</v>
      </c>
      <c r="BM131" s="59">
        <f t="shared" si="172"/>
        <v>0</v>
      </c>
      <c r="BN131" s="59">
        <f t="shared" si="173"/>
        <v>0</v>
      </c>
      <c r="BO131" s="59">
        <f t="shared" si="174"/>
        <v>0</v>
      </c>
      <c r="BP131" s="59">
        <f t="shared" si="175"/>
        <v>0</v>
      </c>
      <c r="BQ131" s="59">
        <f t="shared" si="176"/>
        <v>0</v>
      </c>
      <c r="BR131" s="59">
        <f t="shared" si="177"/>
        <v>0</v>
      </c>
      <c r="BS131" s="59">
        <f t="shared" si="178"/>
        <v>0</v>
      </c>
      <c r="BT131" s="59">
        <f t="shared" ref="BT131:BT149" si="179">($L$66/$V$4)</f>
        <v>0</v>
      </c>
      <c r="BU131" s="59">
        <f t="shared" si="87"/>
        <v>0</v>
      </c>
      <c r="BV131" s="59">
        <f t="shared" si="89"/>
        <v>0</v>
      </c>
      <c r="BW131" s="59">
        <f t="shared" si="91"/>
        <v>0</v>
      </c>
      <c r="BX131" s="59">
        <f t="shared" si="93"/>
        <v>0</v>
      </c>
      <c r="BY131" s="59">
        <f t="shared" si="95"/>
        <v>0</v>
      </c>
      <c r="BZ131" s="59">
        <f t="shared" si="97"/>
        <v>0</v>
      </c>
      <c r="CB131" s="49">
        <f t="shared" si="110"/>
        <v>29972.801904761902</v>
      </c>
    </row>
    <row r="132" spans="1:80" x14ac:dyDescent="0.3">
      <c r="A132" s="94" t="s">
        <v>22</v>
      </c>
      <c r="B132" s="79">
        <v>2031</v>
      </c>
      <c r="L132" s="49">
        <f t="shared" si="104"/>
        <v>0</v>
      </c>
      <c r="M132" s="82">
        <f t="shared" si="111"/>
        <v>35445055.780000001</v>
      </c>
      <c r="N132" s="49">
        <f t="shared" si="159"/>
        <v>16348.801071428572</v>
      </c>
      <c r="O132" s="49">
        <f t="shared" si="112"/>
        <v>35508591.835119054</v>
      </c>
      <c r="P132" s="82">
        <f t="shared" si="106"/>
        <v>-63536.055119052529</v>
      </c>
      <c r="Q132" s="82">
        <f t="shared" si="107"/>
        <v>-107.32387759901474</v>
      </c>
      <c r="R132" s="82">
        <f t="shared" si="121"/>
        <v>-362.15551417859939</v>
      </c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>
        <f t="shared" si="162"/>
        <v>16348.801071428572</v>
      </c>
      <c r="BD132" s="59">
        <f t="shared" si="163"/>
        <v>0</v>
      </c>
      <c r="BE132" s="59">
        <f t="shared" si="164"/>
        <v>0</v>
      </c>
      <c r="BF132" s="59">
        <f t="shared" si="165"/>
        <v>0</v>
      </c>
      <c r="BG132" s="59">
        <f t="shared" si="166"/>
        <v>0</v>
      </c>
      <c r="BH132" s="59">
        <f t="shared" si="167"/>
        <v>0</v>
      </c>
      <c r="BI132" s="59">
        <f t="shared" si="168"/>
        <v>0</v>
      </c>
      <c r="BJ132" s="59">
        <f t="shared" si="169"/>
        <v>0</v>
      </c>
      <c r="BK132" s="59">
        <f t="shared" si="170"/>
        <v>0</v>
      </c>
      <c r="BL132" s="59">
        <f t="shared" si="171"/>
        <v>0</v>
      </c>
      <c r="BM132" s="59">
        <f t="shared" si="172"/>
        <v>0</v>
      </c>
      <c r="BN132" s="59">
        <f t="shared" si="173"/>
        <v>0</v>
      </c>
      <c r="BO132" s="59">
        <f t="shared" si="174"/>
        <v>0</v>
      </c>
      <c r="BP132" s="59">
        <f t="shared" si="175"/>
        <v>0</v>
      </c>
      <c r="BQ132" s="59">
        <f t="shared" si="176"/>
        <v>0</v>
      </c>
      <c r="BR132" s="59">
        <f t="shared" si="177"/>
        <v>0</v>
      </c>
      <c r="BS132" s="59">
        <f t="shared" si="178"/>
        <v>0</v>
      </c>
      <c r="BT132" s="59">
        <f t="shared" si="179"/>
        <v>0</v>
      </c>
      <c r="BU132" s="59">
        <f t="shared" ref="BU132:BU150" si="180">($L$67/$V$4)</f>
        <v>0</v>
      </c>
      <c r="BV132" s="59">
        <f t="shared" si="89"/>
        <v>0</v>
      </c>
      <c r="BW132" s="59">
        <f t="shared" si="91"/>
        <v>0</v>
      </c>
      <c r="BX132" s="59">
        <f t="shared" si="93"/>
        <v>0</v>
      </c>
      <c r="BY132" s="59">
        <f t="shared" si="95"/>
        <v>0</v>
      </c>
      <c r="BZ132" s="59">
        <f t="shared" si="97"/>
        <v>0</v>
      </c>
      <c r="CB132" s="49">
        <f t="shared" si="110"/>
        <v>16348.801071428572</v>
      </c>
    </row>
    <row r="133" spans="1:80" x14ac:dyDescent="0.3">
      <c r="A133" s="94" t="s">
        <v>23</v>
      </c>
      <c r="B133" s="79">
        <v>2031</v>
      </c>
      <c r="L133" s="49">
        <f t="shared" si="104"/>
        <v>0</v>
      </c>
      <c r="M133" s="82">
        <f t="shared" si="111"/>
        <v>35445055.780000001</v>
      </c>
      <c r="N133" s="49">
        <f t="shared" si="159"/>
        <v>0</v>
      </c>
      <c r="O133" s="49">
        <f t="shared" si="112"/>
        <v>35508591.835119054</v>
      </c>
      <c r="P133" s="82">
        <f t="shared" si="106"/>
        <v>-63536.055119052529</v>
      </c>
      <c r="Q133" s="82">
        <f t="shared" si="107"/>
        <v>-107.32387759901474</v>
      </c>
      <c r="R133" s="82">
        <f t="shared" si="121"/>
        <v>-362.15551417859939</v>
      </c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>
        <f t="shared" si="163"/>
        <v>0</v>
      </c>
      <c r="BE133" s="59">
        <f t="shared" si="164"/>
        <v>0</v>
      </c>
      <c r="BF133" s="59">
        <f t="shared" si="165"/>
        <v>0</v>
      </c>
      <c r="BG133" s="59">
        <f t="shared" si="166"/>
        <v>0</v>
      </c>
      <c r="BH133" s="59">
        <f t="shared" si="167"/>
        <v>0</v>
      </c>
      <c r="BI133" s="59">
        <f t="shared" si="168"/>
        <v>0</v>
      </c>
      <c r="BJ133" s="59">
        <f t="shared" si="169"/>
        <v>0</v>
      </c>
      <c r="BK133" s="59">
        <f t="shared" si="170"/>
        <v>0</v>
      </c>
      <c r="BL133" s="59">
        <f t="shared" si="171"/>
        <v>0</v>
      </c>
      <c r="BM133" s="59">
        <f t="shared" si="172"/>
        <v>0</v>
      </c>
      <c r="BN133" s="59">
        <f t="shared" si="173"/>
        <v>0</v>
      </c>
      <c r="BO133" s="59">
        <f t="shared" si="174"/>
        <v>0</v>
      </c>
      <c r="BP133" s="59">
        <f t="shared" si="175"/>
        <v>0</v>
      </c>
      <c r="BQ133" s="59">
        <f t="shared" si="176"/>
        <v>0</v>
      </c>
      <c r="BR133" s="59">
        <f t="shared" si="177"/>
        <v>0</v>
      </c>
      <c r="BS133" s="59">
        <f t="shared" si="178"/>
        <v>0</v>
      </c>
      <c r="BT133" s="59">
        <f t="shared" si="179"/>
        <v>0</v>
      </c>
      <c r="BU133" s="59">
        <f t="shared" si="180"/>
        <v>0</v>
      </c>
      <c r="BV133" s="59">
        <f t="shared" ref="BV133:BV151" si="181">($L$68/$V$4)</f>
        <v>0</v>
      </c>
      <c r="BW133" s="59">
        <f t="shared" si="91"/>
        <v>0</v>
      </c>
      <c r="BX133" s="59">
        <f t="shared" si="93"/>
        <v>0</v>
      </c>
      <c r="BY133" s="59">
        <f t="shared" si="95"/>
        <v>0</v>
      </c>
      <c r="BZ133" s="59">
        <f t="shared" si="97"/>
        <v>0</v>
      </c>
      <c r="CB133" s="49">
        <f t="shared" si="110"/>
        <v>0</v>
      </c>
    </row>
    <row r="134" spans="1:80" x14ac:dyDescent="0.3">
      <c r="A134" s="94" t="s">
        <v>24</v>
      </c>
      <c r="B134" s="79">
        <v>2031</v>
      </c>
      <c r="L134" s="49">
        <f t="shared" si="104"/>
        <v>0</v>
      </c>
      <c r="M134" s="82">
        <f t="shared" ref="M134:M157" si="182">M133+L134</f>
        <v>35445055.780000001</v>
      </c>
      <c r="N134" s="49">
        <f t="shared" ref="N134:N157" si="183">CB134</f>
        <v>0</v>
      </c>
      <c r="O134" s="49">
        <f t="shared" ref="O134:O157" si="184">O133+N134</f>
        <v>35508591.835119054</v>
      </c>
      <c r="P134" s="82">
        <f t="shared" ref="P134:P157" si="185">M134-O134</f>
        <v>-63536.055119052529</v>
      </c>
      <c r="Q134" s="82">
        <f t="shared" ref="Q134:Q157" si="186">P134*$U$10/12</f>
        <v>-107.32387759901474</v>
      </c>
      <c r="R134" s="82">
        <f t="shared" si="121"/>
        <v>-362.15551417859939</v>
      </c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>
        <f t="shared" si="164"/>
        <v>0</v>
      </c>
      <c r="BF134" s="59">
        <f t="shared" si="165"/>
        <v>0</v>
      </c>
      <c r="BG134" s="59">
        <f t="shared" si="166"/>
        <v>0</v>
      </c>
      <c r="BH134" s="59">
        <f t="shared" si="167"/>
        <v>0</v>
      </c>
      <c r="BI134" s="59">
        <f t="shared" si="168"/>
        <v>0</v>
      </c>
      <c r="BJ134" s="59">
        <f t="shared" si="169"/>
        <v>0</v>
      </c>
      <c r="BK134" s="59">
        <f t="shared" si="170"/>
        <v>0</v>
      </c>
      <c r="BL134" s="59">
        <f t="shared" si="171"/>
        <v>0</v>
      </c>
      <c r="BM134" s="59">
        <f t="shared" si="172"/>
        <v>0</v>
      </c>
      <c r="BN134" s="59">
        <f t="shared" si="173"/>
        <v>0</v>
      </c>
      <c r="BO134" s="59">
        <f t="shared" si="174"/>
        <v>0</v>
      </c>
      <c r="BP134" s="59">
        <f t="shared" si="175"/>
        <v>0</v>
      </c>
      <c r="BQ134" s="59">
        <f t="shared" si="176"/>
        <v>0</v>
      </c>
      <c r="BR134" s="59">
        <f t="shared" si="177"/>
        <v>0</v>
      </c>
      <c r="BS134" s="59">
        <f t="shared" si="178"/>
        <v>0</v>
      </c>
      <c r="BT134" s="59">
        <f t="shared" si="179"/>
        <v>0</v>
      </c>
      <c r="BU134" s="59">
        <f t="shared" si="180"/>
        <v>0</v>
      </c>
      <c r="BV134" s="59">
        <f t="shared" si="181"/>
        <v>0</v>
      </c>
      <c r="BW134" s="59">
        <f t="shared" ref="BW134:BW152" si="187">($L$69/$V$4)</f>
        <v>0</v>
      </c>
      <c r="BX134" s="59">
        <f t="shared" si="93"/>
        <v>0</v>
      </c>
      <c r="BY134" s="59">
        <f t="shared" si="95"/>
        <v>0</v>
      </c>
      <c r="BZ134" s="59">
        <f t="shared" si="97"/>
        <v>0</v>
      </c>
      <c r="CB134" s="49">
        <f t="shared" si="110"/>
        <v>0</v>
      </c>
    </row>
    <row r="135" spans="1:80" x14ac:dyDescent="0.3">
      <c r="A135" s="94" t="s">
        <v>25</v>
      </c>
      <c r="B135" s="79">
        <v>2031</v>
      </c>
      <c r="L135" s="49">
        <f t="shared" si="104"/>
        <v>0</v>
      </c>
      <c r="M135" s="82">
        <f t="shared" si="182"/>
        <v>35445055.780000001</v>
      </c>
      <c r="N135" s="49">
        <f t="shared" si="183"/>
        <v>0</v>
      </c>
      <c r="O135" s="49">
        <f t="shared" si="184"/>
        <v>35508591.835119054</v>
      </c>
      <c r="P135" s="82">
        <f t="shared" si="185"/>
        <v>-63536.055119052529</v>
      </c>
      <c r="Q135" s="82">
        <f t="shared" si="186"/>
        <v>-107.32387759901474</v>
      </c>
      <c r="R135" s="82">
        <f t="shared" si="121"/>
        <v>-362.15551417859939</v>
      </c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>
        <f t="shared" si="165"/>
        <v>0</v>
      </c>
      <c r="BG135" s="59">
        <f t="shared" si="166"/>
        <v>0</v>
      </c>
      <c r="BH135" s="59">
        <f t="shared" si="167"/>
        <v>0</v>
      </c>
      <c r="BI135" s="59">
        <f t="shared" si="168"/>
        <v>0</v>
      </c>
      <c r="BJ135" s="59">
        <f t="shared" si="169"/>
        <v>0</v>
      </c>
      <c r="BK135" s="59">
        <f t="shared" si="170"/>
        <v>0</v>
      </c>
      <c r="BL135" s="59">
        <f t="shared" si="171"/>
        <v>0</v>
      </c>
      <c r="BM135" s="59">
        <f t="shared" si="172"/>
        <v>0</v>
      </c>
      <c r="BN135" s="59">
        <f t="shared" si="173"/>
        <v>0</v>
      </c>
      <c r="BO135" s="59">
        <f t="shared" si="174"/>
        <v>0</v>
      </c>
      <c r="BP135" s="59">
        <f t="shared" si="175"/>
        <v>0</v>
      </c>
      <c r="BQ135" s="59">
        <f t="shared" si="176"/>
        <v>0</v>
      </c>
      <c r="BR135" s="59">
        <f t="shared" si="177"/>
        <v>0</v>
      </c>
      <c r="BS135" s="59">
        <f t="shared" si="178"/>
        <v>0</v>
      </c>
      <c r="BT135" s="59">
        <f t="shared" si="179"/>
        <v>0</v>
      </c>
      <c r="BU135" s="59">
        <f t="shared" si="180"/>
        <v>0</v>
      </c>
      <c r="BV135" s="59">
        <f t="shared" si="181"/>
        <v>0</v>
      </c>
      <c r="BW135" s="59">
        <f t="shared" si="187"/>
        <v>0</v>
      </c>
      <c r="BX135" s="59">
        <f t="shared" ref="BX135:BX153" si="188">($L$70/$V$4)</f>
        <v>0</v>
      </c>
      <c r="BY135" s="59">
        <f t="shared" si="95"/>
        <v>0</v>
      </c>
      <c r="BZ135" s="59">
        <f t="shared" si="97"/>
        <v>0</v>
      </c>
      <c r="CB135" s="49">
        <f t="shared" si="110"/>
        <v>0</v>
      </c>
    </row>
    <row r="136" spans="1:80" x14ac:dyDescent="0.3">
      <c r="A136" s="94" t="s">
        <v>26</v>
      </c>
      <c r="B136" s="79">
        <v>2031</v>
      </c>
      <c r="L136" s="49">
        <f t="shared" si="104"/>
        <v>0</v>
      </c>
      <c r="M136" s="82">
        <f t="shared" si="182"/>
        <v>35445055.780000001</v>
      </c>
      <c r="N136" s="49">
        <f t="shared" si="183"/>
        <v>0</v>
      </c>
      <c r="O136" s="49">
        <f t="shared" si="184"/>
        <v>35508591.835119054</v>
      </c>
      <c r="P136" s="82">
        <f t="shared" si="185"/>
        <v>-63536.055119052529</v>
      </c>
      <c r="Q136" s="82">
        <f t="shared" si="186"/>
        <v>-107.32387759901474</v>
      </c>
      <c r="R136" s="82">
        <f t="shared" si="121"/>
        <v>-362.15551417859939</v>
      </c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>
        <f t="shared" si="166"/>
        <v>0</v>
      </c>
      <c r="BH136" s="59">
        <f t="shared" si="167"/>
        <v>0</v>
      </c>
      <c r="BI136" s="59">
        <f t="shared" si="168"/>
        <v>0</v>
      </c>
      <c r="BJ136" s="59">
        <f t="shared" si="169"/>
        <v>0</v>
      </c>
      <c r="BK136" s="59">
        <f t="shared" si="170"/>
        <v>0</v>
      </c>
      <c r="BL136" s="59">
        <f t="shared" si="171"/>
        <v>0</v>
      </c>
      <c r="BM136" s="59">
        <f t="shared" si="172"/>
        <v>0</v>
      </c>
      <c r="BN136" s="59">
        <f t="shared" si="173"/>
        <v>0</v>
      </c>
      <c r="BO136" s="59">
        <f t="shared" si="174"/>
        <v>0</v>
      </c>
      <c r="BP136" s="59">
        <f t="shared" si="175"/>
        <v>0</v>
      </c>
      <c r="BQ136" s="59">
        <f t="shared" si="176"/>
        <v>0</v>
      </c>
      <c r="BR136" s="59">
        <f t="shared" si="177"/>
        <v>0</v>
      </c>
      <c r="BS136" s="59">
        <f t="shared" si="178"/>
        <v>0</v>
      </c>
      <c r="BT136" s="59">
        <f t="shared" si="179"/>
        <v>0</v>
      </c>
      <c r="BU136" s="59">
        <f t="shared" si="180"/>
        <v>0</v>
      </c>
      <c r="BV136" s="59">
        <f t="shared" si="181"/>
        <v>0</v>
      </c>
      <c r="BW136" s="59">
        <f t="shared" si="187"/>
        <v>0</v>
      </c>
      <c r="BX136" s="59">
        <f t="shared" si="188"/>
        <v>0</v>
      </c>
      <c r="BY136" s="59">
        <f t="shared" ref="BY136:BY154" si="189">($L$71/$V$4)</f>
        <v>0</v>
      </c>
      <c r="BZ136" s="59">
        <f t="shared" si="97"/>
        <v>0</v>
      </c>
      <c r="CB136" s="49">
        <f t="shared" si="110"/>
        <v>0</v>
      </c>
    </row>
    <row r="137" spans="1:80" x14ac:dyDescent="0.3">
      <c r="A137" s="94" t="s">
        <v>27</v>
      </c>
      <c r="B137" s="79">
        <v>2031</v>
      </c>
      <c r="L137" s="49">
        <f t="shared" si="104"/>
        <v>0</v>
      </c>
      <c r="M137" s="82">
        <f t="shared" si="182"/>
        <v>35445055.780000001</v>
      </c>
      <c r="N137" s="49">
        <f t="shared" si="183"/>
        <v>0</v>
      </c>
      <c r="O137" s="49">
        <f t="shared" si="184"/>
        <v>35508591.835119054</v>
      </c>
      <c r="P137" s="82">
        <f t="shared" si="185"/>
        <v>-63536.055119052529</v>
      </c>
      <c r="Q137" s="82">
        <f t="shared" si="186"/>
        <v>-107.32387759901474</v>
      </c>
      <c r="R137" s="82">
        <f t="shared" si="121"/>
        <v>-362.15551417859939</v>
      </c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>
        <f t="shared" si="167"/>
        <v>0</v>
      </c>
      <c r="BI137" s="59">
        <f t="shared" si="168"/>
        <v>0</v>
      </c>
      <c r="BJ137" s="59">
        <f t="shared" si="169"/>
        <v>0</v>
      </c>
      <c r="BK137" s="59">
        <f t="shared" si="170"/>
        <v>0</v>
      </c>
      <c r="BL137" s="59">
        <f t="shared" si="171"/>
        <v>0</v>
      </c>
      <c r="BM137" s="59">
        <f t="shared" si="172"/>
        <v>0</v>
      </c>
      <c r="BN137" s="59">
        <f t="shared" si="173"/>
        <v>0</v>
      </c>
      <c r="BO137" s="59">
        <f t="shared" si="174"/>
        <v>0</v>
      </c>
      <c r="BP137" s="59">
        <f t="shared" si="175"/>
        <v>0</v>
      </c>
      <c r="BQ137" s="59">
        <f t="shared" si="176"/>
        <v>0</v>
      </c>
      <c r="BR137" s="59">
        <f t="shared" si="177"/>
        <v>0</v>
      </c>
      <c r="BS137" s="59">
        <f t="shared" si="178"/>
        <v>0</v>
      </c>
      <c r="BT137" s="59">
        <f t="shared" si="179"/>
        <v>0</v>
      </c>
      <c r="BU137" s="59">
        <f t="shared" si="180"/>
        <v>0</v>
      </c>
      <c r="BV137" s="59">
        <f t="shared" si="181"/>
        <v>0</v>
      </c>
      <c r="BW137" s="59">
        <f t="shared" si="187"/>
        <v>0</v>
      </c>
      <c r="BX137" s="59">
        <f t="shared" si="188"/>
        <v>0</v>
      </c>
      <c r="BY137" s="59">
        <f t="shared" si="189"/>
        <v>0</v>
      </c>
      <c r="BZ137" s="59">
        <f t="shared" ref="BZ137:BZ155" si="190">($L$72/$V$4)</f>
        <v>0</v>
      </c>
      <c r="CB137" s="49">
        <f t="shared" si="110"/>
        <v>0</v>
      </c>
    </row>
    <row r="138" spans="1:80" x14ac:dyDescent="0.3">
      <c r="A138" s="94" t="s">
        <v>28</v>
      </c>
      <c r="B138" s="79">
        <v>2031</v>
      </c>
      <c r="L138" s="49">
        <f t="shared" si="104"/>
        <v>0</v>
      </c>
      <c r="M138" s="82">
        <f t="shared" si="182"/>
        <v>35445055.780000001</v>
      </c>
      <c r="N138" s="49">
        <f t="shared" si="183"/>
        <v>0</v>
      </c>
      <c r="O138" s="49">
        <f t="shared" si="184"/>
        <v>35508591.835119054</v>
      </c>
      <c r="P138" s="82">
        <f t="shared" si="185"/>
        <v>-63536.055119052529</v>
      </c>
      <c r="Q138" s="82">
        <f t="shared" si="186"/>
        <v>-107.32387759901474</v>
      </c>
      <c r="R138" s="82">
        <f t="shared" si="121"/>
        <v>-362.15551417859939</v>
      </c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>
        <f t="shared" si="168"/>
        <v>0</v>
      </c>
      <c r="BJ138" s="59">
        <f t="shared" si="169"/>
        <v>0</v>
      </c>
      <c r="BK138" s="59">
        <f t="shared" si="170"/>
        <v>0</v>
      </c>
      <c r="BL138" s="59">
        <f t="shared" si="171"/>
        <v>0</v>
      </c>
      <c r="BM138" s="59">
        <f t="shared" si="172"/>
        <v>0</v>
      </c>
      <c r="BN138" s="59">
        <f t="shared" si="173"/>
        <v>0</v>
      </c>
      <c r="BO138" s="59">
        <f t="shared" si="174"/>
        <v>0</v>
      </c>
      <c r="BP138" s="59">
        <f t="shared" si="175"/>
        <v>0</v>
      </c>
      <c r="BQ138" s="59">
        <f t="shared" si="176"/>
        <v>0</v>
      </c>
      <c r="BR138" s="59">
        <f t="shared" si="177"/>
        <v>0</v>
      </c>
      <c r="BS138" s="59">
        <f t="shared" si="178"/>
        <v>0</v>
      </c>
      <c r="BT138" s="59">
        <f t="shared" si="179"/>
        <v>0</v>
      </c>
      <c r="BU138" s="59">
        <f t="shared" si="180"/>
        <v>0</v>
      </c>
      <c r="BV138" s="59">
        <f t="shared" si="181"/>
        <v>0</v>
      </c>
      <c r="BW138" s="59">
        <f t="shared" si="187"/>
        <v>0</v>
      </c>
      <c r="BX138" s="59">
        <f t="shared" si="188"/>
        <v>0</v>
      </c>
      <c r="BY138" s="59">
        <f t="shared" si="189"/>
        <v>0</v>
      </c>
      <c r="BZ138" s="59">
        <f t="shared" si="190"/>
        <v>0</v>
      </c>
      <c r="CB138" s="49">
        <f t="shared" si="110"/>
        <v>0</v>
      </c>
    </row>
    <row r="139" spans="1:80" x14ac:dyDescent="0.3">
      <c r="A139" s="94" t="s">
        <v>29</v>
      </c>
      <c r="B139" s="79">
        <v>2031</v>
      </c>
      <c r="L139" s="49">
        <f t="shared" si="104"/>
        <v>0</v>
      </c>
      <c r="M139" s="82">
        <f t="shared" si="182"/>
        <v>35445055.780000001</v>
      </c>
      <c r="N139" s="49">
        <f t="shared" si="183"/>
        <v>0</v>
      </c>
      <c r="O139" s="49">
        <f t="shared" si="184"/>
        <v>35508591.835119054</v>
      </c>
      <c r="P139" s="82">
        <f t="shared" si="185"/>
        <v>-63536.055119052529</v>
      </c>
      <c r="Q139" s="82">
        <f t="shared" si="186"/>
        <v>-107.32387759901474</v>
      </c>
      <c r="R139" s="82">
        <f t="shared" si="121"/>
        <v>-362.15551417859939</v>
      </c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>
        <f t="shared" si="169"/>
        <v>0</v>
      </c>
      <c r="BK139" s="59">
        <f t="shared" si="170"/>
        <v>0</v>
      </c>
      <c r="BL139" s="59">
        <f t="shared" si="171"/>
        <v>0</v>
      </c>
      <c r="BM139" s="59">
        <f t="shared" si="172"/>
        <v>0</v>
      </c>
      <c r="BN139" s="59">
        <f t="shared" si="173"/>
        <v>0</v>
      </c>
      <c r="BO139" s="59">
        <f t="shared" si="174"/>
        <v>0</v>
      </c>
      <c r="BP139" s="59">
        <f t="shared" si="175"/>
        <v>0</v>
      </c>
      <c r="BQ139" s="59">
        <f t="shared" si="176"/>
        <v>0</v>
      </c>
      <c r="BR139" s="59">
        <f t="shared" si="177"/>
        <v>0</v>
      </c>
      <c r="BS139" s="59">
        <f t="shared" si="178"/>
        <v>0</v>
      </c>
      <c r="BT139" s="59">
        <f t="shared" si="179"/>
        <v>0</v>
      </c>
      <c r="BU139" s="59">
        <f t="shared" si="180"/>
        <v>0</v>
      </c>
      <c r="BV139" s="59">
        <f t="shared" si="181"/>
        <v>0</v>
      </c>
      <c r="BW139" s="59">
        <f t="shared" si="187"/>
        <v>0</v>
      </c>
      <c r="BX139" s="59">
        <f t="shared" si="188"/>
        <v>0</v>
      </c>
      <c r="BY139" s="59">
        <f t="shared" si="189"/>
        <v>0</v>
      </c>
      <c r="BZ139" s="59">
        <f t="shared" si="190"/>
        <v>0</v>
      </c>
      <c r="CB139" s="49">
        <f t="shared" si="110"/>
        <v>0</v>
      </c>
    </row>
    <row r="140" spans="1:80" x14ac:dyDescent="0.3">
      <c r="A140" s="94" t="s">
        <v>18</v>
      </c>
      <c r="B140" s="79">
        <v>2032</v>
      </c>
      <c r="L140" s="49">
        <f t="shared" si="104"/>
        <v>0</v>
      </c>
      <c r="M140" s="82">
        <f t="shared" si="182"/>
        <v>35445055.780000001</v>
      </c>
      <c r="N140" s="49">
        <f t="shared" si="183"/>
        <v>0</v>
      </c>
      <c r="O140" s="49">
        <f t="shared" si="184"/>
        <v>35508591.835119054</v>
      </c>
      <c r="P140" s="82">
        <f t="shared" si="185"/>
        <v>-63536.055119052529</v>
      </c>
      <c r="Q140" s="82">
        <f t="shared" si="186"/>
        <v>-107.32387759901474</v>
      </c>
      <c r="R140" s="82">
        <f t="shared" si="121"/>
        <v>-362.15551417859939</v>
      </c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>
        <f t="shared" si="170"/>
        <v>0</v>
      </c>
      <c r="BL140" s="59">
        <f t="shared" si="171"/>
        <v>0</v>
      </c>
      <c r="BM140" s="59">
        <f t="shared" si="172"/>
        <v>0</v>
      </c>
      <c r="BN140" s="59">
        <f t="shared" si="173"/>
        <v>0</v>
      </c>
      <c r="BO140" s="59">
        <f t="shared" si="174"/>
        <v>0</v>
      </c>
      <c r="BP140" s="59">
        <f t="shared" si="175"/>
        <v>0</v>
      </c>
      <c r="BQ140" s="59">
        <f t="shared" si="176"/>
        <v>0</v>
      </c>
      <c r="BR140" s="59">
        <f t="shared" si="177"/>
        <v>0</v>
      </c>
      <c r="BS140" s="59">
        <f t="shared" si="178"/>
        <v>0</v>
      </c>
      <c r="BT140" s="59">
        <f t="shared" si="179"/>
        <v>0</v>
      </c>
      <c r="BU140" s="59">
        <f t="shared" si="180"/>
        <v>0</v>
      </c>
      <c r="BV140" s="59">
        <f t="shared" si="181"/>
        <v>0</v>
      </c>
      <c r="BW140" s="59">
        <f t="shared" si="187"/>
        <v>0</v>
      </c>
      <c r="BX140" s="59">
        <f t="shared" si="188"/>
        <v>0</v>
      </c>
      <c r="BY140" s="59">
        <f t="shared" si="189"/>
        <v>0</v>
      </c>
      <c r="BZ140" s="59">
        <f t="shared" si="190"/>
        <v>0</v>
      </c>
      <c r="CB140" s="49">
        <f t="shared" si="110"/>
        <v>0</v>
      </c>
    </row>
    <row r="141" spans="1:80" x14ac:dyDescent="0.3">
      <c r="A141" s="94" t="s">
        <v>19</v>
      </c>
      <c r="B141" s="79">
        <v>2032</v>
      </c>
      <c r="L141" s="49">
        <f t="shared" si="104"/>
        <v>0</v>
      </c>
      <c r="M141" s="82">
        <f t="shared" si="182"/>
        <v>35445055.780000001</v>
      </c>
      <c r="N141" s="49">
        <f t="shared" si="183"/>
        <v>0</v>
      </c>
      <c r="O141" s="49">
        <f t="shared" si="184"/>
        <v>35508591.835119054</v>
      </c>
      <c r="P141" s="82">
        <f t="shared" si="185"/>
        <v>-63536.055119052529</v>
      </c>
      <c r="Q141" s="82">
        <f t="shared" si="186"/>
        <v>-107.32387759901474</v>
      </c>
      <c r="R141" s="82">
        <f t="shared" si="121"/>
        <v>-362.15551417859939</v>
      </c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>
        <f t="shared" si="171"/>
        <v>0</v>
      </c>
      <c r="BM141" s="59">
        <f t="shared" si="172"/>
        <v>0</v>
      </c>
      <c r="BN141" s="59">
        <f t="shared" si="173"/>
        <v>0</v>
      </c>
      <c r="BO141" s="59">
        <f t="shared" si="174"/>
        <v>0</v>
      </c>
      <c r="BP141" s="59">
        <f t="shared" si="175"/>
        <v>0</v>
      </c>
      <c r="BQ141" s="59">
        <f t="shared" si="176"/>
        <v>0</v>
      </c>
      <c r="BR141" s="59">
        <f t="shared" si="177"/>
        <v>0</v>
      </c>
      <c r="BS141" s="59">
        <f t="shared" si="178"/>
        <v>0</v>
      </c>
      <c r="BT141" s="59">
        <f t="shared" si="179"/>
        <v>0</v>
      </c>
      <c r="BU141" s="59">
        <f t="shared" si="180"/>
        <v>0</v>
      </c>
      <c r="BV141" s="59">
        <f t="shared" si="181"/>
        <v>0</v>
      </c>
      <c r="BW141" s="59">
        <f t="shared" si="187"/>
        <v>0</v>
      </c>
      <c r="BX141" s="59">
        <f t="shared" si="188"/>
        <v>0</v>
      </c>
      <c r="BY141" s="59">
        <f t="shared" si="189"/>
        <v>0</v>
      </c>
      <c r="BZ141" s="59">
        <f t="shared" si="190"/>
        <v>0</v>
      </c>
      <c r="CB141" s="49">
        <f t="shared" si="110"/>
        <v>0</v>
      </c>
    </row>
    <row r="142" spans="1:80" x14ac:dyDescent="0.3">
      <c r="A142" s="94" t="s">
        <v>20</v>
      </c>
      <c r="B142" s="79">
        <v>2032</v>
      </c>
      <c r="L142" s="49">
        <f t="shared" si="104"/>
        <v>0</v>
      </c>
      <c r="M142" s="82">
        <f t="shared" si="182"/>
        <v>35445055.780000001</v>
      </c>
      <c r="N142" s="49">
        <f t="shared" si="183"/>
        <v>0</v>
      </c>
      <c r="O142" s="49">
        <f t="shared" si="184"/>
        <v>35508591.835119054</v>
      </c>
      <c r="P142" s="82">
        <f t="shared" si="185"/>
        <v>-63536.055119052529</v>
      </c>
      <c r="Q142" s="82">
        <f t="shared" si="186"/>
        <v>-107.32387759901474</v>
      </c>
      <c r="R142" s="82">
        <f t="shared" si="121"/>
        <v>-362.15551417859939</v>
      </c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>
        <f t="shared" si="172"/>
        <v>0</v>
      </c>
      <c r="BN142" s="59">
        <f t="shared" si="173"/>
        <v>0</v>
      </c>
      <c r="BO142" s="59">
        <f t="shared" si="174"/>
        <v>0</v>
      </c>
      <c r="BP142" s="59">
        <f t="shared" si="175"/>
        <v>0</v>
      </c>
      <c r="BQ142" s="59">
        <f t="shared" si="176"/>
        <v>0</v>
      </c>
      <c r="BR142" s="59">
        <f t="shared" si="177"/>
        <v>0</v>
      </c>
      <c r="BS142" s="59">
        <f t="shared" si="178"/>
        <v>0</v>
      </c>
      <c r="BT142" s="59">
        <f t="shared" si="179"/>
        <v>0</v>
      </c>
      <c r="BU142" s="59">
        <f t="shared" si="180"/>
        <v>0</v>
      </c>
      <c r="BV142" s="59">
        <f t="shared" si="181"/>
        <v>0</v>
      </c>
      <c r="BW142" s="59">
        <f t="shared" si="187"/>
        <v>0</v>
      </c>
      <c r="BX142" s="59">
        <f t="shared" si="188"/>
        <v>0</v>
      </c>
      <c r="BY142" s="59">
        <f t="shared" si="189"/>
        <v>0</v>
      </c>
      <c r="BZ142" s="59">
        <f t="shared" si="190"/>
        <v>0</v>
      </c>
      <c r="CB142" s="49">
        <f t="shared" si="110"/>
        <v>0</v>
      </c>
    </row>
    <row r="143" spans="1:80" x14ac:dyDescent="0.3">
      <c r="A143" s="94" t="s">
        <v>21</v>
      </c>
      <c r="B143" s="79">
        <v>2032</v>
      </c>
      <c r="L143" s="49">
        <f t="shared" ref="L143:L157" si="191">SUM(C143:G143)</f>
        <v>0</v>
      </c>
      <c r="M143" s="82">
        <f t="shared" si="182"/>
        <v>35445055.780000001</v>
      </c>
      <c r="N143" s="49">
        <f t="shared" si="183"/>
        <v>0</v>
      </c>
      <c r="O143" s="49">
        <f t="shared" si="184"/>
        <v>35508591.835119054</v>
      </c>
      <c r="P143" s="82">
        <f t="shared" si="185"/>
        <v>-63536.055119052529</v>
      </c>
      <c r="Q143" s="82">
        <f t="shared" si="186"/>
        <v>-107.32387759901474</v>
      </c>
      <c r="R143" s="82">
        <f t="shared" si="121"/>
        <v>-362.15551417859939</v>
      </c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>
        <f t="shared" si="173"/>
        <v>0</v>
      </c>
      <c r="BO143" s="59">
        <f t="shared" si="174"/>
        <v>0</v>
      </c>
      <c r="BP143" s="59">
        <f t="shared" si="175"/>
        <v>0</v>
      </c>
      <c r="BQ143" s="59">
        <f t="shared" si="176"/>
        <v>0</v>
      </c>
      <c r="BR143" s="59">
        <f t="shared" si="177"/>
        <v>0</v>
      </c>
      <c r="BS143" s="59">
        <f t="shared" si="178"/>
        <v>0</v>
      </c>
      <c r="BT143" s="59">
        <f t="shared" si="179"/>
        <v>0</v>
      </c>
      <c r="BU143" s="59">
        <f t="shared" si="180"/>
        <v>0</v>
      </c>
      <c r="BV143" s="59">
        <f t="shared" si="181"/>
        <v>0</v>
      </c>
      <c r="BW143" s="59">
        <f t="shared" si="187"/>
        <v>0</v>
      </c>
      <c r="BX143" s="59">
        <f t="shared" si="188"/>
        <v>0</v>
      </c>
      <c r="BY143" s="59">
        <f t="shared" si="189"/>
        <v>0</v>
      </c>
      <c r="BZ143" s="59">
        <f t="shared" si="190"/>
        <v>0</v>
      </c>
      <c r="CB143" s="49">
        <f t="shared" ref="CB143:CB157" si="192">SUM(T143:BZ143)</f>
        <v>0</v>
      </c>
    </row>
    <row r="144" spans="1:80" x14ac:dyDescent="0.3">
      <c r="A144" s="94" t="s">
        <v>22</v>
      </c>
      <c r="B144" s="79">
        <v>2032</v>
      </c>
      <c r="L144" s="49">
        <f t="shared" si="191"/>
        <v>0</v>
      </c>
      <c r="M144" s="82">
        <f t="shared" si="182"/>
        <v>35445055.780000001</v>
      </c>
      <c r="N144" s="49">
        <f t="shared" si="183"/>
        <v>0</v>
      </c>
      <c r="O144" s="49">
        <f t="shared" si="184"/>
        <v>35508591.835119054</v>
      </c>
      <c r="P144" s="82">
        <f t="shared" si="185"/>
        <v>-63536.055119052529</v>
      </c>
      <c r="Q144" s="82">
        <f t="shared" si="186"/>
        <v>-107.32387759901474</v>
      </c>
      <c r="R144" s="82">
        <f t="shared" si="121"/>
        <v>-362.15551417859939</v>
      </c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>
        <f t="shared" si="174"/>
        <v>0</v>
      </c>
      <c r="BP144" s="59">
        <f t="shared" si="175"/>
        <v>0</v>
      </c>
      <c r="BQ144" s="59">
        <f t="shared" si="176"/>
        <v>0</v>
      </c>
      <c r="BR144" s="59">
        <f t="shared" si="177"/>
        <v>0</v>
      </c>
      <c r="BS144" s="59">
        <f t="shared" si="178"/>
        <v>0</v>
      </c>
      <c r="BT144" s="59">
        <f t="shared" si="179"/>
        <v>0</v>
      </c>
      <c r="BU144" s="59">
        <f t="shared" si="180"/>
        <v>0</v>
      </c>
      <c r="BV144" s="59">
        <f t="shared" si="181"/>
        <v>0</v>
      </c>
      <c r="BW144" s="59">
        <f t="shared" si="187"/>
        <v>0</v>
      </c>
      <c r="BX144" s="59">
        <f t="shared" si="188"/>
        <v>0</v>
      </c>
      <c r="BY144" s="59">
        <f t="shared" si="189"/>
        <v>0</v>
      </c>
      <c r="BZ144" s="59">
        <f t="shared" si="190"/>
        <v>0</v>
      </c>
      <c r="CB144" s="49">
        <f t="shared" si="192"/>
        <v>0</v>
      </c>
    </row>
    <row r="145" spans="1:80" x14ac:dyDescent="0.3">
      <c r="A145" s="94" t="s">
        <v>23</v>
      </c>
      <c r="B145" s="79">
        <v>2032</v>
      </c>
      <c r="L145" s="49">
        <f t="shared" si="191"/>
        <v>0</v>
      </c>
      <c r="M145" s="82">
        <f t="shared" si="182"/>
        <v>35445055.780000001</v>
      </c>
      <c r="N145" s="49">
        <f t="shared" si="183"/>
        <v>0</v>
      </c>
      <c r="O145" s="49">
        <f t="shared" si="184"/>
        <v>35508591.835119054</v>
      </c>
      <c r="P145" s="82">
        <f t="shared" si="185"/>
        <v>-63536.055119052529</v>
      </c>
      <c r="Q145" s="82">
        <f t="shared" si="186"/>
        <v>-107.32387759901474</v>
      </c>
      <c r="R145" s="82">
        <f t="shared" si="121"/>
        <v>-362.15551417859939</v>
      </c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>
        <f t="shared" si="175"/>
        <v>0</v>
      </c>
      <c r="BQ145" s="59">
        <f t="shared" si="176"/>
        <v>0</v>
      </c>
      <c r="BR145" s="59">
        <f t="shared" si="177"/>
        <v>0</v>
      </c>
      <c r="BS145" s="59">
        <f t="shared" si="178"/>
        <v>0</v>
      </c>
      <c r="BT145" s="59">
        <f t="shared" si="179"/>
        <v>0</v>
      </c>
      <c r="BU145" s="59">
        <f t="shared" si="180"/>
        <v>0</v>
      </c>
      <c r="BV145" s="59">
        <f t="shared" si="181"/>
        <v>0</v>
      </c>
      <c r="BW145" s="59">
        <f t="shared" si="187"/>
        <v>0</v>
      </c>
      <c r="BX145" s="59">
        <f t="shared" si="188"/>
        <v>0</v>
      </c>
      <c r="BY145" s="59">
        <f t="shared" si="189"/>
        <v>0</v>
      </c>
      <c r="BZ145" s="59">
        <f t="shared" si="190"/>
        <v>0</v>
      </c>
      <c r="CB145" s="49">
        <f t="shared" si="192"/>
        <v>0</v>
      </c>
    </row>
    <row r="146" spans="1:80" x14ac:dyDescent="0.3">
      <c r="A146" s="94" t="s">
        <v>24</v>
      </c>
      <c r="B146" s="79">
        <v>2032</v>
      </c>
      <c r="L146" s="49">
        <f t="shared" si="191"/>
        <v>0</v>
      </c>
      <c r="M146" s="82">
        <f t="shared" si="182"/>
        <v>35445055.780000001</v>
      </c>
      <c r="N146" s="49">
        <f t="shared" si="183"/>
        <v>0</v>
      </c>
      <c r="O146" s="49">
        <f t="shared" si="184"/>
        <v>35508591.835119054</v>
      </c>
      <c r="P146" s="82">
        <f t="shared" si="185"/>
        <v>-63536.055119052529</v>
      </c>
      <c r="Q146" s="82">
        <f t="shared" si="186"/>
        <v>-107.32387759901474</v>
      </c>
      <c r="R146" s="82">
        <f t="shared" si="121"/>
        <v>-362.15551417859939</v>
      </c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>
        <f t="shared" si="176"/>
        <v>0</v>
      </c>
      <c r="BR146" s="59">
        <f t="shared" si="177"/>
        <v>0</v>
      </c>
      <c r="BS146" s="59">
        <f t="shared" si="178"/>
        <v>0</v>
      </c>
      <c r="BT146" s="59">
        <f t="shared" si="179"/>
        <v>0</v>
      </c>
      <c r="BU146" s="59">
        <f t="shared" si="180"/>
        <v>0</v>
      </c>
      <c r="BV146" s="59">
        <f t="shared" si="181"/>
        <v>0</v>
      </c>
      <c r="BW146" s="59">
        <f t="shared" si="187"/>
        <v>0</v>
      </c>
      <c r="BX146" s="59">
        <f t="shared" si="188"/>
        <v>0</v>
      </c>
      <c r="BY146" s="59">
        <f t="shared" si="189"/>
        <v>0</v>
      </c>
      <c r="BZ146" s="59">
        <f t="shared" si="190"/>
        <v>0</v>
      </c>
      <c r="CB146" s="49">
        <f t="shared" si="192"/>
        <v>0</v>
      </c>
    </row>
    <row r="147" spans="1:80" x14ac:dyDescent="0.3">
      <c r="A147" s="94" t="s">
        <v>25</v>
      </c>
      <c r="B147" s="79">
        <v>2032</v>
      </c>
      <c r="L147" s="49">
        <f t="shared" si="191"/>
        <v>0</v>
      </c>
      <c r="M147" s="82">
        <f t="shared" si="182"/>
        <v>35445055.780000001</v>
      </c>
      <c r="N147" s="49">
        <f t="shared" si="183"/>
        <v>0</v>
      </c>
      <c r="O147" s="49">
        <f t="shared" si="184"/>
        <v>35508591.835119054</v>
      </c>
      <c r="P147" s="82">
        <f t="shared" si="185"/>
        <v>-63536.055119052529</v>
      </c>
      <c r="Q147" s="82">
        <f t="shared" si="186"/>
        <v>-107.32387759901474</v>
      </c>
      <c r="R147" s="82">
        <f t="shared" si="121"/>
        <v>-362.15551417859939</v>
      </c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>
        <f t="shared" si="177"/>
        <v>0</v>
      </c>
      <c r="BS147" s="59">
        <f t="shared" si="178"/>
        <v>0</v>
      </c>
      <c r="BT147" s="59">
        <f t="shared" si="179"/>
        <v>0</v>
      </c>
      <c r="BU147" s="59">
        <f t="shared" si="180"/>
        <v>0</v>
      </c>
      <c r="BV147" s="59">
        <f t="shared" si="181"/>
        <v>0</v>
      </c>
      <c r="BW147" s="59">
        <f t="shared" si="187"/>
        <v>0</v>
      </c>
      <c r="BX147" s="59">
        <f t="shared" si="188"/>
        <v>0</v>
      </c>
      <c r="BY147" s="59">
        <f t="shared" si="189"/>
        <v>0</v>
      </c>
      <c r="BZ147" s="59">
        <f t="shared" si="190"/>
        <v>0</v>
      </c>
      <c r="CB147" s="49">
        <f t="shared" si="192"/>
        <v>0</v>
      </c>
    </row>
    <row r="148" spans="1:80" x14ac:dyDescent="0.3">
      <c r="A148" s="94" t="s">
        <v>26</v>
      </c>
      <c r="B148" s="79">
        <v>2032</v>
      </c>
      <c r="L148" s="49">
        <f t="shared" si="191"/>
        <v>0</v>
      </c>
      <c r="M148" s="82">
        <f t="shared" si="182"/>
        <v>35445055.780000001</v>
      </c>
      <c r="N148" s="49">
        <f t="shared" si="183"/>
        <v>0</v>
      </c>
      <c r="O148" s="49">
        <f t="shared" si="184"/>
        <v>35508591.835119054</v>
      </c>
      <c r="P148" s="82">
        <f t="shared" si="185"/>
        <v>-63536.055119052529</v>
      </c>
      <c r="Q148" s="82">
        <f t="shared" si="186"/>
        <v>-107.32387759901474</v>
      </c>
      <c r="R148" s="82">
        <f t="shared" ref="R148:R194" si="193">P148*$O$11/12</f>
        <v>-362.15551417859939</v>
      </c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>
        <f t="shared" si="178"/>
        <v>0</v>
      </c>
      <c r="BT148" s="59">
        <f t="shared" si="179"/>
        <v>0</v>
      </c>
      <c r="BU148" s="59">
        <f t="shared" si="180"/>
        <v>0</v>
      </c>
      <c r="BV148" s="59">
        <f t="shared" si="181"/>
        <v>0</v>
      </c>
      <c r="BW148" s="59">
        <f t="shared" si="187"/>
        <v>0</v>
      </c>
      <c r="BX148" s="59">
        <f t="shared" si="188"/>
        <v>0</v>
      </c>
      <c r="BY148" s="59">
        <f t="shared" si="189"/>
        <v>0</v>
      </c>
      <c r="BZ148" s="59">
        <f t="shared" si="190"/>
        <v>0</v>
      </c>
      <c r="CB148" s="49">
        <f t="shared" si="192"/>
        <v>0</v>
      </c>
    </row>
    <row r="149" spans="1:80" x14ac:dyDescent="0.3">
      <c r="A149" s="94" t="s">
        <v>27</v>
      </c>
      <c r="B149" s="79">
        <v>2032</v>
      </c>
      <c r="L149" s="49">
        <f t="shared" si="191"/>
        <v>0</v>
      </c>
      <c r="M149" s="82">
        <f t="shared" si="182"/>
        <v>35445055.780000001</v>
      </c>
      <c r="N149" s="49">
        <f t="shared" si="183"/>
        <v>0</v>
      </c>
      <c r="O149" s="49">
        <f t="shared" si="184"/>
        <v>35508591.835119054</v>
      </c>
      <c r="P149" s="82">
        <f t="shared" si="185"/>
        <v>-63536.055119052529</v>
      </c>
      <c r="Q149" s="82">
        <f t="shared" si="186"/>
        <v>-107.32387759901474</v>
      </c>
      <c r="R149" s="82">
        <f t="shared" si="193"/>
        <v>-362.15551417859939</v>
      </c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>
        <f t="shared" si="179"/>
        <v>0</v>
      </c>
      <c r="BU149" s="59">
        <f t="shared" si="180"/>
        <v>0</v>
      </c>
      <c r="BV149" s="59">
        <f t="shared" si="181"/>
        <v>0</v>
      </c>
      <c r="BW149" s="59">
        <f t="shared" si="187"/>
        <v>0</v>
      </c>
      <c r="BX149" s="59">
        <f t="shared" si="188"/>
        <v>0</v>
      </c>
      <c r="BY149" s="59">
        <f t="shared" si="189"/>
        <v>0</v>
      </c>
      <c r="BZ149" s="59">
        <f t="shared" si="190"/>
        <v>0</v>
      </c>
      <c r="CB149" s="49">
        <f t="shared" si="192"/>
        <v>0</v>
      </c>
    </row>
    <row r="150" spans="1:80" x14ac:dyDescent="0.3">
      <c r="A150" s="94" t="s">
        <v>28</v>
      </c>
      <c r="B150" s="79">
        <v>2032</v>
      </c>
      <c r="L150" s="49">
        <f t="shared" si="191"/>
        <v>0</v>
      </c>
      <c r="M150" s="82">
        <f t="shared" si="182"/>
        <v>35445055.780000001</v>
      </c>
      <c r="N150" s="49">
        <f t="shared" si="183"/>
        <v>0</v>
      </c>
      <c r="O150" s="49">
        <f t="shared" si="184"/>
        <v>35508591.835119054</v>
      </c>
      <c r="P150" s="82">
        <f t="shared" si="185"/>
        <v>-63536.055119052529</v>
      </c>
      <c r="Q150" s="82">
        <f t="shared" si="186"/>
        <v>-107.32387759901474</v>
      </c>
      <c r="R150" s="82">
        <f t="shared" si="193"/>
        <v>-362.15551417859939</v>
      </c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>
        <f t="shared" si="180"/>
        <v>0</v>
      </c>
      <c r="BV150" s="59">
        <f t="shared" si="181"/>
        <v>0</v>
      </c>
      <c r="BW150" s="59">
        <f t="shared" si="187"/>
        <v>0</v>
      </c>
      <c r="BX150" s="59">
        <f t="shared" si="188"/>
        <v>0</v>
      </c>
      <c r="BY150" s="59">
        <f t="shared" si="189"/>
        <v>0</v>
      </c>
      <c r="BZ150" s="59">
        <f t="shared" si="190"/>
        <v>0</v>
      </c>
      <c r="CB150" s="49">
        <f t="shared" si="192"/>
        <v>0</v>
      </c>
    </row>
    <row r="151" spans="1:80" x14ac:dyDescent="0.3">
      <c r="A151" s="94" t="s">
        <v>29</v>
      </c>
      <c r="B151" s="79">
        <v>2032</v>
      </c>
      <c r="L151" s="49">
        <f t="shared" si="191"/>
        <v>0</v>
      </c>
      <c r="M151" s="82">
        <f t="shared" si="182"/>
        <v>35445055.780000001</v>
      </c>
      <c r="N151" s="49">
        <f t="shared" si="183"/>
        <v>0</v>
      </c>
      <c r="O151" s="49">
        <f t="shared" si="184"/>
        <v>35508591.835119054</v>
      </c>
      <c r="P151" s="82">
        <f t="shared" si="185"/>
        <v>-63536.055119052529</v>
      </c>
      <c r="Q151" s="82">
        <f t="shared" si="186"/>
        <v>-107.32387759901474</v>
      </c>
      <c r="R151" s="82">
        <f t="shared" si="193"/>
        <v>-362.15551417859939</v>
      </c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>
        <f t="shared" si="181"/>
        <v>0</v>
      </c>
      <c r="BW151" s="59">
        <f t="shared" si="187"/>
        <v>0</v>
      </c>
      <c r="BX151" s="59">
        <f t="shared" si="188"/>
        <v>0</v>
      </c>
      <c r="BY151" s="59">
        <f t="shared" si="189"/>
        <v>0</v>
      </c>
      <c r="BZ151" s="59">
        <f t="shared" si="190"/>
        <v>0</v>
      </c>
      <c r="CB151" s="49">
        <f t="shared" si="192"/>
        <v>0</v>
      </c>
    </row>
    <row r="152" spans="1:80" x14ac:dyDescent="0.3">
      <c r="A152" s="94" t="s">
        <v>18</v>
      </c>
      <c r="B152" s="79">
        <v>2033</v>
      </c>
      <c r="L152" s="49">
        <f t="shared" si="191"/>
        <v>0</v>
      </c>
      <c r="M152" s="82">
        <f t="shared" si="182"/>
        <v>35445055.780000001</v>
      </c>
      <c r="N152" s="49">
        <f t="shared" si="183"/>
        <v>0</v>
      </c>
      <c r="O152" s="49">
        <f t="shared" si="184"/>
        <v>35508591.835119054</v>
      </c>
      <c r="P152" s="82">
        <f t="shared" si="185"/>
        <v>-63536.055119052529</v>
      </c>
      <c r="Q152" s="82">
        <f t="shared" si="186"/>
        <v>-107.32387759901474</v>
      </c>
      <c r="R152" s="82">
        <f t="shared" si="193"/>
        <v>-362.15551417859939</v>
      </c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>
        <f t="shared" si="187"/>
        <v>0</v>
      </c>
      <c r="BX152" s="59">
        <f t="shared" si="188"/>
        <v>0</v>
      </c>
      <c r="BY152" s="59">
        <f t="shared" si="189"/>
        <v>0</v>
      </c>
      <c r="BZ152" s="59">
        <f t="shared" si="190"/>
        <v>0</v>
      </c>
      <c r="CB152" s="49">
        <f t="shared" si="192"/>
        <v>0</v>
      </c>
    </row>
    <row r="153" spans="1:80" x14ac:dyDescent="0.3">
      <c r="A153" s="94" t="s">
        <v>19</v>
      </c>
      <c r="B153" s="79">
        <v>2033</v>
      </c>
      <c r="L153" s="49">
        <f t="shared" si="191"/>
        <v>0</v>
      </c>
      <c r="M153" s="82">
        <f t="shared" si="182"/>
        <v>35445055.780000001</v>
      </c>
      <c r="N153" s="49">
        <f t="shared" si="183"/>
        <v>0</v>
      </c>
      <c r="O153" s="49">
        <f t="shared" si="184"/>
        <v>35508591.835119054</v>
      </c>
      <c r="P153" s="82">
        <f t="shared" si="185"/>
        <v>-63536.055119052529</v>
      </c>
      <c r="Q153" s="82">
        <f t="shared" si="186"/>
        <v>-107.32387759901474</v>
      </c>
      <c r="R153" s="82">
        <f t="shared" si="193"/>
        <v>-362.15551417859939</v>
      </c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>
        <f t="shared" si="188"/>
        <v>0</v>
      </c>
      <c r="BY153" s="59">
        <f t="shared" si="189"/>
        <v>0</v>
      </c>
      <c r="BZ153" s="59">
        <f t="shared" si="190"/>
        <v>0</v>
      </c>
      <c r="CB153" s="49">
        <f t="shared" si="192"/>
        <v>0</v>
      </c>
    </row>
    <row r="154" spans="1:80" x14ac:dyDescent="0.3">
      <c r="A154" s="94" t="s">
        <v>20</v>
      </c>
      <c r="B154" s="79">
        <v>2033</v>
      </c>
      <c r="L154" s="49">
        <f t="shared" si="191"/>
        <v>0</v>
      </c>
      <c r="M154" s="82">
        <f t="shared" si="182"/>
        <v>35445055.780000001</v>
      </c>
      <c r="N154" s="49">
        <f t="shared" si="183"/>
        <v>0</v>
      </c>
      <c r="O154" s="49">
        <f t="shared" si="184"/>
        <v>35508591.835119054</v>
      </c>
      <c r="P154" s="82">
        <f t="shared" si="185"/>
        <v>-63536.055119052529</v>
      </c>
      <c r="Q154" s="82">
        <f t="shared" si="186"/>
        <v>-107.32387759901474</v>
      </c>
      <c r="R154" s="82">
        <f t="shared" si="193"/>
        <v>-362.15551417859939</v>
      </c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>
        <f t="shared" si="189"/>
        <v>0</v>
      </c>
      <c r="BZ154" s="59">
        <f t="shared" si="190"/>
        <v>0</v>
      </c>
      <c r="CB154" s="49">
        <f t="shared" si="192"/>
        <v>0</v>
      </c>
    </row>
    <row r="155" spans="1:80" x14ac:dyDescent="0.3">
      <c r="A155" s="94" t="s">
        <v>21</v>
      </c>
      <c r="B155" s="79">
        <v>2033</v>
      </c>
      <c r="L155" s="49">
        <f t="shared" si="191"/>
        <v>0</v>
      </c>
      <c r="M155" s="82">
        <f t="shared" si="182"/>
        <v>35445055.780000001</v>
      </c>
      <c r="N155" s="49">
        <f t="shared" si="183"/>
        <v>0</v>
      </c>
      <c r="O155" s="49">
        <f t="shared" si="184"/>
        <v>35508591.835119054</v>
      </c>
      <c r="P155" s="82">
        <f t="shared" si="185"/>
        <v>-63536.055119052529</v>
      </c>
      <c r="Q155" s="82">
        <f t="shared" si="186"/>
        <v>-107.32387759901474</v>
      </c>
      <c r="R155" s="82">
        <f t="shared" si="193"/>
        <v>-362.15551417859939</v>
      </c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>
        <f t="shared" si="190"/>
        <v>0</v>
      </c>
      <c r="CB155" s="49">
        <f t="shared" si="192"/>
        <v>0</v>
      </c>
    </row>
    <row r="156" spans="1:80" x14ac:dyDescent="0.3">
      <c r="A156" s="94" t="s">
        <v>22</v>
      </c>
      <c r="B156" s="79">
        <v>2033</v>
      </c>
      <c r="L156" s="49">
        <f t="shared" si="191"/>
        <v>0</v>
      </c>
      <c r="M156" s="82">
        <f t="shared" si="182"/>
        <v>35445055.780000001</v>
      </c>
      <c r="N156" s="49">
        <f t="shared" si="183"/>
        <v>0</v>
      </c>
      <c r="O156" s="49">
        <f t="shared" si="184"/>
        <v>35508591.835119054</v>
      </c>
      <c r="P156" s="82">
        <f t="shared" si="185"/>
        <v>-63536.055119052529</v>
      </c>
      <c r="Q156" s="82">
        <f t="shared" si="186"/>
        <v>-107.32387759901474</v>
      </c>
      <c r="R156" s="82">
        <f t="shared" si="193"/>
        <v>-362.15551417859939</v>
      </c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CB156" s="49">
        <f t="shared" si="192"/>
        <v>0</v>
      </c>
    </row>
    <row r="157" spans="1:80" x14ac:dyDescent="0.3">
      <c r="A157" s="94" t="s">
        <v>23</v>
      </c>
      <c r="B157" s="79">
        <v>2033</v>
      </c>
      <c r="L157" s="49">
        <f t="shared" si="191"/>
        <v>0</v>
      </c>
      <c r="M157" s="82">
        <f t="shared" si="182"/>
        <v>35445055.780000001</v>
      </c>
      <c r="N157" s="49">
        <f t="shared" si="183"/>
        <v>0</v>
      </c>
      <c r="O157" s="49">
        <f t="shared" si="184"/>
        <v>35508591.835119054</v>
      </c>
      <c r="P157" s="82">
        <f t="shared" si="185"/>
        <v>-63536.055119052529</v>
      </c>
      <c r="Q157" s="82">
        <f t="shared" si="186"/>
        <v>-107.32387759901474</v>
      </c>
      <c r="R157" s="82">
        <f t="shared" si="193"/>
        <v>-362.15551417859939</v>
      </c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CB157" s="49">
        <f t="shared" si="192"/>
        <v>0</v>
      </c>
    </row>
    <row r="158" spans="1:80" x14ac:dyDescent="0.3">
      <c r="A158" s="94" t="s">
        <v>24</v>
      </c>
      <c r="B158" s="79">
        <v>2033</v>
      </c>
      <c r="L158" s="49"/>
      <c r="M158" s="82">
        <f t="shared" ref="M158:M181" si="194">M157+L158</f>
        <v>35445055.780000001</v>
      </c>
      <c r="N158" s="49">
        <f t="shared" ref="N158:N181" si="195">CB158</f>
        <v>0</v>
      </c>
      <c r="O158" s="49">
        <f t="shared" ref="O158:O181" si="196">O157+N158</f>
        <v>35508591.835119054</v>
      </c>
      <c r="P158" s="82">
        <f t="shared" ref="P158:P181" si="197">M158-O158</f>
        <v>-63536.055119052529</v>
      </c>
      <c r="Q158" s="82">
        <f t="shared" ref="Q158:Q181" si="198">P158*$U$10/12</f>
        <v>-107.32387759901474</v>
      </c>
      <c r="R158" s="82">
        <f t="shared" si="193"/>
        <v>-362.15551417859939</v>
      </c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CB158" s="49"/>
    </row>
    <row r="159" spans="1:80" x14ac:dyDescent="0.3">
      <c r="A159" s="94" t="s">
        <v>25</v>
      </c>
      <c r="B159" s="79">
        <v>2033</v>
      </c>
      <c r="L159" s="49"/>
      <c r="M159" s="82">
        <f t="shared" si="194"/>
        <v>35445055.780000001</v>
      </c>
      <c r="N159" s="49">
        <f t="shared" si="195"/>
        <v>0</v>
      </c>
      <c r="O159" s="49">
        <f t="shared" si="196"/>
        <v>35508591.835119054</v>
      </c>
      <c r="P159" s="82">
        <f t="shared" si="197"/>
        <v>-63536.055119052529</v>
      </c>
      <c r="Q159" s="82">
        <f t="shared" si="198"/>
        <v>-107.32387759901474</v>
      </c>
      <c r="R159" s="82">
        <f t="shared" si="193"/>
        <v>-362.15551417859939</v>
      </c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CB159" s="49"/>
    </row>
    <row r="160" spans="1:80" x14ac:dyDescent="0.3">
      <c r="A160" s="94" t="s">
        <v>26</v>
      </c>
      <c r="B160" s="79">
        <v>2033</v>
      </c>
      <c r="L160" s="49"/>
      <c r="M160" s="82">
        <f t="shared" si="194"/>
        <v>35445055.780000001</v>
      </c>
      <c r="N160" s="49">
        <f t="shared" si="195"/>
        <v>0</v>
      </c>
      <c r="O160" s="49">
        <f t="shared" si="196"/>
        <v>35508591.835119054</v>
      </c>
      <c r="P160" s="82">
        <f t="shared" si="197"/>
        <v>-63536.055119052529</v>
      </c>
      <c r="Q160" s="82">
        <f t="shared" si="198"/>
        <v>-107.32387759901474</v>
      </c>
      <c r="R160" s="82">
        <f t="shared" si="193"/>
        <v>-362.15551417859939</v>
      </c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CB160" s="49"/>
    </row>
    <row r="161" spans="1:80" x14ac:dyDescent="0.3">
      <c r="A161" s="94" t="s">
        <v>27</v>
      </c>
      <c r="B161" s="79">
        <v>2033</v>
      </c>
      <c r="L161" s="49"/>
      <c r="M161" s="82">
        <f t="shared" si="194"/>
        <v>35445055.780000001</v>
      </c>
      <c r="N161" s="49">
        <f t="shared" si="195"/>
        <v>0</v>
      </c>
      <c r="O161" s="49">
        <f t="shared" si="196"/>
        <v>35508591.835119054</v>
      </c>
      <c r="P161" s="82">
        <f t="shared" si="197"/>
        <v>-63536.055119052529</v>
      </c>
      <c r="Q161" s="82">
        <f t="shared" si="198"/>
        <v>-107.32387759901474</v>
      </c>
      <c r="R161" s="82">
        <f t="shared" si="193"/>
        <v>-362.15551417859939</v>
      </c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CB161" s="49"/>
    </row>
    <row r="162" spans="1:80" x14ac:dyDescent="0.3">
      <c r="A162" s="94" t="s">
        <v>28</v>
      </c>
      <c r="B162" s="79">
        <v>2033</v>
      </c>
      <c r="L162" s="49"/>
      <c r="M162" s="82">
        <f t="shared" si="194"/>
        <v>35445055.780000001</v>
      </c>
      <c r="N162" s="49">
        <f t="shared" si="195"/>
        <v>0</v>
      </c>
      <c r="O162" s="49">
        <f t="shared" si="196"/>
        <v>35508591.835119054</v>
      </c>
      <c r="P162" s="82">
        <f t="shared" si="197"/>
        <v>-63536.055119052529</v>
      </c>
      <c r="Q162" s="82">
        <f t="shared" si="198"/>
        <v>-107.32387759901474</v>
      </c>
      <c r="R162" s="82">
        <f t="shared" si="193"/>
        <v>-362.15551417859939</v>
      </c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CB162" s="49"/>
    </row>
    <row r="163" spans="1:80" x14ac:dyDescent="0.3">
      <c r="A163" s="94" t="s">
        <v>29</v>
      </c>
      <c r="B163" s="79">
        <v>2033</v>
      </c>
      <c r="L163" s="49"/>
      <c r="M163" s="82">
        <f t="shared" si="194"/>
        <v>35445055.780000001</v>
      </c>
      <c r="N163" s="49">
        <f t="shared" si="195"/>
        <v>0</v>
      </c>
      <c r="O163" s="49">
        <f t="shared" si="196"/>
        <v>35508591.835119054</v>
      </c>
      <c r="P163" s="82">
        <f t="shared" si="197"/>
        <v>-63536.055119052529</v>
      </c>
      <c r="Q163" s="82">
        <f t="shared" si="198"/>
        <v>-107.32387759901474</v>
      </c>
      <c r="R163" s="82">
        <f t="shared" si="193"/>
        <v>-362.15551417859939</v>
      </c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CB163" s="49"/>
    </row>
    <row r="164" spans="1:80" x14ac:dyDescent="0.3">
      <c r="A164" s="94" t="s">
        <v>18</v>
      </c>
      <c r="B164" s="79">
        <v>2034</v>
      </c>
      <c r="L164" s="49"/>
      <c r="M164" s="82">
        <f t="shared" si="194"/>
        <v>35445055.780000001</v>
      </c>
      <c r="N164" s="49">
        <f t="shared" si="195"/>
        <v>0</v>
      </c>
      <c r="O164" s="49">
        <f t="shared" si="196"/>
        <v>35508591.835119054</v>
      </c>
      <c r="P164" s="82">
        <f t="shared" si="197"/>
        <v>-63536.055119052529</v>
      </c>
      <c r="Q164" s="82">
        <f t="shared" si="198"/>
        <v>-107.32387759901474</v>
      </c>
      <c r="R164" s="82">
        <f t="shared" si="193"/>
        <v>-362.15551417859939</v>
      </c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CB164" s="49"/>
    </row>
    <row r="165" spans="1:80" x14ac:dyDescent="0.3">
      <c r="A165" s="94" t="s">
        <v>19</v>
      </c>
      <c r="B165" s="79">
        <v>2034</v>
      </c>
      <c r="L165" s="49"/>
      <c r="M165" s="82">
        <f t="shared" si="194"/>
        <v>35445055.780000001</v>
      </c>
      <c r="N165" s="49">
        <f t="shared" si="195"/>
        <v>0</v>
      </c>
      <c r="O165" s="49">
        <f t="shared" si="196"/>
        <v>35508591.835119054</v>
      </c>
      <c r="P165" s="82">
        <f t="shared" si="197"/>
        <v>-63536.055119052529</v>
      </c>
      <c r="Q165" s="82">
        <f t="shared" si="198"/>
        <v>-107.32387759901474</v>
      </c>
      <c r="R165" s="82">
        <f t="shared" si="193"/>
        <v>-362.15551417859939</v>
      </c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CB165" s="49"/>
    </row>
    <row r="166" spans="1:80" x14ac:dyDescent="0.3">
      <c r="A166" s="94" t="s">
        <v>20</v>
      </c>
      <c r="B166" s="79">
        <v>2034</v>
      </c>
      <c r="L166" s="49"/>
      <c r="M166" s="82">
        <f t="shared" si="194"/>
        <v>35445055.780000001</v>
      </c>
      <c r="N166" s="49">
        <f t="shared" si="195"/>
        <v>0</v>
      </c>
      <c r="O166" s="49">
        <f t="shared" si="196"/>
        <v>35508591.835119054</v>
      </c>
      <c r="P166" s="82">
        <f t="shared" si="197"/>
        <v>-63536.055119052529</v>
      </c>
      <c r="Q166" s="82">
        <f t="shared" si="198"/>
        <v>-107.32387759901474</v>
      </c>
      <c r="R166" s="82">
        <f t="shared" si="193"/>
        <v>-362.15551417859939</v>
      </c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CB166" s="49"/>
    </row>
    <row r="167" spans="1:80" x14ac:dyDescent="0.3">
      <c r="A167" s="94" t="s">
        <v>21</v>
      </c>
      <c r="B167" s="79">
        <v>2034</v>
      </c>
      <c r="L167" s="49"/>
      <c r="M167" s="82">
        <f t="shared" si="194"/>
        <v>35445055.780000001</v>
      </c>
      <c r="N167" s="49">
        <f t="shared" si="195"/>
        <v>0</v>
      </c>
      <c r="O167" s="49">
        <f t="shared" si="196"/>
        <v>35508591.835119054</v>
      </c>
      <c r="P167" s="82">
        <f t="shared" si="197"/>
        <v>-63536.055119052529</v>
      </c>
      <c r="Q167" s="82">
        <f t="shared" si="198"/>
        <v>-107.32387759901474</v>
      </c>
      <c r="R167" s="82">
        <f t="shared" si="193"/>
        <v>-362.15551417859939</v>
      </c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CB167" s="49"/>
    </row>
    <row r="168" spans="1:80" x14ac:dyDescent="0.3">
      <c r="A168" s="94" t="s">
        <v>22</v>
      </c>
      <c r="B168" s="79">
        <v>2034</v>
      </c>
      <c r="L168" s="49"/>
      <c r="M168" s="82">
        <f t="shared" si="194"/>
        <v>35445055.780000001</v>
      </c>
      <c r="N168" s="49">
        <f t="shared" si="195"/>
        <v>0</v>
      </c>
      <c r="O168" s="49">
        <f t="shared" si="196"/>
        <v>35508591.835119054</v>
      </c>
      <c r="P168" s="82">
        <f t="shared" si="197"/>
        <v>-63536.055119052529</v>
      </c>
      <c r="Q168" s="82">
        <f t="shared" si="198"/>
        <v>-107.32387759901474</v>
      </c>
      <c r="R168" s="82">
        <f t="shared" si="193"/>
        <v>-362.15551417859939</v>
      </c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CB168" s="49"/>
    </row>
    <row r="169" spans="1:80" x14ac:dyDescent="0.3">
      <c r="A169" s="94" t="s">
        <v>23</v>
      </c>
      <c r="B169" s="79">
        <v>2034</v>
      </c>
      <c r="L169" s="49"/>
      <c r="M169" s="82">
        <f t="shared" si="194"/>
        <v>35445055.780000001</v>
      </c>
      <c r="N169" s="49">
        <f t="shared" si="195"/>
        <v>0</v>
      </c>
      <c r="O169" s="49">
        <f t="shared" si="196"/>
        <v>35508591.835119054</v>
      </c>
      <c r="P169" s="82">
        <f t="shared" si="197"/>
        <v>-63536.055119052529</v>
      </c>
      <c r="Q169" s="82">
        <f t="shared" si="198"/>
        <v>-107.32387759901474</v>
      </c>
      <c r="R169" s="82">
        <f t="shared" si="193"/>
        <v>-362.15551417859939</v>
      </c>
      <c r="CB169" s="49"/>
    </row>
    <row r="170" spans="1:80" x14ac:dyDescent="0.3">
      <c r="A170" s="94" t="s">
        <v>24</v>
      </c>
      <c r="B170" s="79">
        <v>2034</v>
      </c>
      <c r="L170" s="49"/>
      <c r="M170" s="82">
        <f t="shared" si="194"/>
        <v>35445055.780000001</v>
      </c>
      <c r="N170" s="49">
        <f t="shared" si="195"/>
        <v>0</v>
      </c>
      <c r="O170" s="49">
        <f t="shared" si="196"/>
        <v>35508591.835119054</v>
      </c>
      <c r="P170" s="82">
        <f t="shared" si="197"/>
        <v>-63536.055119052529</v>
      </c>
      <c r="Q170" s="82">
        <f t="shared" si="198"/>
        <v>-107.32387759901474</v>
      </c>
      <c r="R170" s="82">
        <f t="shared" si="193"/>
        <v>-362.15551417859939</v>
      </c>
      <c r="CB170" s="49"/>
    </row>
    <row r="171" spans="1:80" x14ac:dyDescent="0.3">
      <c r="A171" s="94" t="s">
        <v>25</v>
      </c>
      <c r="B171" s="79">
        <v>2034</v>
      </c>
      <c r="L171" s="49"/>
      <c r="M171" s="82">
        <f t="shared" si="194"/>
        <v>35445055.780000001</v>
      </c>
      <c r="N171" s="49">
        <f t="shared" si="195"/>
        <v>0</v>
      </c>
      <c r="O171" s="49">
        <f t="shared" si="196"/>
        <v>35508591.835119054</v>
      </c>
      <c r="P171" s="82">
        <f t="shared" si="197"/>
        <v>-63536.055119052529</v>
      </c>
      <c r="Q171" s="82">
        <f t="shared" si="198"/>
        <v>-107.32387759901474</v>
      </c>
      <c r="R171" s="82">
        <f t="shared" si="193"/>
        <v>-362.15551417859939</v>
      </c>
      <c r="CB171" s="49"/>
    </row>
    <row r="172" spans="1:80" x14ac:dyDescent="0.3">
      <c r="A172" s="94" t="s">
        <v>26</v>
      </c>
      <c r="B172" s="79">
        <v>2034</v>
      </c>
      <c r="L172" s="49"/>
      <c r="M172" s="82">
        <f t="shared" si="194"/>
        <v>35445055.780000001</v>
      </c>
      <c r="N172" s="49">
        <f t="shared" si="195"/>
        <v>0</v>
      </c>
      <c r="O172" s="49">
        <f t="shared" si="196"/>
        <v>35508591.835119054</v>
      </c>
      <c r="P172" s="82">
        <f t="shared" si="197"/>
        <v>-63536.055119052529</v>
      </c>
      <c r="Q172" s="82">
        <f t="shared" si="198"/>
        <v>-107.32387759901474</v>
      </c>
      <c r="R172" s="82">
        <f t="shared" si="193"/>
        <v>-362.15551417859939</v>
      </c>
      <c r="CB172" s="49"/>
    </row>
    <row r="173" spans="1:80" x14ac:dyDescent="0.3">
      <c r="A173" s="94" t="s">
        <v>27</v>
      </c>
      <c r="B173" s="79">
        <v>2034</v>
      </c>
      <c r="L173" s="49"/>
      <c r="M173" s="82">
        <f t="shared" si="194"/>
        <v>35445055.780000001</v>
      </c>
      <c r="N173" s="49">
        <f t="shared" si="195"/>
        <v>0</v>
      </c>
      <c r="O173" s="49">
        <f t="shared" si="196"/>
        <v>35508591.835119054</v>
      </c>
      <c r="P173" s="82">
        <f t="shared" si="197"/>
        <v>-63536.055119052529</v>
      </c>
      <c r="Q173" s="82">
        <f t="shared" si="198"/>
        <v>-107.32387759901474</v>
      </c>
      <c r="R173" s="82">
        <f t="shared" si="193"/>
        <v>-362.15551417859939</v>
      </c>
      <c r="CB173" s="49"/>
    </row>
    <row r="174" spans="1:80" x14ac:dyDescent="0.3">
      <c r="A174" s="94" t="s">
        <v>28</v>
      </c>
      <c r="B174" s="79">
        <v>2034</v>
      </c>
      <c r="L174" s="49"/>
      <c r="M174" s="82">
        <f t="shared" si="194"/>
        <v>35445055.780000001</v>
      </c>
      <c r="N174" s="49">
        <f t="shared" si="195"/>
        <v>0</v>
      </c>
      <c r="O174" s="49">
        <f t="shared" si="196"/>
        <v>35508591.835119054</v>
      </c>
      <c r="P174" s="82">
        <f t="shared" si="197"/>
        <v>-63536.055119052529</v>
      </c>
      <c r="Q174" s="82">
        <f t="shared" si="198"/>
        <v>-107.32387759901474</v>
      </c>
      <c r="R174" s="82">
        <f t="shared" si="193"/>
        <v>-362.15551417859939</v>
      </c>
      <c r="CB174" s="49"/>
    </row>
    <row r="175" spans="1:80" x14ac:dyDescent="0.3">
      <c r="A175" s="94" t="s">
        <v>29</v>
      </c>
      <c r="B175" s="79">
        <v>2034</v>
      </c>
      <c r="L175" s="49"/>
      <c r="M175" s="82">
        <f t="shared" si="194"/>
        <v>35445055.780000001</v>
      </c>
      <c r="N175" s="49">
        <f t="shared" si="195"/>
        <v>0</v>
      </c>
      <c r="O175" s="49">
        <f t="shared" si="196"/>
        <v>35508591.835119054</v>
      </c>
      <c r="P175" s="82">
        <f t="shared" si="197"/>
        <v>-63536.055119052529</v>
      </c>
      <c r="Q175" s="82">
        <f t="shared" si="198"/>
        <v>-107.32387759901474</v>
      </c>
      <c r="R175" s="82">
        <f t="shared" si="193"/>
        <v>-362.15551417859939</v>
      </c>
      <c r="CB175" s="49"/>
    </row>
    <row r="176" spans="1:80" x14ac:dyDescent="0.3">
      <c r="A176" s="94" t="s">
        <v>18</v>
      </c>
      <c r="B176" s="79">
        <v>2035</v>
      </c>
      <c r="L176" s="49"/>
      <c r="M176" s="82">
        <f t="shared" si="194"/>
        <v>35445055.780000001</v>
      </c>
      <c r="N176" s="49">
        <f t="shared" si="195"/>
        <v>0</v>
      </c>
      <c r="O176" s="49">
        <f t="shared" si="196"/>
        <v>35508591.835119054</v>
      </c>
      <c r="P176" s="82">
        <f t="shared" si="197"/>
        <v>-63536.055119052529</v>
      </c>
      <c r="Q176" s="82">
        <f t="shared" si="198"/>
        <v>-107.32387759901474</v>
      </c>
      <c r="R176" s="82">
        <f t="shared" si="193"/>
        <v>-362.15551417859939</v>
      </c>
      <c r="CB176" s="49"/>
    </row>
    <row r="177" spans="1:80" x14ac:dyDescent="0.3">
      <c r="A177" s="94" t="s">
        <v>19</v>
      </c>
      <c r="B177" s="79">
        <v>2035</v>
      </c>
      <c r="L177" s="49"/>
      <c r="M177" s="82">
        <f t="shared" si="194"/>
        <v>35445055.780000001</v>
      </c>
      <c r="N177" s="49">
        <f t="shared" si="195"/>
        <v>0</v>
      </c>
      <c r="O177" s="49">
        <f t="shared" si="196"/>
        <v>35508591.835119054</v>
      </c>
      <c r="P177" s="82">
        <f t="shared" si="197"/>
        <v>-63536.055119052529</v>
      </c>
      <c r="Q177" s="82">
        <f t="shared" si="198"/>
        <v>-107.32387759901474</v>
      </c>
      <c r="R177" s="82">
        <f t="shared" si="193"/>
        <v>-362.15551417859939</v>
      </c>
      <c r="CB177" s="49"/>
    </row>
    <row r="178" spans="1:80" x14ac:dyDescent="0.3">
      <c r="A178" s="94" t="s">
        <v>20</v>
      </c>
      <c r="B178" s="79">
        <v>2035</v>
      </c>
      <c r="L178" s="49"/>
      <c r="M178" s="82">
        <f t="shared" si="194"/>
        <v>35445055.780000001</v>
      </c>
      <c r="N178" s="49">
        <f t="shared" si="195"/>
        <v>0</v>
      </c>
      <c r="O178" s="49">
        <f t="shared" si="196"/>
        <v>35508591.835119054</v>
      </c>
      <c r="P178" s="82">
        <f t="shared" si="197"/>
        <v>-63536.055119052529</v>
      </c>
      <c r="Q178" s="82">
        <f t="shared" si="198"/>
        <v>-107.32387759901474</v>
      </c>
      <c r="R178" s="82">
        <f t="shared" si="193"/>
        <v>-362.15551417859939</v>
      </c>
      <c r="CB178" s="49"/>
    </row>
    <row r="179" spans="1:80" x14ac:dyDescent="0.3">
      <c r="A179" s="94" t="s">
        <v>21</v>
      </c>
      <c r="B179" s="79">
        <v>2035</v>
      </c>
      <c r="L179" s="49"/>
      <c r="M179" s="82">
        <f t="shared" si="194"/>
        <v>35445055.780000001</v>
      </c>
      <c r="N179" s="49">
        <f t="shared" si="195"/>
        <v>0</v>
      </c>
      <c r="O179" s="49">
        <f t="shared" si="196"/>
        <v>35508591.835119054</v>
      </c>
      <c r="P179" s="82">
        <f t="shared" si="197"/>
        <v>-63536.055119052529</v>
      </c>
      <c r="Q179" s="82">
        <f t="shared" si="198"/>
        <v>-107.32387759901474</v>
      </c>
      <c r="R179" s="82">
        <f t="shared" si="193"/>
        <v>-362.15551417859939</v>
      </c>
      <c r="CB179" s="49"/>
    </row>
    <row r="180" spans="1:80" x14ac:dyDescent="0.3">
      <c r="A180" s="94" t="s">
        <v>22</v>
      </c>
      <c r="B180" s="79">
        <v>2035</v>
      </c>
      <c r="L180" s="49"/>
      <c r="M180" s="82">
        <f t="shared" si="194"/>
        <v>35445055.780000001</v>
      </c>
      <c r="N180" s="49">
        <f t="shared" si="195"/>
        <v>0</v>
      </c>
      <c r="O180" s="49">
        <f t="shared" si="196"/>
        <v>35508591.835119054</v>
      </c>
      <c r="P180" s="82">
        <f t="shared" si="197"/>
        <v>-63536.055119052529</v>
      </c>
      <c r="Q180" s="82">
        <f t="shared" si="198"/>
        <v>-107.32387759901474</v>
      </c>
      <c r="R180" s="82">
        <f t="shared" si="193"/>
        <v>-362.15551417859939</v>
      </c>
      <c r="CB180" s="49"/>
    </row>
    <row r="181" spans="1:80" x14ac:dyDescent="0.3">
      <c r="A181" s="94" t="s">
        <v>23</v>
      </c>
      <c r="B181" s="79">
        <v>2035</v>
      </c>
      <c r="L181" s="49"/>
      <c r="M181" s="82">
        <f t="shared" si="194"/>
        <v>35445055.780000001</v>
      </c>
      <c r="N181" s="49">
        <f t="shared" si="195"/>
        <v>0</v>
      </c>
      <c r="O181" s="49">
        <f t="shared" si="196"/>
        <v>35508591.835119054</v>
      </c>
      <c r="P181" s="82">
        <f t="shared" si="197"/>
        <v>-63536.055119052529</v>
      </c>
      <c r="Q181" s="82">
        <f t="shared" si="198"/>
        <v>-107.32387759901474</v>
      </c>
      <c r="R181" s="82">
        <f t="shared" si="193"/>
        <v>-362.15551417859939</v>
      </c>
      <c r="CB181" s="49"/>
    </row>
    <row r="182" spans="1:80" x14ac:dyDescent="0.3">
      <c r="A182" s="94" t="s">
        <v>24</v>
      </c>
      <c r="B182" s="79">
        <v>2035</v>
      </c>
      <c r="L182" s="49"/>
      <c r="M182" s="82">
        <f t="shared" ref="M182:M194" si="199">M181+L182</f>
        <v>35445055.780000001</v>
      </c>
      <c r="N182" s="49">
        <f t="shared" ref="N182:N194" si="200">CB182</f>
        <v>0</v>
      </c>
      <c r="O182" s="49">
        <f t="shared" ref="O182:O194" si="201">O181+N182</f>
        <v>35508591.835119054</v>
      </c>
      <c r="P182" s="82">
        <f t="shared" ref="P182:P194" si="202">M182-O182</f>
        <v>-63536.055119052529</v>
      </c>
      <c r="Q182" s="82">
        <f t="shared" ref="Q182:Q194" si="203">P182*$U$10/12</f>
        <v>-107.32387759901474</v>
      </c>
      <c r="R182" s="82">
        <f t="shared" si="193"/>
        <v>-362.15551417859939</v>
      </c>
      <c r="CB182" s="49"/>
    </row>
    <row r="183" spans="1:80" x14ac:dyDescent="0.3">
      <c r="A183" s="94" t="s">
        <v>25</v>
      </c>
      <c r="B183" s="79">
        <v>2035</v>
      </c>
      <c r="L183" s="49"/>
      <c r="M183" s="82">
        <f t="shared" si="199"/>
        <v>35445055.780000001</v>
      </c>
      <c r="N183" s="49">
        <f t="shared" si="200"/>
        <v>0</v>
      </c>
      <c r="O183" s="49">
        <f t="shared" si="201"/>
        <v>35508591.835119054</v>
      </c>
      <c r="P183" s="82">
        <f t="shared" si="202"/>
        <v>-63536.055119052529</v>
      </c>
      <c r="Q183" s="82">
        <f t="shared" si="203"/>
        <v>-107.32387759901474</v>
      </c>
      <c r="R183" s="82">
        <f t="shared" si="193"/>
        <v>-362.15551417859939</v>
      </c>
      <c r="CB183" s="49"/>
    </row>
    <row r="184" spans="1:80" x14ac:dyDescent="0.3">
      <c r="A184" s="94" t="s">
        <v>26</v>
      </c>
      <c r="B184" s="79">
        <v>2035</v>
      </c>
      <c r="L184" s="49"/>
      <c r="M184" s="82">
        <f t="shared" si="199"/>
        <v>35445055.780000001</v>
      </c>
      <c r="N184" s="49">
        <f t="shared" si="200"/>
        <v>0</v>
      </c>
      <c r="O184" s="49">
        <f t="shared" si="201"/>
        <v>35508591.835119054</v>
      </c>
      <c r="P184" s="82">
        <f t="shared" si="202"/>
        <v>-63536.055119052529</v>
      </c>
      <c r="Q184" s="82">
        <f t="shared" si="203"/>
        <v>-107.32387759901474</v>
      </c>
      <c r="R184" s="82">
        <f t="shared" si="193"/>
        <v>-362.15551417859939</v>
      </c>
      <c r="CB184" s="49"/>
    </row>
    <row r="185" spans="1:80" x14ac:dyDescent="0.3">
      <c r="A185" s="94" t="s">
        <v>27</v>
      </c>
      <c r="B185" s="79">
        <v>2035</v>
      </c>
      <c r="L185" s="49"/>
      <c r="M185" s="82">
        <f t="shared" si="199"/>
        <v>35445055.780000001</v>
      </c>
      <c r="N185" s="49">
        <f t="shared" si="200"/>
        <v>0</v>
      </c>
      <c r="O185" s="49">
        <f t="shared" si="201"/>
        <v>35508591.835119054</v>
      </c>
      <c r="P185" s="82">
        <f t="shared" si="202"/>
        <v>-63536.055119052529</v>
      </c>
      <c r="Q185" s="82">
        <f t="shared" si="203"/>
        <v>-107.32387759901474</v>
      </c>
      <c r="R185" s="82">
        <f t="shared" si="193"/>
        <v>-362.15551417859939</v>
      </c>
      <c r="CB185" s="49"/>
    </row>
    <row r="186" spans="1:80" x14ac:dyDescent="0.3">
      <c r="A186" s="94" t="s">
        <v>28</v>
      </c>
      <c r="B186" s="79">
        <v>2035</v>
      </c>
      <c r="L186" s="49"/>
      <c r="M186" s="82">
        <f t="shared" si="199"/>
        <v>35445055.780000001</v>
      </c>
      <c r="N186" s="49">
        <f t="shared" si="200"/>
        <v>0</v>
      </c>
      <c r="O186" s="49">
        <f t="shared" si="201"/>
        <v>35508591.835119054</v>
      </c>
      <c r="P186" s="82">
        <f t="shared" si="202"/>
        <v>-63536.055119052529</v>
      </c>
      <c r="Q186" s="82">
        <f t="shared" si="203"/>
        <v>-107.32387759901474</v>
      </c>
      <c r="R186" s="82">
        <f t="shared" si="193"/>
        <v>-362.15551417859939</v>
      </c>
      <c r="CB186" s="49"/>
    </row>
    <row r="187" spans="1:80" x14ac:dyDescent="0.3">
      <c r="A187" s="94" t="s">
        <v>29</v>
      </c>
      <c r="B187" s="79">
        <v>2035</v>
      </c>
      <c r="L187" s="49"/>
      <c r="M187" s="82">
        <f t="shared" si="199"/>
        <v>35445055.780000001</v>
      </c>
      <c r="N187" s="49">
        <f t="shared" si="200"/>
        <v>0</v>
      </c>
      <c r="O187" s="49">
        <f t="shared" si="201"/>
        <v>35508591.835119054</v>
      </c>
      <c r="P187" s="82">
        <f t="shared" si="202"/>
        <v>-63536.055119052529</v>
      </c>
      <c r="Q187" s="82">
        <f t="shared" si="203"/>
        <v>-107.32387759901474</v>
      </c>
      <c r="R187" s="82">
        <f t="shared" si="193"/>
        <v>-362.15551417859939</v>
      </c>
      <c r="CB187" s="49"/>
    </row>
    <row r="188" spans="1:80" x14ac:dyDescent="0.3">
      <c r="A188" s="94" t="s">
        <v>18</v>
      </c>
      <c r="B188" s="79">
        <v>2036</v>
      </c>
      <c r="L188" s="49"/>
      <c r="M188" s="82">
        <f t="shared" si="199"/>
        <v>35445055.780000001</v>
      </c>
      <c r="N188" s="49">
        <f t="shared" si="200"/>
        <v>0</v>
      </c>
      <c r="O188" s="49">
        <f t="shared" si="201"/>
        <v>35508591.835119054</v>
      </c>
      <c r="P188" s="82">
        <f t="shared" si="202"/>
        <v>-63536.055119052529</v>
      </c>
      <c r="Q188" s="82">
        <f t="shared" si="203"/>
        <v>-107.32387759901474</v>
      </c>
      <c r="R188" s="82">
        <f t="shared" si="193"/>
        <v>-362.15551417859939</v>
      </c>
      <c r="CB188" s="49"/>
    </row>
    <row r="189" spans="1:80" x14ac:dyDescent="0.3">
      <c r="A189" s="94" t="s">
        <v>19</v>
      </c>
      <c r="B189" s="79">
        <v>2036</v>
      </c>
      <c r="L189" s="49"/>
      <c r="M189" s="82">
        <f t="shared" si="199"/>
        <v>35445055.780000001</v>
      </c>
      <c r="N189" s="49">
        <f t="shared" si="200"/>
        <v>0</v>
      </c>
      <c r="O189" s="49">
        <f t="shared" si="201"/>
        <v>35508591.835119054</v>
      </c>
      <c r="P189" s="82">
        <f t="shared" si="202"/>
        <v>-63536.055119052529</v>
      </c>
      <c r="Q189" s="82">
        <f t="shared" si="203"/>
        <v>-107.32387759901474</v>
      </c>
      <c r="R189" s="82">
        <f t="shared" si="193"/>
        <v>-362.15551417859939</v>
      </c>
      <c r="CB189" s="49"/>
    </row>
    <row r="190" spans="1:80" x14ac:dyDescent="0.3">
      <c r="A190" s="94" t="s">
        <v>20</v>
      </c>
      <c r="B190" s="79">
        <v>2036</v>
      </c>
      <c r="L190" s="49"/>
      <c r="M190" s="82">
        <f t="shared" si="199"/>
        <v>35445055.780000001</v>
      </c>
      <c r="N190" s="49">
        <f t="shared" si="200"/>
        <v>0</v>
      </c>
      <c r="O190" s="49">
        <f t="shared" si="201"/>
        <v>35508591.835119054</v>
      </c>
      <c r="P190" s="82">
        <f t="shared" si="202"/>
        <v>-63536.055119052529</v>
      </c>
      <c r="Q190" s="82">
        <f t="shared" si="203"/>
        <v>-107.32387759901474</v>
      </c>
      <c r="R190" s="82">
        <f t="shared" si="193"/>
        <v>-362.15551417859939</v>
      </c>
      <c r="CB190" s="49"/>
    </row>
    <row r="191" spans="1:80" x14ac:dyDescent="0.3">
      <c r="A191" s="94" t="s">
        <v>21</v>
      </c>
      <c r="B191" s="79">
        <v>2036</v>
      </c>
      <c r="L191" s="49"/>
      <c r="M191" s="82">
        <f t="shared" si="199"/>
        <v>35445055.780000001</v>
      </c>
      <c r="N191" s="49">
        <f t="shared" si="200"/>
        <v>0</v>
      </c>
      <c r="O191" s="49">
        <f t="shared" si="201"/>
        <v>35508591.835119054</v>
      </c>
      <c r="P191" s="82">
        <f t="shared" si="202"/>
        <v>-63536.055119052529</v>
      </c>
      <c r="Q191" s="82">
        <f t="shared" si="203"/>
        <v>-107.32387759901474</v>
      </c>
      <c r="R191" s="82">
        <f t="shared" si="193"/>
        <v>-362.15551417859939</v>
      </c>
      <c r="CB191" s="49"/>
    </row>
    <row r="192" spans="1:80" x14ac:dyDescent="0.3">
      <c r="A192" s="94" t="s">
        <v>22</v>
      </c>
      <c r="B192" s="79">
        <v>2036</v>
      </c>
      <c r="L192" s="49"/>
      <c r="M192" s="82">
        <f t="shared" si="199"/>
        <v>35445055.780000001</v>
      </c>
      <c r="N192" s="49">
        <f t="shared" si="200"/>
        <v>0</v>
      </c>
      <c r="O192" s="49">
        <f t="shared" si="201"/>
        <v>35508591.835119054</v>
      </c>
      <c r="P192" s="82">
        <f t="shared" si="202"/>
        <v>-63536.055119052529</v>
      </c>
      <c r="Q192" s="82">
        <f t="shared" si="203"/>
        <v>-107.32387759901474</v>
      </c>
      <c r="R192" s="82">
        <f t="shared" si="193"/>
        <v>-362.15551417859939</v>
      </c>
      <c r="CB192" s="49"/>
    </row>
    <row r="193" spans="1:80" x14ac:dyDescent="0.3">
      <c r="A193" s="94" t="s">
        <v>23</v>
      </c>
      <c r="B193" s="79">
        <v>2036</v>
      </c>
      <c r="L193" s="49"/>
      <c r="M193" s="82">
        <f t="shared" si="199"/>
        <v>35445055.780000001</v>
      </c>
      <c r="N193" s="49">
        <f t="shared" si="200"/>
        <v>0</v>
      </c>
      <c r="O193" s="49">
        <f t="shared" si="201"/>
        <v>35508591.835119054</v>
      </c>
      <c r="P193" s="82">
        <f t="shared" si="202"/>
        <v>-63536.055119052529</v>
      </c>
      <c r="Q193" s="82">
        <f t="shared" si="203"/>
        <v>-107.32387759901474</v>
      </c>
      <c r="R193" s="82">
        <f t="shared" si="193"/>
        <v>-362.15551417859939</v>
      </c>
      <c r="CB193" s="49"/>
    </row>
    <row r="194" spans="1:80" x14ac:dyDescent="0.3">
      <c r="A194" s="94" t="s">
        <v>24</v>
      </c>
      <c r="B194" s="79">
        <v>2036</v>
      </c>
      <c r="L194" s="49"/>
      <c r="M194" s="82">
        <f t="shared" si="199"/>
        <v>35445055.780000001</v>
      </c>
      <c r="N194" s="49">
        <f t="shared" si="200"/>
        <v>0</v>
      </c>
      <c r="O194" s="49">
        <f t="shared" si="201"/>
        <v>35508591.835119054</v>
      </c>
      <c r="P194" s="82">
        <f t="shared" si="202"/>
        <v>-63536.055119052529</v>
      </c>
      <c r="Q194" s="82">
        <f t="shared" si="203"/>
        <v>-107.32387759901474</v>
      </c>
      <c r="R194" s="82">
        <f t="shared" si="193"/>
        <v>-362.15551417859939</v>
      </c>
      <c r="CB194" s="49"/>
    </row>
    <row r="195" spans="1:80" x14ac:dyDescent="0.3">
      <c r="A195" s="94"/>
      <c r="B195" s="79"/>
      <c r="L195" s="49"/>
      <c r="M195" s="82"/>
      <c r="N195" s="49"/>
      <c r="O195" s="49"/>
      <c r="P195" s="82"/>
      <c r="Q195" s="82"/>
      <c r="R195" s="82"/>
      <c r="CB195" s="49"/>
    </row>
    <row r="196" spans="1:80" x14ac:dyDescent="0.3">
      <c r="A196" s="94"/>
      <c r="B196" s="79"/>
      <c r="L196" s="49"/>
      <c r="M196" s="82"/>
      <c r="N196" s="49"/>
      <c r="O196" s="49"/>
      <c r="P196" s="82"/>
      <c r="Q196" s="82"/>
      <c r="R196" s="82"/>
      <c r="CB196" s="49"/>
    </row>
    <row r="197" spans="1:80" x14ac:dyDescent="0.3">
      <c r="A197" s="94"/>
      <c r="B197" s="79"/>
      <c r="L197" s="49"/>
      <c r="M197" s="82"/>
      <c r="N197" s="49"/>
      <c r="O197" s="49"/>
      <c r="P197" s="82"/>
      <c r="Q197" s="82"/>
      <c r="R197" s="82"/>
      <c r="CB197" s="49"/>
    </row>
    <row r="198" spans="1:80" x14ac:dyDescent="0.3">
      <c r="A198" s="94"/>
      <c r="B198" s="79"/>
      <c r="L198" s="49"/>
      <c r="M198" s="82"/>
      <c r="N198" s="49"/>
      <c r="O198" s="49"/>
      <c r="P198" s="82"/>
      <c r="Q198" s="82"/>
      <c r="R198" s="82"/>
      <c r="CB198" s="49"/>
    </row>
    <row r="199" spans="1:80" x14ac:dyDescent="0.3">
      <c r="A199" s="94"/>
      <c r="B199" s="79"/>
      <c r="L199" s="49"/>
      <c r="M199" s="82"/>
      <c r="N199" s="49"/>
      <c r="O199" s="49"/>
      <c r="P199" s="82"/>
      <c r="Q199" s="82"/>
      <c r="R199" s="82"/>
      <c r="CB199" s="49"/>
    </row>
    <row r="200" spans="1:80" x14ac:dyDescent="0.3">
      <c r="A200" s="94"/>
      <c r="B200" s="79"/>
      <c r="L200" s="49"/>
      <c r="M200" s="82"/>
      <c r="N200" s="49"/>
      <c r="O200" s="49"/>
      <c r="P200" s="82"/>
      <c r="Q200" s="82"/>
      <c r="R200" s="82"/>
      <c r="CB200" s="49"/>
    </row>
    <row r="201" spans="1:80" x14ac:dyDescent="0.3">
      <c r="A201" s="94"/>
      <c r="B201" s="79"/>
      <c r="L201" s="49"/>
      <c r="M201" s="82"/>
      <c r="N201" s="49"/>
      <c r="O201" s="49"/>
      <c r="P201" s="82"/>
      <c r="Q201" s="82"/>
      <c r="R201" s="82"/>
      <c r="CB201" s="49"/>
    </row>
    <row r="202" spans="1:80" x14ac:dyDescent="0.3">
      <c r="A202" s="94"/>
      <c r="B202" s="79"/>
      <c r="L202" s="49"/>
      <c r="M202" s="82"/>
      <c r="N202" s="49"/>
      <c r="O202" s="49"/>
      <c r="P202" s="82"/>
      <c r="Q202" s="82"/>
      <c r="R202" s="82"/>
      <c r="CB202" s="49"/>
    </row>
    <row r="203" spans="1:80" x14ac:dyDescent="0.3">
      <c r="A203" s="94"/>
      <c r="B203" s="79"/>
      <c r="L203" s="49"/>
      <c r="M203" s="82"/>
      <c r="N203" s="49"/>
      <c r="O203" s="49"/>
      <c r="P203" s="82"/>
      <c r="Q203" s="82"/>
      <c r="R203" s="82"/>
      <c r="CB203" s="49"/>
    </row>
    <row r="204" spans="1:80" x14ac:dyDescent="0.3">
      <c r="A204" s="94"/>
      <c r="B204" s="79"/>
      <c r="L204" s="49"/>
      <c r="M204" s="82"/>
      <c r="N204" s="49"/>
      <c r="O204" s="49"/>
      <c r="P204" s="82"/>
      <c r="Q204" s="82"/>
      <c r="R204" s="82"/>
      <c r="CB204" s="49"/>
    </row>
    <row r="205" spans="1:80" x14ac:dyDescent="0.3">
      <c r="A205" s="94"/>
      <c r="B205" s="79"/>
      <c r="L205" s="49"/>
      <c r="M205" s="82"/>
      <c r="N205" s="49"/>
      <c r="O205" s="49"/>
      <c r="P205" s="82"/>
      <c r="Q205" s="82"/>
      <c r="R205" s="82"/>
      <c r="CB205" s="49"/>
    </row>
    <row r="206" spans="1:80" x14ac:dyDescent="0.3">
      <c r="A206" s="94"/>
      <c r="B206" s="79"/>
      <c r="L206" s="49"/>
      <c r="M206" s="82"/>
      <c r="N206" s="49"/>
      <c r="O206" s="49"/>
      <c r="P206" s="82"/>
      <c r="Q206" s="82"/>
      <c r="R206" s="82"/>
      <c r="CB206" s="49"/>
    </row>
    <row r="207" spans="1:80" x14ac:dyDescent="0.3">
      <c r="A207" s="94"/>
      <c r="B207" s="79"/>
      <c r="L207" s="49"/>
      <c r="M207" s="82"/>
      <c r="N207" s="49"/>
      <c r="O207" s="49"/>
      <c r="P207" s="82"/>
      <c r="Q207" s="82"/>
      <c r="R207" s="82"/>
      <c r="CB207" s="49"/>
    </row>
    <row r="208" spans="1:80" x14ac:dyDescent="0.3">
      <c r="A208" s="94"/>
      <c r="B208" s="79"/>
      <c r="L208" s="49"/>
      <c r="M208" s="82"/>
      <c r="N208" s="49"/>
      <c r="O208" s="49"/>
      <c r="P208" s="82"/>
      <c r="Q208" s="82"/>
      <c r="R208" s="82"/>
      <c r="CB208" s="49"/>
    </row>
    <row r="209" spans="1:80" x14ac:dyDescent="0.3">
      <c r="A209" s="94"/>
      <c r="B209" s="79"/>
      <c r="L209" s="49"/>
      <c r="M209" s="82"/>
      <c r="N209" s="49"/>
      <c r="O209" s="49"/>
      <c r="P209" s="82"/>
      <c r="Q209" s="82"/>
      <c r="R209" s="82"/>
      <c r="CB209" s="49"/>
    </row>
    <row r="210" spans="1:80" x14ac:dyDescent="0.3">
      <c r="A210" s="94"/>
      <c r="B210" s="79"/>
      <c r="L210" s="49"/>
      <c r="M210" s="82"/>
      <c r="N210" s="49"/>
      <c r="O210" s="49"/>
      <c r="P210" s="82"/>
      <c r="Q210" s="82"/>
      <c r="R210" s="82"/>
      <c r="CB210" s="49"/>
    </row>
    <row r="211" spans="1:80" x14ac:dyDescent="0.3">
      <c r="A211" s="94"/>
      <c r="B211" s="79"/>
      <c r="L211" s="49"/>
      <c r="M211" s="82"/>
      <c r="N211" s="49"/>
      <c r="O211" s="49"/>
      <c r="P211" s="82"/>
      <c r="Q211" s="82"/>
      <c r="R211" s="82"/>
      <c r="CB211" s="49"/>
    </row>
    <row r="212" spans="1:80" x14ac:dyDescent="0.3">
      <c r="A212" s="94"/>
      <c r="B212" s="79"/>
      <c r="L212" s="49"/>
      <c r="M212" s="82"/>
      <c r="N212" s="49"/>
      <c r="O212" s="49"/>
      <c r="P212" s="82"/>
      <c r="Q212" s="82"/>
      <c r="R212" s="82"/>
      <c r="CB212" s="49"/>
    </row>
    <row r="213" spans="1:80" x14ac:dyDescent="0.3">
      <c r="A213" s="94"/>
      <c r="B213" s="79"/>
      <c r="L213" s="49"/>
      <c r="M213" s="82"/>
      <c r="N213" s="49"/>
      <c r="O213" s="49"/>
      <c r="P213" s="82"/>
      <c r="Q213" s="82"/>
      <c r="R213" s="82"/>
      <c r="CB213" s="49"/>
    </row>
    <row r="214" spans="1:80" x14ac:dyDescent="0.3">
      <c r="A214" s="94"/>
      <c r="B214" s="79"/>
      <c r="L214" s="49"/>
      <c r="M214" s="82"/>
      <c r="N214" s="49"/>
      <c r="O214" s="49"/>
      <c r="P214" s="82"/>
      <c r="Q214" s="82"/>
      <c r="R214" s="82"/>
      <c r="CB214" s="49"/>
    </row>
    <row r="215" spans="1:80" x14ac:dyDescent="0.3">
      <c r="A215" s="94"/>
      <c r="B215" s="79"/>
      <c r="L215" s="49"/>
      <c r="M215" s="82"/>
      <c r="N215" s="49"/>
      <c r="O215" s="49"/>
      <c r="P215" s="82"/>
      <c r="Q215" s="82"/>
      <c r="R215" s="82"/>
      <c r="CB215" s="49"/>
    </row>
    <row r="216" spans="1:80" x14ac:dyDescent="0.3">
      <c r="A216" s="94"/>
      <c r="B216" s="79"/>
      <c r="L216" s="49"/>
      <c r="M216" s="82"/>
      <c r="N216" s="49"/>
      <c r="O216" s="49"/>
      <c r="P216" s="82"/>
      <c r="Q216" s="82"/>
      <c r="R216" s="82"/>
      <c r="CB216" s="49"/>
    </row>
    <row r="217" spans="1:80" x14ac:dyDescent="0.3">
      <c r="A217" s="94"/>
      <c r="B217" s="79"/>
      <c r="L217" s="49"/>
      <c r="M217" s="82"/>
      <c r="N217" s="49"/>
      <c r="O217" s="49"/>
      <c r="P217" s="82"/>
      <c r="Q217" s="82"/>
      <c r="R217" s="82"/>
      <c r="CB217" s="49"/>
    </row>
    <row r="218" spans="1:80" x14ac:dyDescent="0.3">
      <c r="A218" s="94"/>
      <c r="B218" s="79"/>
      <c r="L218" s="49"/>
      <c r="M218" s="82"/>
      <c r="N218" s="49"/>
      <c r="O218" s="49"/>
      <c r="P218" s="82"/>
      <c r="Q218" s="82"/>
      <c r="R218" s="82"/>
      <c r="CB218" s="49"/>
    </row>
    <row r="219" spans="1:80" x14ac:dyDescent="0.3">
      <c r="A219" s="94"/>
      <c r="B219" s="79"/>
      <c r="L219" s="49"/>
      <c r="M219" s="82"/>
      <c r="N219" s="49"/>
      <c r="O219" s="49"/>
      <c r="P219" s="82"/>
      <c r="Q219" s="82"/>
      <c r="R219" s="82"/>
      <c r="CB219" s="49"/>
    </row>
    <row r="220" spans="1:80" x14ac:dyDescent="0.3">
      <c r="A220" s="94"/>
      <c r="B220" s="79"/>
      <c r="L220" s="49"/>
      <c r="M220" s="82"/>
      <c r="N220" s="49"/>
      <c r="O220" s="49"/>
      <c r="P220" s="82"/>
      <c r="Q220" s="82"/>
      <c r="R220" s="82"/>
      <c r="CB220" s="49"/>
    </row>
    <row r="221" spans="1:80" x14ac:dyDescent="0.3">
      <c r="A221" s="94"/>
      <c r="B221" s="79"/>
      <c r="L221" s="49"/>
      <c r="M221" s="82"/>
      <c r="N221" s="49"/>
      <c r="O221" s="49"/>
      <c r="P221" s="82"/>
      <c r="Q221" s="82"/>
      <c r="R221" s="82"/>
      <c r="CB221" s="49"/>
    </row>
    <row r="222" spans="1:80" x14ac:dyDescent="0.3">
      <c r="A222" s="94"/>
      <c r="B222" s="79"/>
      <c r="L222" s="49"/>
      <c r="M222" s="82"/>
      <c r="N222" s="49"/>
      <c r="O222" s="49"/>
      <c r="P222" s="82"/>
      <c r="Q222" s="82"/>
      <c r="R222" s="82"/>
      <c r="CB222" s="49"/>
    </row>
    <row r="223" spans="1:80" x14ac:dyDescent="0.3">
      <c r="A223" s="94"/>
      <c r="B223" s="79"/>
      <c r="L223" s="49"/>
      <c r="M223" s="82"/>
      <c r="N223" s="49"/>
      <c r="O223" s="49"/>
      <c r="P223" s="82"/>
      <c r="Q223" s="82"/>
      <c r="R223" s="82"/>
      <c r="CB223" s="49"/>
    </row>
    <row r="224" spans="1:80" x14ac:dyDescent="0.3">
      <c r="A224" s="94"/>
      <c r="B224" s="79"/>
      <c r="L224" s="49"/>
      <c r="M224" s="82"/>
      <c r="N224" s="49"/>
      <c r="O224" s="49"/>
      <c r="P224" s="82"/>
      <c r="Q224" s="82"/>
      <c r="R224" s="82"/>
      <c r="CB224" s="49"/>
    </row>
    <row r="225" spans="1:80" x14ac:dyDescent="0.3">
      <c r="A225" s="94"/>
      <c r="B225" s="79"/>
      <c r="L225" s="49"/>
      <c r="M225" s="82"/>
      <c r="N225" s="49"/>
      <c r="O225" s="49"/>
      <c r="P225" s="82"/>
      <c r="Q225" s="82"/>
      <c r="R225" s="82"/>
      <c r="CB225" s="49"/>
    </row>
    <row r="226" spans="1:80" x14ac:dyDescent="0.3">
      <c r="A226" s="94"/>
      <c r="B226" s="79"/>
      <c r="L226" s="49"/>
      <c r="M226" s="82"/>
      <c r="N226" s="49"/>
      <c r="O226" s="49"/>
      <c r="P226" s="82"/>
      <c r="Q226" s="82"/>
      <c r="R226" s="82"/>
      <c r="CB226" s="49"/>
    </row>
    <row r="227" spans="1:80" x14ac:dyDescent="0.3">
      <c r="A227" s="94"/>
      <c r="B227" s="79"/>
      <c r="L227" s="49"/>
      <c r="M227" s="82"/>
      <c r="N227" s="49"/>
      <c r="O227" s="49"/>
      <c r="P227" s="82"/>
      <c r="Q227" s="82"/>
      <c r="R227" s="82"/>
      <c r="CB227" s="49"/>
    </row>
    <row r="228" spans="1:80" x14ac:dyDescent="0.3">
      <c r="A228" s="94"/>
      <c r="B228" s="79"/>
      <c r="L228" s="49"/>
      <c r="M228" s="82"/>
      <c r="N228" s="49"/>
      <c r="O228" s="49"/>
      <c r="P228" s="82"/>
      <c r="Q228" s="82"/>
      <c r="R228" s="82"/>
      <c r="CB228" s="49"/>
    </row>
    <row r="229" spans="1:80" x14ac:dyDescent="0.3">
      <c r="A229" s="94"/>
      <c r="B229" s="79"/>
      <c r="L229" s="49"/>
      <c r="M229" s="82"/>
      <c r="N229" s="49"/>
      <c r="O229" s="49"/>
      <c r="P229" s="82"/>
      <c r="Q229" s="82"/>
      <c r="R229" s="82"/>
      <c r="CB229" s="49"/>
    </row>
    <row r="230" spans="1:80" x14ac:dyDescent="0.3">
      <c r="A230" s="94"/>
      <c r="B230" s="79"/>
      <c r="L230" s="49"/>
      <c r="M230" s="82"/>
      <c r="N230" s="49"/>
      <c r="O230" s="49"/>
      <c r="P230" s="82"/>
      <c r="Q230" s="82"/>
      <c r="R230" s="82"/>
      <c r="CB230" s="49"/>
    </row>
    <row r="231" spans="1:80" x14ac:dyDescent="0.3">
      <c r="A231" s="94"/>
      <c r="B231" s="79"/>
      <c r="L231" s="49"/>
      <c r="M231" s="82"/>
      <c r="N231" s="49"/>
      <c r="O231" s="49"/>
      <c r="P231" s="82"/>
      <c r="Q231" s="82"/>
      <c r="R231" s="82"/>
      <c r="CB231" s="49"/>
    </row>
    <row r="232" spans="1:80" x14ac:dyDescent="0.3">
      <c r="A232" s="94"/>
      <c r="B232" s="79"/>
      <c r="L232" s="49"/>
      <c r="M232" s="82"/>
      <c r="N232" s="49"/>
      <c r="O232" s="49"/>
      <c r="P232" s="82"/>
      <c r="Q232" s="82"/>
      <c r="R232" s="82"/>
      <c r="CB232" s="49"/>
    </row>
    <row r="233" spans="1:80" x14ac:dyDescent="0.3">
      <c r="A233" s="94"/>
      <c r="B233" s="79"/>
      <c r="L233" s="49"/>
      <c r="M233" s="82"/>
      <c r="N233" s="49"/>
      <c r="O233" s="49"/>
      <c r="P233" s="82"/>
      <c r="Q233" s="82"/>
      <c r="R233" s="82"/>
      <c r="CB233" s="49"/>
    </row>
    <row r="234" spans="1:80" x14ac:dyDescent="0.3">
      <c r="A234" s="94"/>
      <c r="B234" s="79"/>
      <c r="L234" s="49"/>
      <c r="M234" s="82"/>
      <c r="N234" s="49"/>
      <c r="O234" s="49"/>
      <c r="P234" s="82"/>
      <c r="Q234" s="82"/>
      <c r="R234" s="82"/>
      <c r="CB234" s="49"/>
    </row>
    <row r="235" spans="1:80" x14ac:dyDescent="0.3">
      <c r="A235" s="94"/>
      <c r="B235" s="79"/>
      <c r="L235" s="49"/>
      <c r="M235" s="82"/>
      <c r="N235" s="49"/>
      <c r="O235" s="49"/>
      <c r="P235" s="82"/>
      <c r="Q235" s="82"/>
      <c r="R235" s="82"/>
      <c r="CB235" s="49"/>
    </row>
    <row r="236" spans="1:80" x14ac:dyDescent="0.3">
      <c r="A236" s="94"/>
      <c r="B236" s="79"/>
      <c r="L236" s="49"/>
      <c r="M236" s="82"/>
      <c r="N236" s="49"/>
      <c r="O236" s="49"/>
      <c r="P236" s="82"/>
      <c r="Q236" s="82"/>
      <c r="R236" s="82"/>
      <c r="CB236" s="49"/>
    </row>
    <row r="237" spans="1:80" x14ac:dyDescent="0.3">
      <c r="A237" s="94"/>
      <c r="B237" s="79"/>
      <c r="L237" s="49"/>
      <c r="M237" s="82"/>
      <c r="N237" s="49"/>
      <c r="O237" s="49"/>
      <c r="P237" s="82"/>
      <c r="Q237" s="82"/>
      <c r="R237" s="82"/>
      <c r="CB237" s="49"/>
    </row>
    <row r="238" spans="1:80" x14ac:dyDescent="0.3">
      <c r="A238" s="94"/>
      <c r="B238" s="79"/>
      <c r="L238" s="49"/>
      <c r="M238" s="82"/>
      <c r="N238" s="49"/>
      <c r="O238" s="49"/>
      <c r="P238" s="82"/>
      <c r="Q238" s="82"/>
      <c r="R238" s="82"/>
      <c r="CB238" s="49"/>
    </row>
    <row r="239" spans="1:80" x14ac:dyDescent="0.3">
      <c r="A239" s="94"/>
      <c r="B239" s="79"/>
      <c r="L239" s="49"/>
      <c r="M239" s="82"/>
      <c r="N239" s="49"/>
      <c r="O239" s="49"/>
      <c r="P239" s="82"/>
      <c r="Q239" s="82"/>
      <c r="R239" s="82"/>
      <c r="CB239" s="49"/>
    </row>
    <row r="240" spans="1:80" x14ac:dyDescent="0.3">
      <c r="A240" s="94"/>
      <c r="B240" s="79"/>
      <c r="L240" s="49"/>
      <c r="M240" s="82"/>
      <c r="N240" s="49"/>
      <c r="O240" s="49"/>
      <c r="P240" s="82"/>
      <c r="Q240" s="82"/>
      <c r="R240" s="82"/>
      <c r="CB240" s="49"/>
    </row>
    <row r="241" spans="1:80" x14ac:dyDescent="0.3">
      <c r="A241" s="94"/>
      <c r="B241" s="79"/>
      <c r="L241" s="49"/>
      <c r="M241" s="82"/>
      <c r="N241" s="49"/>
      <c r="O241" s="49"/>
      <c r="P241" s="82"/>
      <c r="Q241" s="82"/>
      <c r="R241" s="82"/>
      <c r="CB241" s="49"/>
    </row>
    <row r="242" spans="1:80" x14ac:dyDescent="0.3">
      <c r="A242" s="94"/>
      <c r="B242" s="79"/>
      <c r="L242" s="49"/>
      <c r="M242" s="82"/>
      <c r="N242" s="49"/>
      <c r="O242" s="49"/>
      <c r="P242" s="82"/>
      <c r="Q242" s="82"/>
      <c r="R242" s="82"/>
      <c r="CB242" s="49"/>
    </row>
    <row r="243" spans="1:80" x14ac:dyDescent="0.3">
      <c r="A243" s="94"/>
      <c r="B243" s="79"/>
      <c r="L243" s="49"/>
      <c r="M243" s="82"/>
      <c r="N243" s="49"/>
      <c r="O243" s="49"/>
      <c r="P243" s="82"/>
      <c r="Q243" s="82"/>
      <c r="R243" s="82"/>
      <c r="CB243" s="49"/>
    </row>
    <row r="244" spans="1:80" x14ac:dyDescent="0.3">
      <c r="A244" s="94"/>
      <c r="B244" s="79"/>
      <c r="L244" s="49"/>
      <c r="M244" s="82"/>
      <c r="N244" s="49"/>
      <c r="O244" s="49"/>
      <c r="P244" s="82"/>
      <c r="Q244" s="82"/>
      <c r="R244" s="82"/>
      <c r="CB244" s="49"/>
    </row>
    <row r="245" spans="1:80" x14ac:dyDescent="0.3">
      <c r="A245" s="94"/>
      <c r="B245" s="79"/>
      <c r="L245" s="49"/>
      <c r="M245" s="82"/>
      <c r="N245" s="49"/>
      <c r="O245" s="49"/>
      <c r="P245" s="82"/>
      <c r="Q245" s="82"/>
      <c r="R245" s="82"/>
      <c r="CB245" s="49"/>
    </row>
    <row r="246" spans="1:80" x14ac:dyDescent="0.3">
      <c r="A246" s="94"/>
      <c r="B246" s="79"/>
      <c r="L246" s="49"/>
      <c r="M246" s="82"/>
      <c r="N246" s="49"/>
      <c r="O246" s="49"/>
      <c r="P246" s="82"/>
      <c r="Q246" s="82"/>
      <c r="R246" s="82"/>
      <c r="CB246" s="49"/>
    </row>
    <row r="247" spans="1:80" x14ac:dyDescent="0.3">
      <c r="A247" s="94"/>
      <c r="B247" s="79"/>
      <c r="L247" s="49"/>
      <c r="M247" s="82"/>
      <c r="N247" s="49"/>
      <c r="O247" s="49"/>
      <c r="P247" s="82"/>
      <c r="Q247" s="82"/>
      <c r="R247" s="82"/>
      <c r="CB247" s="49"/>
    </row>
    <row r="248" spans="1:80" x14ac:dyDescent="0.3">
      <c r="A248" s="94"/>
      <c r="B248" s="79"/>
      <c r="L248" s="49"/>
      <c r="M248" s="82"/>
      <c r="N248" s="49"/>
      <c r="O248" s="49"/>
      <c r="P248" s="82"/>
      <c r="Q248" s="82"/>
      <c r="R248" s="82"/>
      <c r="CB248" s="49"/>
    </row>
    <row r="249" spans="1:80" x14ac:dyDescent="0.3">
      <c r="A249" s="94"/>
      <c r="B249" s="79"/>
      <c r="L249" s="49"/>
      <c r="M249" s="82"/>
      <c r="N249" s="49"/>
      <c r="O249" s="49"/>
      <c r="P249" s="82"/>
      <c r="Q249" s="82"/>
      <c r="R249" s="82"/>
      <c r="CB249" s="49"/>
    </row>
    <row r="250" spans="1:80" x14ac:dyDescent="0.3">
      <c r="A250" s="94"/>
      <c r="B250" s="79"/>
      <c r="L250" s="49"/>
      <c r="M250" s="82"/>
      <c r="N250" s="49"/>
      <c r="O250" s="49"/>
      <c r="P250" s="82"/>
      <c r="Q250" s="82"/>
      <c r="R250" s="82"/>
      <c r="CB250" s="49"/>
    </row>
    <row r="251" spans="1:80" x14ac:dyDescent="0.3">
      <c r="A251" s="94"/>
      <c r="B251" s="79"/>
      <c r="L251" s="49"/>
      <c r="M251" s="82"/>
      <c r="N251" s="49"/>
      <c r="O251" s="49"/>
      <c r="P251" s="82"/>
      <c r="Q251" s="82"/>
      <c r="R251" s="82"/>
      <c r="CB251" s="49"/>
    </row>
    <row r="252" spans="1:80" x14ac:dyDescent="0.3">
      <c r="A252" s="94"/>
      <c r="B252" s="79"/>
      <c r="L252" s="49"/>
      <c r="M252" s="82"/>
      <c r="N252" s="49"/>
      <c r="O252" s="49"/>
      <c r="P252" s="82"/>
      <c r="Q252" s="82"/>
      <c r="R252" s="82"/>
      <c r="CB252" s="49"/>
    </row>
    <row r="253" spans="1:80" x14ac:dyDescent="0.3">
      <c r="A253" s="94"/>
      <c r="B253" s="79"/>
      <c r="L253" s="49"/>
      <c r="M253" s="82"/>
      <c r="N253" s="49"/>
      <c r="O253" s="49"/>
      <c r="P253" s="82"/>
      <c r="Q253" s="82"/>
      <c r="R253" s="82"/>
      <c r="CB253" s="49"/>
    </row>
    <row r="254" spans="1:80" x14ac:dyDescent="0.3">
      <c r="A254" s="94"/>
      <c r="B254" s="79"/>
      <c r="L254" s="49"/>
      <c r="M254" s="82"/>
      <c r="N254" s="49"/>
      <c r="O254" s="49"/>
      <c r="P254" s="82"/>
      <c r="Q254" s="82"/>
      <c r="R254" s="82"/>
      <c r="CB254" s="49"/>
    </row>
    <row r="255" spans="1:80" x14ac:dyDescent="0.3">
      <c r="A255" s="94"/>
      <c r="B255" s="79"/>
      <c r="L255" s="49"/>
      <c r="M255" s="82"/>
      <c r="N255" s="49"/>
      <c r="O255" s="49"/>
      <c r="P255" s="82"/>
      <c r="Q255" s="82"/>
      <c r="R255" s="82"/>
      <c r="CB255" s="49"/>
    </row>
    <row r="256" spans="1:80" x14ac:dyDescent="0.3">
      <c r="A256" s="94"/>
      <c r="B256" s="79"/>
      <c r="L256" s="49"/>
      <c r="M256" s="82"/>
      <c r="N256" s="49"/>
      <c r="O256" s="49"/>
      <c r="P256" s="82"/>
      <c r="Q256" s="82"/>
      <c r="R256" s="82"/>
      <c r="CB256" s="49"/>
    </row>
    <row r="257" spans="1:80" x14ac:dyDescent="0.3">
      <c r="A257" s="94"/>
      <c r="B257" s="79"/>
      <c r="L257" s="49"/>
      <c r="M257" s="82"/>
      <c r="N257" s="49"/>
      <c r="O257" s="49"/>
      <c r="P257" s="82"/>
      <c r="Q257" s="82"/>
      <c r="R257" s="82"/>
      <c r="CB257" s="49"/>
    </row>
    <row r="258" spans="1:80" x14ac:dyDescent="0.3">
      <c r="A258" s="94"/>
      <c r="B258" s="79"/>
      <c r="L258" s="49"/>
      <c r="M258" s="82"/>
      <c r="N258" s="49"/>
      <c r="O258" s="49"/>
      <c r="P258" s="82"/>
      <c r="Q258" s="82"/>
      <c r="R258" s="82"/>
      <c r="CB258" s="49"/>
    </row>
    <row r="259" spans="1:80" x14ac:dyDescent="0.3">
      <c r="A259" s="94"/>
      <c r="B259" s="79"/>
      <c r="L259" s="49"/>
      <c r="M259" s="82"/>
      <c r="N259" s="49"/>
      <c r="O259" s="49"/>
      <c r="P259" s="82"/>
      <c r="Q259" s="82"/>
      <c r="R259" s="82"/>
      <c r="CB259" s="49"/>
    </row>
    <row r="260" spans="1:80" x14ac:dyDescent="0.3">
      <c r="A260" s="94"/>
      <c r="B260" s="79"/>
      <c r="L260" s="49"/>
      <c r="M260" s="82"/>
      <c r="N260" s="49"/>
      <c r="O260" s="49"/>
      <c r="P260" s="82"/>
      <c r="Q260" s="82"/>
      <c r="R260" s="82"/>
      <c r="CB260" s="49"/>
    </row>
    <row r="261" spans="1:80" x14ac:dyDescent="0.3">
      <c r="A261" s="94"/>
      <c r="B261" s="79"/>
      <c r="L261" s="49"/>
      <c r="M261" s="82"/>
      <c r="N261" s="49"/>
      <c r="O261" s="49"/>
      <c r="P261" s="82"/>
      <c r="Q261" s="82"/>
      <c r="R261" s="82"/>
      <c r="CB261" s="49"/>
    </row>
    <row r="262" spans="1:80" x14ac:dyDescent="0.3">
      <c r="A262" s="94"/>
      <c r="B262" s="79"/>
      <c r="L262" s="49"/>
      <c r="M262" s="82"/>
      <c r="N262" s="49"/>
      <c r="O262" s="49"/>
      <c r="P262" s="82"/>
      <c r="Q262" s="82"/>
      <c r="R262" s="82"/>
      <c r="CB262" s="49"/>
    </row>
    <row r="263" spans="1:80" x14ac:dyDescent="0.3">
      <c r="A263" s="94"/>
      <c r="B263" s="79"/>
      <c r="L263" s="49"/>
      <c r="M263" s="82"/>
      <c r="N263" s="49"/>
      <c r="O263" s="49"/>
      <c r="P263" s="82"/>
      <c r="Q263" s="82"/>
      <c r="R263" s="82"/>
    </row>
    <row r="264" spans="1:80" x14ac:dyDescent="0.3">
      <c r="A264" s="94"/>
      <c r="B264" s="79"/>
      <c r="L264" s="49"/>
      <c r="M264" s="82"/>
      <c r="N264" s="49"/>
      <c r="O264" s="49"/>
      <c r="P264" s="82"/>
      <c r="Q264" s="82"/>
      <c r="R264" s="82"/>
    </row>
    <row r="265" spans="1:80" x14ac:dyDescent="0.3">
      <c r="A265" s="94"/>
      <c r="B265" s="79"/>
      <c r="L265" s="49"/>
      <c r="M265" s="82"/>
      <c r="N265" s="49"/>
      <c r="O265" s="49"/>
      <c r="P265" s="82"/>
      <c r="Q265" s="82"/>
      <c r="R265" s="82"/>
    </row>
    <row r="266" spans="1:80" x14ac:dyDescent="0.3">
      <c r="A266" s="94"/>
      <c r="B266" s="79"/>
      <c r="L266" s="49"/>
      <c r="M266" s="82"/>
      <c r="N266" s="49"/>
      <c r="O266" s="49"/>
      <c r="P266" s="82"/>
      <c r="Q266" s="82"/>
      <c r="R266" s="82"/>
    </row>
    <row r="267" spans="1:80" x14ac:dyDescent="0.3">
      <c r="A267" s="94"/>
      <c r="B267" s="79"/>
      <c r="L267" s="49"/>
      <c r="M267" s="82"/>
      <c r="N267" s="49"/>
      <c r="O267" s="49"/>
      <c r="P267" s="82"/>
      <c r="Q267" s="82"/>
      <c r="R267" s="82"/>
    </row>
    <row r="268" spans="1:80" x14ac:dyDescent="0.3">
      <c r="A268" s="94"/>
      <c r="B268" s="79"/>
      <c r="L268" s="49"/>
      <c r="M268" s="82"/>
      <c r="N268" s="49"/>
      <c r="O268" s="49"/>
      <c r="P268" s="82"/>
      <c r="Q268" s="82"/>
      <c r="R268" s="82"/>
    </row>
    <row r="269" spans="1:80" x14ac:dyDescent="0.3">
      <c r="A269" s="94"/>
      <c r="B269" s="79"/>
      <c r="L269" s="49"/>
      <c r="M269" s="82"/>
      <c r="N269" s="49"/>
      <c r="O269" s="49"/>
      <c r="P269" s="82"/>
      <c r="Q269" s="82"/>
      <c r="R269" s="82"/>
    </row>
    <row r="270" spans="1:80" x14ac:dyDescent="0.3">
      <c r="A270" s="94"/>
      <c r="B270" s="79"/>
      <c r="L270" s="49"/>
      <c r="M270" s="82"/>
      <c r="N270" s="49"/>
      <c r="O270" s="49"/>
      <c r="P270" s="82"/>
      <c r="Q270" s="82"/>
      <c r="R270" s="82"/>
    </row>
    <row r="271" spans="1:80" x14ac:dyDescent="0.3">
      <c r="A271" s="94"/>
      <c r="B271" s="79"/>
      <c r="L271" s="49"/>
      <c r="M271" s="82"/>
      <c r="N271" s="49"/>
      <c r="O271" s="49"/>
      <c r="P271" s="82"/>
      <c r="Q271" s="82"/>
      <c r="R271" s="82"/>
    </row>
    <row r="272" spans="1:80" x14ac:dyDescent="0.3">
      <c r="A272" s="94"/>
      <c r="B272" s="79"/>
      <c r="L272" s="49"/>
      <c r="M272" s="82"/>
      <c r="N272" s="49"/>
      <c r="O272" s="49"/>
      <c r="P272" s="82"/>
      <c r="Q272" s="82"/>
      <c r="R272" s="82"/>
    </row>
    <row r="273" spans="1:18" x14ac:dyDescent="0.3">
      <c r="A273" s="94"/>
      <c r="B273" s="79"/>
      <c r="L273" s="49"/>
      <c r="M273" s="82"/>
      <c r="N273" s="49"/>
      <c r="O273" s="49"/>
      <c r="P273" s="82"/>
      <c r="Q273" s="82"/>
      <c r="R273" s="82"/>
    </row>
    <row r="274" spans="1:18" x14ac:dyDescent="0.3">
      <c r="A274" s="94"/>
      <c r="B274" s="79"/>
      <c r="L274" s="49"/>
      <c r="M274" s="82"/>
      <c r="N274" s="49"/>
      <c r="O274" s="49"/>
      <c r="P274" s="82"/>
      <c r="Q274" s="82"/>
      <c r="R274" s="82"/>
    </row>
    <row r="275" spans="1:18" x14ac:dyDescent="0.3">
      <c r="A275" s="94"/>
      <c r="B275" s="79"/>
      <c r="L275" s="49"/>
      <c r="M275" s="82"/>
      <c r="N275" s="49"/>
      <c r="O275" s="49"/>
      <c r="P275" s="82"/>
      <c r="Q275" s="82"/>
      <c r="R275" s="82"/>
    </row>
    <row r="276" spans="1:18" x14ac:dyDescent="0.3">
      <c r="A276" s="94"/>
      <c r="B276" s="79"/>
      <c r="L276" s="49"/>
      <c r="M276" s="82"/>
      <c r="N276" s="49"/>
      <c r="O276" s="49"/>
      <c r="P276" s="82"/>
      <c r="Q276" s="82"/>
      <c r="R276" s="82"/>
    </row>
    <row r="277" spans="1:18" x14ac:dyDescent="0.3">
      <c r="A277" s="94"/>
      <c r="B277" s="79"/>
      <c r="L277" s="49"/>
      <c r="M277" s="82"/>
      <c r="N277" s="49"/>
      <c r="O277" s="49"/>
      <c r="P277" s="82"/>
      <c r="Q277" s="82"/>
      <c r="R277" s="82"/>
    </row>
    <row r="278" spans="1:18" x14ac:dyDescent="0.3">
      <c r="A278" s="94"/>
      <c r="B278" s="79"/>
      <c r="L278" s="49"/>
      <c r="M278" s="82"/>
      <c r="N278" s="49"/>
      <c r="O278" s="49"/>
      <c r="P278" s="82"/>
      <c r="Q278" s="82"/>
      <c r="R278" s="82"/>
    </row>
    <row r="279" spans="1:18" x14ac:dyDescent="0.3">
      <c r="A279" s="94"/>
      <c r="B279" s="79"/>
      <c r="L279" s="49"/>
      <c r="M279" s="82"/>
      <c r="N279" s="49"/>
      <c r="O279" s="49"/>
      <c r="P279" s="82"/>
      <c r="Q279" s="82"/>
      <c r="R279" s="82"/>
    </row>
    <row r="280" spans="1:18" x14ac:dyDescent="0.3">
      <c r="A280" s="94"/>
      <c r="B280" s="79"/>
      <c r="L280" s="49"/>
      <c r="M280" s="82"/>
      <c r="N280" s="49"/>
      <c r="O280" s="49"/>
      <c r="P280" s="82"/>
      <c r="Q280" s="82"/>
      <c r="R280" s="82"/>
    </row>
    <row r="281" spans="1:18" x14ac:dyDescent="0.3">
      <c r="A281" s="94"/>
      <c r="B281" s="79"/>
      <c r="L281" s="49"/>
      <c r="M281" s="82"/>
      <c r="N281" s="49"/>
      <c r="O281" s="49"/>
      <c r="P281" s="82"/>
      <c r="Q281" s="82"/>
      <c r="R281" s="82"/>
    </row>
    <row r="282" spans="1:18" x14ac:dyDescent="0.3">
      <c r="A282" s="94"/>
      <c r="B282" s="79"/>
      <c r="L282" s="49"/>
      <c r="M282" s="82"/>
      <c r="N282" s="49"/>
      <c r="O282" s="49"/>
      <c r="P282" s="82"/>
      <c r="Q282" s="82"/>
      <c r="R282" s="82"/>
    </row>
    <row r="283" spans="1:18" x14ac:dyDescent="0.3">
      <c r="A283" s="94"/>
      <c r="B283" s="79"/>
      <c r="L283" s="49"/>
      <c r="M283" s="82"/>
      <c r="N283" s="49"/>
      <c r="O283" s="49"/>
      <c r="P283" s="82"/>
      <c r="Q283" s="82"/>
      <c r="R283" s="82"/>
    </row>
    <row r="284" spans="1:18" x14ac:dyDescent="0.3">
      <c r="A284" s="94"/>
      <c r="B284" s="79"/>
      <c r="L284" s="49"/>
      <c r="M284" s="82"/>
      <c r="N284" s="49"/>
      <c r="O284" s="49"/>
      <c r="P284" s="82"/>
      <c r="Q284" s="82"/>
      <c r="R284" s="82"/>
    </row>
    <row r="285" spans="1:18" x14ac:dyDescent="0.3">
      <c r="A285" s="94"/>
      <c r="B285" s="79"/>
      <c r="L285" s="49"/>
      <c r="M285" s="82"/>
      <c r="N285" s="49"/>
      <c r="O285" s="49"/>
      <c r="P285" s="82"/>
      <c r="Q285" s="82"/>
      <c r="R285" s="82"/>
    </row>
    <row r="286" spans="1:18" x14ac:dyDescent="0.3">
      <c r="A286" s="94"/>
      <c r="B286" s="79"/>
      <c r="L286" s="49"/>
      <c r="M286" s="82"/>
      <c r="N286" s="49"/>
      <c r="O286" s="49"/>
      <c r="P286" s="82"/>
      <c r="Q286" s="82"/>
      <c r="R286" s="82"/>
    </row>
    <row r="287" spans="1:18" x14ac:dyDescent="0.3">
      <c r="A287" s="94"/>
      <c r="B287" s="79"/>
      <c r="L287" s="49"/>
      <c r="M287" s="82"/>
      <c r="N287" s="49"/>
      <c r="O287" s="49"/>
      <c r="P287" s="82"/>
      <c r="Q287" s="82"/>
      <c r="R287" s="82"/>
    </row>
    <row r="288" spans="1:18" x14ac:dyDescent="0.3">
      <c r="A288" s="94"/>
      <c r="B288" s="79"/>
      <c r="L288" s="49"/>
      <c r="M288" s="82"/>
      <c r="N288" s="49"/>
      <c r="O288" s="49"/>
      <c r="P288" s="82"/>
      <c r="Q288" s="82"/>
      <c r="R288" s="82"/>
    </row>
    <row r="289" spans="1:18" x14ac:dyDescent="0.3">
      <c r="A289" s="94"/>
      <c r="B289" s="79"/>
      <c r="L289" s="49"/>
      <c r="M289" s="82"/>
      <c r="N289" s="49"/>
      <c r="O289" s="49"/>
      <c r="P289" s="82"/>
      <c r="Q289" s="82"/>
      <c r="R289" s="82"/>
    </row>
    <row r="290" spans="1:18" x14ac:dyDescent="0.3">
      <c r="A290" s="94"/>
      <c r="B290" s="79"/>
      <c r="L290" s="49"/>
      <c r="M290" s="82"/>
      <c r="N290" s="49"/>
      <c r="O290" s="49"/>
      <c r="P290" s="82"/>
      <c r="Q290" s="82"/>
      <c r="R290" s="82"/>
    </row>
    <row r="291" spans="1:18" x14ac:dyDescent="0.3">
      <c r="A291" s="94"/>
      <c r="B291" s="79"/>
      <c r="L291" s="49"/>
      <c r="M291" s="82"/>
      <c r="N291" s="49"/>
      <c r="O291" s="49"/>
      <c r="P291" s="82"/>
      <c r="Q291" s="82"/>
      <c r="R291" s="82"/>
    </row>
    <row r="292" spans="1:18" x14ac:dyDescent="0.3">
      <c r="A292" s="94"/>
      <c r="B292" s="79"/>
      <c r="L292" s="49"/>
      <c r="M292" s="82"/>
      <c r="N292" s="49"/>
      <c r="O292" s="49"/>
      <c r="P292" s="82"/>
      <c r="Q292" s="82"/>
      <c r="R292" s="82"/>
    </row>
    <row r="293" spans="1:18" x14ac:dyDescent="0.3">
      <c r="A293" s="94"/>
      <c r="B293" s="79"/>
      <c r="L293" s="49"/>
      <c r="M293" s="82"/>
      <c r="N293" s="49"/>
      <c r="O293" s="49"/>
      <c r="P293" s="82"/>
      <c r="Q293" s="82"/>
      <c r="R293" s="82"/>
    </row>
    <row r="294" spans="1:18" x14ac:dyDescent="0.3">
      <c r="A294" s="94"/>
      <c r="B294" s="79"/>
      <c r="L294" s="49"/>
      <c r="M294" s="82"/>
      <c r="N294" s="49"/>
      <c r="O294" s="49"/>
      <c r="P294" s="82"/>
      <c r="Q294" s="82"/>
      <c r="R294" s="82"/>
    </row>
    <row r="295" spans="1:18" x14ac:dyDescent="0.3">
      <c r="A295" s="94"/>
      <c r="B295" s="79"/>
      <c r="L295" s="49"/>
      <c r="M295" s="82"/>
      <c r="N295" s="49"/>
      <c r="O295" s="49"/>
      <c r="P295" s="82"/>
      <c r="Q295" s="82"/>
      <c r="R295" s="82"/>
    </row>
    <row r="296" spans="1:18" x14ac:dyDescent="0.3">
      <c r="A296" s="94"/>
      <c r="B296" s="79"/>
      <c r="L296" s="49"/>
      <c r="M296" s="82"/>
      <c r="N296" s="49"/>
      <c r="O296" s="49"/>
      <c r="P296" s="82"/>
      <c r="Q296" s="82"/>
      <c r="R296" s="82"/>
    </row>
    <row r="297" spans="1:18" x14ac:dyDescent="0.3">
      <c r="A297" s="94"/>
      <c r="B297" s="79"/>
      <c r="L297" s="49"/>
      <c r="M297" s="82"/>
      <c r="N297" s="49"/>
      <c r="O297" s="49"/>
      <c r="P297" s="82"/>
      <c r="Q297" s="82"/>
      <c r="R297" s="82"/>
    </row>
    <row r="298" spans="1:18" x14ac:dyDescent="0.3">
      <c r="A298" s="94"/>
      <c r="B298" s="79"/>
      <c r="L298" s="49"/>
      <c r="M298" s="82"/>
      <c r="N298" s="49"/>
      <c r="O298" s="49"/>
      <c r="P298" s="82"/>
      <c r="Q298" s="82"/>
      <c r="R298" s="82"/>
    </row>
    <row r="299" spans="1:18" x14ac:dyDescent="0.3">
      <c r="A299" s="94"/>
      <c r="B299" s="79"/>
      <c r="L299" s="49"/>
      <c r="M299" s="82"/>
      <c r="N299" s="49"/>
      <c r="O299" s="49"/>
      <c r="P299" s="82"/>
      <c r="Q299" s="82"/>
      <c r="R299" s="82"/>
    </row>
    <row r="300" spans="1:18" x14ac:dyDescent="0.3">
      <c r="A300" s="94"/>
      <c r="B300" s="79"/>
      <c r="L300" s="49"/>
      <c r="M300" s="82"/>
      <c r="N300" s="49"/>
      <c r="O300" s="49"/>
      <c r="P300" s="82"/>
      <c r="Q300" s="82"/>
      <c r="R300" s="82"/>
    </row>
    <row r="301" spans="1:18" x14ac:dyDescent="0.3">
      <c r="A301" s="94"/>
      <c r="B301" s="79"/>
      <c r="L301" s="49"/>
      <c r="M301" s="82"/>
      <c r="N301" s="49"/>
      <c r="O301" s="49"/>
      <c r="P301" s="82"/>
      <c r="Q301" s="82"/>
      <c r="R301" s="82"/>
    </row>
    <row r="302" spans="1:18" x14ac:dyDescent="0.3">
      <c r="A302" s="94"/>
      <c r="B302" s="79"/>
      <c r="L302" s="49"/>
      <c r="M302" s="82"/>
      <c r="N302" s="49"/>
      <c r="O302" s="49"/>
      <c r="P302" s="82"/>
      <c r="Q302" s="82"/>
      <c r="R302" s="82"/>
    </row>
    <row r="303" spans="1:18" x14ac:dyDescent="0.3">
      <c r="A303" s="94"/>
      <c r="B303" s="79"/>
      <c r="L303" s="49"/>
      <c r="M303" s="82"/>
      <c r="N303" s="49"/>
      <c r="O303" s="49"/>
      <c r="P303" s="82"/>
      <c r="Q303" s="82"/>
      <c r="R303" s="82"/>
    </row>
    <row r="304" spans="1:18" x14ac:dyDescent="0.3">
      <c r="A304" s="94"/>
      <c r="B304" s="79"/>
      <c r="L304" s="49"/>
      <c r="M304" s="82"/>
      <c r="N304" s="49"/>
      <c r="O304" s="49"/>
      <c r="P304" s="82"/>
      <c r="Q304" s="82"/>
      <c r="R304" s="82"/>
    </row>
    <row r="305" spans="1:18" x14ac:dyDescent="0.3">
      <c r="A305" s="94"/>
      <c r="B305" s="79"/>
      <c r="L305" s="49"/>
      <c r="M305" s="82"/>
      <c r="N305" s="49"/>
      <c r="O305" s="49"/>
      <c r="P305" s="82"/>
      <c r="Q305" s="82"/>
      <c r="R305" s="82"/>
    </row>
    <row r="306" spans="1:18" x14ac:dyDescent="0.3">
      <c r="A306" s="94"/>
      <c r="B306" s="79"/>
      <c r="L306" s="49"/>
      <c r="M306" s="82"/>
      <c r="N306" s="49"/>
      <c r="O306" s="49"/>
      <c r="P306" s="82"/>
      <c r="Q306" s="82"/>
      <c r="R306" s="82"/>
    </row>
    <row r="307" spans="1:18" x14ac:dyDescent="0.3">
      <c r="A307" s="94"/>
      <c r="B307" s="79"/>
      <c r="L307" s="49"/>
      <c r="M307" s="82"/>
      <c r="N307" s="49"/>
      <c r="O307" s="49"/>
      <c r="P307" s="82"/>
      <c r="Q307" s="82"/>
      <c r="R307" s="82"/>
    </row>
    <row r="308" spans="1:18" x14ac:dyDescent="0.3">
      <c r="A308" s="94"/>
      <c r="B308" s="79"/>
      <c r="L308" s="49"/>
      <c r="M308" s="82"/>
      <c r="N308" s="49"/>
      <c r="O308" s="49"/>
      <c r="P308" s="82"/>
      <c r="Q308" s="82"/>
      <c r="R308" s="82"/>
    </row>
    <row r="309" spans="1:18" x14ac:dyDescent="0.3">
      <c r="A309" s="94"/>
      <c r="B309" s="79"/>
      <c r="L309" s="49"/>
      <c r="M309" s="82"/>
      <c r="N309" s="49"/>
      <c r="O309" s="49"/>
      <c r="P309" s="82"/>
      <c r="Q309" s="82"/>
      <c r="R309" s="82"/>
    </row>
    <row r="310" spans="1:18" x14ac:dyDescent="0.3">
      <c r="A310" s="94"/>
      <c r="B310" s="79"/>
      <c r="L310" s="49"/>
      <c r="M310" s="82"/>
      <c r="N310" s="49"/>
      <c r="O310" s="49"/>
      <c r="P310" s="82"/>
      <c r="Q310" s="82"/>
      <c r="R310" s="82"/>
    </row>
    <row r="311" spans="1:18" x14ac:dyDescent="0.3">
      <c r="A311" s="94"/>
      <c r="B311" s="79"/>
      <c r="L311" s="49"/>
      <c r="M311" s="82"/>
      <c r="N311" s="49"/>
      <c r="O311" s="49"/>
      <c r="P311" s="82"/>
      <c r="Q311" s="82"/>
      <c r="R311" s="82"/>
    </row>
    <row r="312" spans="1:18" x14ac:dyDescent="0.3">
      <c r="A312" s="94"/>
      <c r="B312" s="79"/>
      <c r="L312" s="49"/>
      <c r="M312" s="82"/>
      <c r="N312" s="49"/>
      <c r="O312" s="49"/>
      <c r="P312" s="82"/>
      <c r="Q312" s="82"/>
      <c r="R312" s="82"/>
    </row>
    <row r="313" spans="1:18" x14ac:dyDescent="0.3">
      <c r="A313" s="94"/>
      <c r="B313" s="79"/>
      <c r="L313" s="49"/>
      <c r="M313" s="82"/>
      <c r="N313" s="49"/>
      <c r="O313" s="49"/>
      <c r="P313" s="82"/>
      <c r="Q313" s="82"/>
      <c r="R313" s="82"/>
    </row>
    <row r="314" spans="1:18" x14ac:dyDescent="0.3">
      <c r="A314" s="94"/>
      <c r="B314" s="79"/>
      <c r="L314" s="49"/>
      <c r="M314" s="82"/>
      <c r="N314" s="49"/>
      <c r="O314" s="49"/>
      <c r="P314" s="82"/>
      <c r="Q314" s="82"/>
      <c r="R314" s="82"/>
    </row>
    <row r="315" spans="1:18" x14ac:dyDescent="0.3">
      <c r="A315" s="94"/>
      <c r="B315" s="79"/>
      <c r="L315" s="49"/>
      <c r="M315" s="82"/>
      <c r="N315" s="49"/>
      <c r="O315" s="49"/>
      <c r="P315" s="82"/>
      <c r="Q315" s="82"/>
      <c r="R315" s="82"/>
    </row>
    <row r="316" spans="1:18" x14ac:dyDescent="0.3">
      <c r="A316" s="94"/>
      <c r="B316" s="79"/>
      <c r="L316" s="49"/>
      <c r="M316" s="82"/>
      <c r="N316" s="49"/>
      <c r="O316" s="49"/>
      <c r="P316" s="82"/>
      <c r="Q316" s="82"/>
      <c r="R316" s="82"/>
    </row>
    <row r="317" spans="1:18" x14ac:dyDescent="0.3">
      <c r="A317" s="94"/>
      <c r="B317" s="79"/>
      <c r="L317" s="49"/>
      <c r="M317" s="82"/>
      <c r="N317" s="49"/>
      <c r="O317" s="49"/>
      <c r="P317" s="82"/>
      <c r="Q317" s="82"/>
      <c r="R317" s="82"/>
    </row>
    <row r="318" spans="1:18" x14ac:dyDescent="0.3">
      <c r="A318" s="94"/>
      <c r="B318" s="79"/>
      <c r="L318" s="49"/>
      <c r="M318" s="82"/>
      <c r="N318" s="49"/>
      <c r="O318" s="49"/>
      <c r="P318" s="82"/>
      <c r="Q318" s="82"/>
      <c r="R318" s="82"/>
    </row>
    <row r="319" spans="1:18" x14ac:dyDescent="0.3">
      <c r="A319" s="94"/>
      <c r="B319" s="79"/>
      <c r="L319" s="49"/>
      <c r="M319" s="82"/>
      <c r="N319" s="49"/>
      <c r="O319" s="49"/>
      <c r="P319" s="82"/>
      <c r="Q319" s="82"/>
      <c r="R319" s="82"/>
    </row>
    <row r="320" spans="1:18" x14ac:dyDescent="0.3">
      <c r="A320" s="94"/>
      <c r="B320" s="79"/>
      <c r="L320" s="49"/>
      <c r="M320" s="82"/>
      <c r="N320" s="49"/>
      <c r="O320" s="49"/>
      <c r="P320" s="82"/>
      <c r="Q320" s="82"/>
      <c r="R320" s="82"/>
    </row>
    <row r="321" spans="1:18" x14ac:dyDescent="0.3">
      <c r="A321" s="94"/>
      <c r="B321" s="79"/>
      <c r="L321" s="49"/>
      <c r="M321" s="82"/>
      <c r="N321" s="49"/>
      <c r="O321" s="49"/>
      <c r="P321" s="82"/>
      <c r="Q321" s="82"/>
      <c r="R321" s="82"/>
    </row>
    <row r="322" spans="1:18" x14ac:dyDescent="0.3">
      <c r="A322" s="94"/>
      <c r="B322" s="79"/>
      <c r="L322" s="49"/>
      <c r="M322" s="82"/>
      <c r="N322" s="49"/>
      <c r="O322" s="49"/>
      <c r="P322" s="82"/>
      <c r="Q322" s="82"/>
      <c r="R322" s="82"/>
    </row>
    <row r="323" spans="1:18" x14ac:dyDescent="0.3">
      <c r="A323" s="94"/>
      <c r="B323" s="79"/>
      <c r="L323" s="49"/>
      <c r="M323" s="82"/>
      <c r="N323" s="49"/>
      <c r="O323" s="49"/>
      <c r="P323" s="82"/>
      <c r="Q323" s="82"/>
      <c r="R323" s="82"/>
    </row>
    <row r="324" spans="1:18" x14ac:dyDescent="0.3">
      <c r="A324" s="94"/>
      <c r="B324" s="79"/>
      <c r="L324" s="49"/>
      <c r="M324" s="82"/>
      <c r="N324" s="49"/>
      <c r="O324" s="49"/>
      <c r="P324" s="82"/>
      <c r="Q324" s="82"/>
      <c r="R324" s="82"/>
    </row>
    <row r="325" spans="1:18" x14ac:dyDescent="0.3">
      <c r="A325" s="94"/>
      <c r="B325" s="79"/>
      <c r="L325" s="49"/>
      <c r="M325" s="82"/>
      <c r="N325" s="49"/>
      <c r="O325" s="49"/>
      <c r="P325" s="82"/>
      <c r="Q325" s="82"/>
      <c r="R325" s="82"/>
    </row>
    <row r="326" spans="1:18" x14ac:dyDescent="0.3">
      <c r="A326" s="94"/>
      <c r="B326" s="79"/>
      <c r="L326" s="49"/>
      <c r="M326" s="82"/>
      <c r="N326" s="49"/>
      <c r="O326" s="49"/>
      <c r="P326" s="82"/>
      <c r="Q326" s="82"/>
      <c r="R326" s="82"/>
    </row>
    <row r="327" spans="1:18" x14ac:dyDescent="0.3">
      <c r="A327" s="94"/>
      <c r="B327" s="79"/>
      <c r="L327" s="49"/>
      <c r="M327" s="82"/>
      <c r="N327" s="49"/>
      <c r="O327" s="49"/>
      <c r="P327" s="82"/>
      <c r="Q327" s="82"/>
      <c r="R327" s="82"/>
    </row>
    <row r="328" spans="1:18" x14ac:dyDescent="0.3">
      <c r="A328" s="94"/>
      <c r="B328" s="79"/>
      <c r="L328" s="49"/>
      <c r="M328" s="82"/>
      <c r="N328" s="49"/>
      <c r="O328" s="49"/>
      <c r="P328" s="82"/>
      <c r="Q328" s="82"/>
      <c r="R328" s="82"/>
    </row>
    <row r="329" spans="1:18" x14ac:dyDescent="0.3">
      <c r="A329" s="94"/>
      <c r="B329" s="79"/>
      <c r="L329" s="49"/>
      <c r="M329" s="82"/>
      <c r="N329" s="49"/>
      <c r="O329" s="49"/>
      <c r="P329" s="82"/>
      <c r="Q329" s="82"/>
      <c r="R329" s="82"/>
    </row>
    <row r="330" spans="1:18" x14ac:dyDescent="0.3">
      <c r="A330" s="94"/>
      <c r="B330" s="79"/>
      <c r="L330" s="49"/>
      <c r="M330" s="82"/>
      <c r="N330" s="49"/>
      <c r="O330" s="49"/>
      <c r="P330" s="82"/>
      <c r="Q330" s="82"/>
      <c r="R330" s="82"/>
    </row>
    <row r="331" spans="1:18" x14ac:dyDescent="0.3">
      <c r="A331" s="94"/>
      <c r="B331" s="79"/>
      <c r="L331" s="49"/>
      <c r="M331" s="82"/>
      <c r="N331" s="49"/>
      <c r="O331" s="49"/>
      <c r="P331" s="82"/>
      <c r="Q331" s="82"/>
      <c r="R331" s="82"/>
    </row>
    <row r="332" spans="1:18" x14ac:dyDescent="0.3">
      <c r="A332" s="94"/>
      <c r="B332" s="79"/>
      <c r="L332" s="49"/>
      <c r="M332" s="82"/>
      <c r="N332" s="49"/>
      <c r="O332" s="49"/>
      <c r="P332" s="82"/>
      <c r="Q332" s="82"/>
      <c r="R332" s="82"/>
    </row>
    <row r="333" spans="1:18" x14ac:dyDescent="0.3">
      <c r="A333" s="94"/>
      <c r="B333" s="79"/>
      <c r="L333" s="49"/>
      <c r="M333" s="82"/>
      <c r="N333" s="49"/>
      <c r="O333" s="49"/>
      <c r="P333" s="82"/>
      <c r="Q333" s="82"/>
      <c r="R333" s="82"/>
    </row>
    <row r="334" spans="1:18" x14ac:dyDescent="0.3">
      <c r="A334" s="94"/>
      <c r="B334" s="79"/>
      <c r="L334" s="49"/>
      <c r="M334" s="82"/>
      <c r="N334" s="49"/>
      <c r="O334" s="49"/>
      <c r="P334" s="82"/>
      <c r="Q334" s="82"/>
      <c r="R334" s="82"/>
    </row>
    <row r="335" spans="1:18" x14ac:dyDescent="0.3">
      <c r="A335" s="94"/>
      <c r="B335" s="79"/>
      <c r="L335" s="49"/>
      <c r="M335" s="82"/>
      <c r="N335" s="49"/>
      <c r="O335" s="49"/>
      <c r="P335" s="82"/>
      <c r="Q335" s="82"/>
      <c r="R335" s="82"/>
    </row>
    <row r="336" spans="1:18" x14ac:dyDescent="0.3">
      <c r="A336" s="94"/>
      <c r="B336" s="79"/>
      <c r="L336" s="49"/>
      <c r="M336" s="82"/>
      <c r="N336" s="49"/>
      <c r="O336" s="49"/>
      <c r="P336" s="82"/>
      <c r="Q336" s="82"/>
      <c r="R336" s="82"/>
    </row>
    <row r="337" spans="1:18" x14ac:dyDescent="0.3">
      <c r="A337" s="94"/>
      <c r="B337" s="79"/>
      <c r="L337" s="49"/>
      <c r="M337" s="82"/>
      <c r="N337" s="49"/>
      <c r="O337" s="49"/>
      <c r="P337" s="82"/>
      <c r="Q337" s="82"/>
      <c r="R337" s="82"/>
    </row>
    <row r="338" spans="1:18" x14ac:dyDescent="0.3">
      <c r="A338" s="94"/>
      <c r="B338" s="79"/>
      <c r="L338" s="49"/>
      <c r="M338" s="82"/>
      <c r="N338" s="49"/>
      <c r="O338" s="49"/>
      <c r="P338" s="82"/>
      <c r="Q338" s="82"/>
      <c r="R338" s="82"/>
    </row>
    <row r="339" spans="1:18" x14ac:dyDescent="0.3">
      <c r="A339" s="94"/>
      <c r="B339" s="79"/>
      <c r="L339" s="49"/>
      <c r="M339" s="82"/>
      <c r="N339" s="49"/>
      <c r="O339" s="49"/>
      <c r="P339" s="82"/>
      <c r="Q339" s="82"/>
      <c r="R339" s="82"/>
    </row>
    <row r="340" spans="1:18" x14ac:dyDescent="0.3">
      <c r="A340" s="94"/>
      <c r="B340" s="79"/>
      <c r="L340" s="49"/>
      <c r="M340" s="82"/>
      <c r="N340" s="49"/>
      <c r="O340" s="49"/>
      <c r="P340" s="82"/>
      <c r="Q340" s="82"/>
      <c r="R340" s="82"/>
    </row>
    <row r="341" spans="1:18" x14ac:dyDescent="0.3">
      <c r="A341" s="94"/>
      <c r="B341" s="79"/>
      <c r="L341" s="49"/>
      <c r="M341" s="82"/>
      <c r="N341" s="49"/>
      <c r="O341" s="49"/>
      <c r="P341" s="82"/>
      <c r="Q341" s="82"/>
      <c r="R341" s="82"/>
    </row>
    <row r="342" spans="1:18" x14ac:dyDescent="0.3">
      <c r="A342" s="94"/>
      <c r="B342" s="79"/>
      <c r="L342" s="49"/>
      <c r="M342" s="82"/>
      <c r="N342" s="49"/>
      <c r="O342" s="49"/>
      <c r="P342" s="82"/>
      <c r="Q342" s="82"/>
      <c r="R342" s="82"/>
    </row>
    <row r="343" spans="1:18" x14ac:dyDescent="0.3">
      <c r="A343" s="94"/>
      <c r="B343" s="79"/>
      <c r="L343" s="49"/>
      <c r="M343" s="82"/>
      <c r="N343" s="49"/>
      <c r="O343" s="49"/>
      <c r="P343" s="82"/>
      <c r="Q343" s="82"/>
      <c r="R343" s="82"/>
    </row>
    <row r="344" spans="1:18" x14ac:dyDescent="0.3">
      <c r="A344" s="94"/>
      <c r="B344" s="79"/>
      <c r="L344" s="49"/>
      <c r="M344" s="82"/>
      <c r="N344" s="49"/>
      <c r="O344" s="49"/>
      <c r="P344" s="82"/>
      <c r="Q344" s="82"/>
      <c r="R344" s="82"/>
    </row>
    <row r="345" spans="1:18" x14ac:dyDescent="0.3">
      <c r="A345" s="94"/>
      <c r="B345" s="79"/>
      <c r="L345" s="49"/>
      <c r="M345" s="82"/>
      <c r="N345" s="49"/>
      <c r="O345" s="49"/>
      <c r="P345" s="82"/>
      <c r="Q345" s="82"/>
      <c r="R345" s="82"/>
    </row>
    <row r="346" spans="1:18" x14ac:dyDescent="0.3">
      <c r="A346" s="94"/>
      <c r="B346" s="79"/>
      <c r="L346" s="49"/>
      <c r="M346" s="82"/>
      <c r="N346" s="49"/>
      <c r="O346" s="49"/>
      <c r="P346" s="82"/>
      <c r="Q346" s="82"/>
      <c r="R346" s="82"/>
    </row>
    <row r="347" spans="1:18" x14ac:dyDescent="0.3">
      <c r="A347" s="94"/>
      <c r="B347" s="79"/>
      <c r="L347" s="49"/>
      <c r="M347" s="82"/>
      <c r="N347" s="49"/>
      <c r="O347" s="49"/>
      <c r="P347" s="82"/>
      <c r="Q347" s="82"/>
      <c r="R347" s="82"/>
    </row>
    <row r="348" spans="1:18" x14ac:dyDescent="0.3">
      <c r="A348" s="94"/>
      <c r="B348" s="79"/>
      <c r="L348" s="49"/>
      <c r="M348" s="82"/>
      <c r="N348" s="49"/>
      <c r="O348" s="49"/>
      <c r="P348" s="82"/>
      <c r="Q348" s="82"/>
      <c r="R348" s="82"/>
    </row>
    <row r="349" spans="1:18" x14ac:dyDescent="0.3">
      <c r="A349" s="94"/>
      <c r="B349" s="79"/>
      <c r="L349" s="49"/>
      <c r="M349" s="82"/>
      <c r="N349" s="49"/>
      <c r="O349" s="49"/>
      <c r="P349" s="82"/>
      <c r="Q349" s="82"/>
      <c r="R349" s="82"/>
    </row>
    <row r="350" spans="1:18" x14ac:dyDescent="0.3">
      <c r="A350" s="94"/>
      <c r="B350" s="79"/>
      <c r="L350" s="49"/>
      <c r="M350" s="82"/>
      <c r="N350" s="49"/>
      <c r="O350" s="49"/>
      <c r="P350" s="82"/>
      <c r="Q350" s="82"/>
      <c r="R350" s="82"/>
    </row>
    <row r="351" spans="1:18" x14ac:dyDescent="0.3">
      <c r="A351" s="94"/>
      <c r="B351" s="79"/>
      <c r="L351" s="49"/>
      <c r="M351" s="82"/>
      <c r="N351" s="49"/>
      <c r="O351" s="49"/>
      <c r="P351" s="82"/>
      <c r="Q351" s="82"/>
      <c r="R351" s="82"/>
    </row>
    <row r="352" spans="1:18" x14ac:dyDescent="0.3">
      <c r="A352" s="94"/>
      <c r="B352" s="79"/>
      <c r="L352" s="49"/>
      <c r="M352" s="82"/>
      <c r="N352" s="49"/>
      <c r="O352" s="49"/>
      <c r="P352" s="82"/>
      <c r="Q352" s="82"/>
      <c r="R352" s="82"/>
    </row>
    <row r="353" spans="1:18" x14ac:dyDescent="0.3">
      <c r="A353" s="94"/>
      <c r="B353" s="79"/>
      <c r="L353" s="49"/>
      <c r="M353" s="82"/>
      <c r="N353" s="49"/>
      <c r="O353" s="49"/>
      <c r="P353" s="82"/>
      <c r="Q353" s="82"/>
      <c r="R353" s="82"/>
    </row>
    <row r="354" spans="1:18" x14ac:dyDescent="0.3">
      <c r="A354" s="94"/>
      <c r="B354" s="79"/>
      <c r="L354" s="49"/>
      <c r="M354" s="82"/>
      <c r="N354" s="49"/>
      <c r="O354" s="49"/>
      <c r="P354" s="82"/>
      <c r="Q354" s="82"/>
      <c r="R354" s="82"/>
    </row>
    <row r="355" spans="1:18" x14ac:dyDescent="0.3">
      <c r="A355" s="94"/>
      <c r="B355" s="79"/>
      <c r="L355" s="49"/>
      <c r="M355" s="82"/>
      <c r="N355" s="49"/>
      <c r="O355" s="49"/>
      <c r="P355" s="82"/>
      <c r="Q355" s="82"/>
      <c r="R355" s="82"/>
    </row>
    <row r="356" spans="1:18" x14ac:dyDescent="0.3">
      <c r="A356" s="94"/>
      <c r="B356" s="79"/>
      <c r="L356" s="49"/>
      <c r="M356" s="82"/>
      <c r="N356" s="49"/>
      <c r="O356" s="49"/>
      <c r="P356" s="82"/>
      <c r="Q356" s="82"/>
      <c r="R356" s="82"/>
    </row>
    <row r="357" spans="1:18" x14ac:dyDescent="0.3">
      <c r="A357" s="94"/>
      <c r="B357" s="79"/>
      <c r="L357" s="49"/>
      <c r="M357" s="82"/>
      <c r="N357" s="49"/>
      <c r="O357" s="49"/>
      <c r="P357" s="82"/>
      <c r="Q357" s="82"/>
      <c r="R357" s="82"/>
    </row>
    <row r="358" spans="1:18" x14ac:dyDescent="0.3">
      <c r="A358" s="94"/>
      <c r="B358" s="79"/>
      <c r="L358" s="49"/>
      <c r="M358" s="82"/>
      <c r="N358" s="49"/>
      <c r="O358" s="49"/>
      <c r="P358" s="82"/>
      <c r="Q358" s="82"/>
      <c r="R358" s="82"/>
    </row>
    <row r="359" spans="1:18" x14ac:dyDescent="0.3">
      <c r="A359" s="94"/>
      <c r="B359" s="79"/>
      <c r="L359" s="49"/>
      <c r="M359" s="82"/>
      <c r="N359" s="49"/>
      <c r="O359" s="49"/>
      <c r="P359" s="82"/>
      <c r="Q359" s="82"/>
      <c r="R359" s="82"/>
    </row>
    <row r="360" spans="1:18" x14ac:dyDescent="0.3">
      <c r="A360" s="94"/>
      <c r="B360" s="79"/>
      <c r="L360" s="49"/>
      <c r="M360" s="82"/>
      <c r="N360" s="49"/>
      <c r="O360" s="49"/>
      <c r="P360" s="82"/>
      <c r="Q360" s="82"/>
      <c r="R360" s="82"/>
    </row>
    <row r="361" spans="1:18" x14ac:dyDescent="0.3">
      <c r="A361" s="94"/>
      <c r="B361" s="79"/>
      <c r="L361" s="49"/>
      <c r="M361" s="82"/>
      <c r="N361" s="49"/>
      <c r="O361" s="49"/>
      <c r="P361" s="82"/>
      <c r="Q361" s="82"/>
      <c r="R361" s="82"/>
    </row>
    <row r="362" spans="1:18" x14ac:dyDescent="0.3">
      <c r="A362" s="94"/>
      <c r="B362" s="79"/>
      <c r="L362" s="49"/>
      <c r="M362" s="82"/>
      <c r="N362" s="49"/>
      <c r="O362" s="49"/>
      <c r="P362" s="82"/>
      <c r="Q362" s="82"/>
      <c r="R362" s="82"/>
    </row>
    <row r="363" spans="1:18" x14ac:dyDescent="0.3">
      <c r="A363" s="94"/>
      <c r="B363" s="79"/>
      <c r="L363" s="49"/>
      <c r="M363" s="82"/>
      <c r="N363" s="49"/>
      <c r="O363" s="49"/>
      <c r="P363" s="82"/>
      <c r="Q363" s="82"/>
      <c r="R363" s="82"/>
    </row>
    <row r="364" spans="1:18" x14ac:dyDescent="0.3">
      <c r="A364" s="94"/>
      <c r="B364" s="79"/>
      <c r="L364" s="49"/>
      <c r="M364" s="82"/>
      <c r="N364" s="49"/>
      <c r="O364" s="49"/>
      <c r="P364" s="82"/>
      <c r="Q364" s="82"/>
      <c r="R364" s="82"/>
    </row>
    <row r="365" spans="1:18" x14ac:dyDescent="0.3">
      <c r="A365" s="94"/>
      <c r="B365" s="79"/>
      <c r="L365" s="49"/>
      <c r="M365" s="82"/>
      <c r="N365" s="49"/>
      <c r="O365" s="49"/>
      <c r="P365" s="82"/>
      <c r="Q365" s="82"/>
      <c r="R365" s="82"/>
    </row>
    <row r="366" spans="1:18" x14ac:dyDescent="0.3">
      <c r="A366" s="94"/>
      <c r="B366" s="79"/>
      <c r="L366" s="49"/>
      <c r="M366" s="82"/>
      <c r="N366" s="49"/>
      <c r="O366" s="49"/>
      <c r="P366" s="82"/>
      <c r="Q366" s="82"/>
      <c r="R366" s="82"/>
    </row>
    <row r="367" spans="1:18" x14ac:dyDescent="0.3">
      <c r="A367" s="94"/>
      <c r="B367" s="79"/>
      <c r="L367" s="49"/>
      <c r="M367" s="82"/>
      <c r="N367" s="49"/>
      <c r="O367" s="49"/>
      <c r="P367" s="82"/>
      <c r="Q367" s="82"/>
      <c r="R367" s="82"/>
    </row>
    <row r="368" spans="1:18" x14ac:dyDescent="0.3">
      <c r="A368" s="94"/>
      <c r="B368" s="79"/>
      <c r="L368" s="49"/>
      <c r="M368" s="82"/>
      <c r="N368" s="49"/>
      <c r="O368" s="49"/>
      <c r="P368" s="82"/>
      <c r="Q368" s="82"/>
      <c r="R368" s="82"/>
    </row>
    <row r="369" spans="1:18" x14ac:dyDescent="0.3">
      <c r="A369" s="94"/>
      <c r="B369" s="79"/>
      <c r="L369" s="49"/>
      <c r="M369" s="82"/>
      <c r="N369" s="49"/>
      <c r="O369" s="49"/>
      <c r="P369" s="82"/>
      <c r="Q369" s="82"/>
      <c r="R369" s="82"/>
    </row>
    <row r="370" spans="1:18" x14ac:dyDescent="0.3">
      <c r="A370" s="94"/>
      <c r="B370" s="79"/>
      <c r="L370" s="49"/>
      <c r="M370" s="82"/>
      <c r="N370" s="49"/>
      <c r="O370" s="49"/>
      <c r="P370" s="82"/>
      <c r="Q370" s="82"/>
      <c r="R370" s="82"/>
    </row>
    <row r="371" spans="1:18" x14ac:dyDescent="0.3">
      <c r="A371" s="94"/>
      <c r="B371" s="79"/>
      <c r="L371" s="49"/>
      <c r="M371" s="82"/>
      <c r="N371" s="49"/>
      <c r="O371" s="49"/>
      <c r="P371" s="82"/>
      <c r="Q371" s="82"/>
      <c r="R371" s="82"/>
    </row>
    <row r="372" spans="1:18" x14ac:dyDescent="0.3">
      <c r="A372" s="94"/>
      <c r="B372" s="79"/>
      <c r="L372" s="49"/>
      <c r="M372" s="82"/>
      <c r="N372" s="49"/>
      <c r="O372" s="49"/>
      <c r="P372" s="82"/>
      <c r="Q372" s="82"/>
      <c r="R372" s="82"/>
    </row>
    <row r="373" spans="1:18" x14ac:dyDescent="0.3">
      <c r="A373" s="94"/>
      <c r="B373" s="79"/>
      <c r="L373" s="49"/>
      <c r="M373" s="82"/>
      <c r="N373" s="49"/>
      <c r="O373" s="49"/>
      <c r="P373" s="82"/>
      <c r="Q373" s="82"/>
      <c r="R373" s="82"/>
    </row>
    <row r="374" spans="1:18" x14ac:dyDescent="0.3">
      <c r="A374" s="94"/>
      <c r="B374" s="79"/>
      <c r="L374" s="49"/>
      <c r="M374" s="82"/>
      <c r="N374" s="49"/>
      <c r="O374" s="49"/>
      <c r="P374" s="82"/>
      <c r="Q374" s="82"/>
      <c r="R374" s="82"/>
    </row>
    <row r="375" spans="1:18" x14ac:dyDescent="0.3">
      <c r="A375" s="94"/>
      <c r="B375" s="79"/>
      <c r="L375" s="49"/>
      <c r="M375" s="82"/>
      <c r="N375" s="49"/>
      <c r="O375" s="49"/>
      <c r="P375" s="82"/>
      <c r="Q375" s="82"/>
      <c r="R375" s="82"/>
    </row>
    <row r="376" spans="1:18" x14ac:dyDescent="0.3">
      <c r="A376" s="94"/>
      <c r="B376" s="79"/>
      <c r="L376" s="49"/>
      <c r="M376" s="82"/>
      <c r="N376" s="49"/>
      <c r="O376" s="49"/>
      <c r="P376" s="82"/>
      <c r="Q376" s="82"/>
      <c r="R376" s="82"/>
    </row>
    <row r="377" spans="1:18" x14ac:dyDescent="0.3">
      <c r="A377" s="94"/>
      <c r="B377" s="79"/>
      <c r="L377" s="49"/>
      <c r="M377" s="82"/>
      <c r="N377" s="49"/>
      <c r="O377" s="49"/>
      <c r="P377" s="82"/>
      <c r="Q377" s="82"/>
      <c r="R377" s="82"/>
    </row>
    <row r="378" spans="1:18" x14ac:dyDescent="0.3">
      <c r="A378" s="94"/>
      <c r="B378" s="79"/>
      <c r="L378" s="49"/>
      <c r="M378" s="82"/>
      <c r="N378" s="49"/>
      <c r="O378" s="49"/>
      <c r="P378" s="82"/>
      <c r="Q378" s="82"/>
      <c r="R378" s="82"/>
    </row>
    <row r="379" spans="1:18" x14ac:dyDescent="0.3">
      <c r="A379" s="94"/>
      <c r="B379" s="79"/>
      <c r="L379" s="49"/>
      <c r="M379" s="82"/>
      <c r="N379" s="49"/>
      <c r="O379" s="49"/>
      <c r="P379" s="82"/>
      <c r="Q379" s="82"/>
      <c r="R379" s="82"/>
    </row>
    <row r="380" spans="1:18" x14ac:dyDescent="0.3">
      <c r="A380" s="94"/>
      <c r="B380" s="79"/>
      <c r="L380" s="49"/>
      <c r="M380" s="82"/>
      <c r="N380" s="49"/>
      <c r="O380" s="49"/>
      <c r="P380" s="82"/>
      <c r="Q380" s="82"/>
      <c r="R380" s="82"/>
    </row>
    <row r="381" spans="1:18" x14ac:dyDescent="0.3">
      <c r="A381" s="94"/>
      <c r="B381" s="79"/>
      <c r="L381" s="49"/>
      <c r="M381" s="82"/>
      <c r="N381" s="49"/>
      <c r="O381" s="49"/>
      <c r="P381" s="82"/>
      <c r="Q381" s="82"/>
      <c r="R381" s="82"/>
    </row>
    <row r="382" spans="1:18" x14ac:dyDescent="0.3">
      <c r="A382" s="94"/>
      <c r="B382" s="79"/>
      <c r="L382" s="49"/>
      <c r="M382" s="82"/>
      <c r="N382" s="49"/>
      <c r="O382" s="49"/>
      <c r="P382" s="82"/>
      <c r="Q382" s="82"/>
      <c r="R382" s="82"/>
    </row>
    <row r="383" spans="1:18" x14ac:dyDescent="0.3">
      <c r="A383" s="94"/>
      <c r="B383" s="79"/>
      <c r="L383" s="49"/>
      <c r="M383" s="82"/>
      <c r="N383" s="49"/>
      <c r="O383" s="49"/>
      <c r="P383" s="82"/>
      <c r="Q383" s="82"/>
      <c r="R383" s="82"/>
    </row>
    <row r="384" spans="1:18" x14ac:dyDescent="0.3">
      <c r="A384" s="94"/>
      <c r="B384" s="79"/>
      <c r="L384" s="49"/>
      <c r="M384" s="82"/>
      <c r="N384" s="49"/>
      <c r="O384" s="49"/>
      <c r="P384" s="82"/>
      <c r="Q384" s="82"/>
      <c r="R384" s="82"/>
    </row>
    <row r="385" spans="1:18" x14ac:dyDescent="0.3">
      <c r="A385" s="94"/>
      <c r="B385" s="79"/>
      <c r="L385" s="49"/>
      <c r="M385" s="82"/>
      <c r="N385" s="49"/>
      <c r="O385" s="49"/>
      <c r="P385" s="82"/>
      <c r="Q385" s="82"/>
      <c r="R385" s="82"/>
    </row>
    <row r="386" spans="1:18" x14ac:dyDescent="0.3">
      <c r="A386" s="94"/>
      <c r="B386" s="79"/>
      <c r="L386" s="49"/>
      <c r="M386" s="82"/>
      <c r="N386" s="49"/>
      <c r="O386" s="49"/>
      <c r="P386" s="82"/>
      <c r="Q386" s="82"/>
      <c r="R386" s="82"/>
    </row>
    <row r="387" spans="1:18" x14ac:dyDescent="0.3">
      <c r="A387" s="94"/>
      <c r="B387" s="79"/>
      <c r="L387" s="49"/>
      <c r="M387" s="82"/>
      <c r="N387" s="49"/>
      <c r="O387" s="49"/>
      <c r="P387" s="82"/>
      <c r="Q387" s="82"/>
      <c r="R387" s="82"/>
    </row>
    <row r="388" spans="1:18" x14ac:dyDescent="0.3">
      <c r="A388" s="94"/>
      <c r="B388" s="79"/>
      <c r="L388" s="49"/>
      <c r="M388" s="82"/>
      <c r="N388" s="49"/>
      <c r="O388" s="49"/>
      <c r="P388" s="82"/>
      <c r="Q388" s="82"/>
      <c r="R388" s="82"/>
    </row>
    <row r="389" spans="1:18" x14ac:dyDescent="0.3">
      <c r="A389" s="94"/>
      <c r="B389" s="79"/>
      <c r="L389" s="49"/>
      <c r="M389" s="82"/>
      <c r="N389" s="49"/>
      <c r="O389" s="49"/>
      <c r="P389" s="82"/>
      <c r="Q389" s="82"/>
      <c r="R389" s="82"/>
    </row>
    <row r="390" spans="1:18" x14ac:dyDescent="0.3">
      <c r="A390" s="94"/>
      <c r="B390" s="79"/>
      <c r="L390" s="49"/>
      <c r="M390" s="82"/>
      <c r="N390" s="49"/>
      <c r="O390" s="49"/>
      <c r="P390" s="82"/>
      <c r="Q390" s="82"/>
      <c r="R390" s="82"/>
    </row>
    <row r="391" spans="1:18" x14ac:dyDescent="0.3">
      <c r="A391" s="94"/>
      <c r="B391" s="79"/>
      <c r="L391" s="49"/>
      <c r="M391" s="82"/>
      <c r="N391" s="49"/>
      <c r="O391" s="49"/>
      <c r="P391" s="82"/>
      <c r="Q391" s="82"/>
      <c r="R391" s="82"/>
    </row>
    <row r="392" spans="1:18" x14ac:dyDescent="0.3">
      <c r="A392" s="94"/>
      <c r="B392" s="79"/>
      <c r="L392" s="49"/>
      <c r="M392" s="82"/>
      <c r="N392" s="49"/>
      <c r="O392" s="49"/>
      <c r="P392" s="82"/>
      <c r="Q392" s="82"/>
      <c r="R392" s="82"/>
    </row>
    <row r="393" spans="1:18" x14ac:dyDescent="0.3">
      <c r="A393" s="94"/>
      <c r="B393" s="79"/>
      <c r="L393" s="49"/>
      <c r="M393" s="82"/>
      <c r="N393" s="49"/>
      <c r="O393" s="49"/>
      <c r="P393" s="82"/>
      <c r="Q393" s="82"/>
      <c r="R393" s="82"/>
    </row>
    <row r="394" spans="1:18" x14ac:dyDescent="0.3">
      <c r="A394" s="94"/>
      <c r="B394" s="79"/>
      <c r="L394" s="49"/>
      <c r="M394" s="82"/>
      <c r="N394" s="49"/>
      <c r="O394" s="49"/>
      <c r="P394" s="82"/>
      <c r="Q394" s="82"/>
      <c r="R394" s="82"/>
    </row>
    <row r="395" spans="1:18" x14ac:dyDescent="0.3">
      <c r="A395" s="94"/>
      <c r="B395" s="79"/>
      <c r="L395" s="49"/>
      <c r="M395" s="82"/>
      <c r="N395" s="49"/>
      <c r="O395" s="49"/>
      <c r="P395" s="82"/>
      <c r="Q395" s="82"/>
      <c r="R395" s="82"/>
    </row>
    <row r="396" spans="1:18" x14ac:dyDescent="0.3">
      <c r="A396" s="94"/>
      <c r="B396" s="79"/>
      <c r="L396" s="49"/>
      <c r="M396" s="82"/>
      <c r="N396" s="49"/>
      <c r="O396" s="49"/>
      <c r="P396" s="82"/>
      <c r="Q396" s="82"/>
      <c r="R396" s="82"/>
    </row>
    <row r="397" spans="1:18" x14ac:dyDescent="0.3">
      <c r="A397" s="94"/>
      <c r="B397" s="79"/>
      <c r="L397" s="49"/>
      <c r="M397" s="82"/>
      <c r="N397" s="49"/>
      <c r="O397" s="49"/>
      <c r="P397" s="82"/>
      <c r="Q397" s="82"/>
      <c r="R397" s="82"/>
    </row>
  </sheetData>
  <mergeCells count="18">
    <mergeCell ref="H12:H13"/>
    <mergeCell ref="I12:I13"/>
    <mergeCell ref="A1:R1"/>
    <mergeCell ref="N12:N13"/>
    <mergeCell ref="E12:E13"/>
    <mergeCell ref="CB12:CB13"/>
    <mergeCell ref="F12:F13"/>
    <mergeCell ref="C12:C13"/>
    <mergeCell ref="K12:K13"/>
    <mergeCell ref="L12:L13"/>
    <mergeCell ref="M12:M13"/>
    <mergeCell ref="O12:O13"/>
    <mergeCell ref="P12:P13"/>
    <mergeCell ref="Q12:Q13"/>
    <mergeCell ref="R12:R13"/>
    <mergeCell ref="G12:G13"/>
    <mergeCell ref="J12:J13"/>
    <mergeCell ref="D12:D13"/>
  </mergeCells>
  <phoneticPr fontId="12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KL398"/>
  <sheetViews>
    <sheetView zoomScaleNormal="100" workbookViewId="0">
      <pane ySplit="13" topLeftCell="A188" activePane="bottomLeft" state="frozen"/>
      <selection pane="bottomLeft" activeCell="D190" sqref="C190:D190"/>
    </sheetView>
  </sheetViews>
  <sheetFormatPr defaultColWidth="8.59765625" defaultRowHeight="15.6" x14ac:dyDescent="0.3"/>
  <cols>
    <col min="1" max="1" width="16.59765625" style="99" customWidth="1"/>
    <col min="2" max="2" width="9.3984375" style="99" bestFit="1" customWidth="1"/>
    <col min="3" max="5" width="18.59765625" style="73" customWidth="1"/>
    <col min="6" max="6" width="15.8984375" style="73" bestFit="1" customWidth="1"/>
    <col min="7" max="7" width="10" style="73" bestFit="1" customWidth="1"/>
    <col min="8" max="8" width="9.19921875" style="73" customWidth="1"/>
    <col min="9" max="10" width="18.59765625" style="73" customWidth="1"/>
    <col min="11" max="11" width="2.59765625" style="73" customWidth="1"/>
    <col min="12" max="18" width="18.09765625" style="73" customWidth="1"/>
    <col min="19" max="19" width="4.59765625" style="73" customWidth="1"/>
    <col min="20" max="20" width="12.59765625" style="97" customWidth="1"/>
    <col min="21" max="21" width="14.8984375" style="97" customWidth="1"/>
    <col min="22" max="24" width="12.59765625" style="97" customWidth="1"/>
    <col min="25" max="25" width="16" style="97" customWidth="1"/>
    <col min="26" max="26" width="14.09765625" style="97" customWidth="1"/>
    <col min="27" max="83" width="12.59765625" style="97" customWidth="1"/>
    <col min="84" max="84" width="4.59765625" style="73" customWidth="1"/>
    <col min="85" max="85" width="17.09765625" style="73" customWidth="1"/>
    <col min="86" max="86" width="12.59765625" style="97" customWidth="1"/>
    <col min="87" max="298" width="12.59765625" style="73" customWidth="1"/>
    <col min="299" max="16384" width="8.59765625" style="73"/>
  </cols>
  <sheetData>
    <row r="1" spans="1:298" ht="16.2" thickBot="1" x14ac:dyDescent="0.35">
      <c r="A1" s="335" t="s">
        <v>69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7"/>
    </row>
    <row r="2" spans="1:298" s="97" customForma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L2" s="78"/>
      <c r="M2" s="75"/>
      <c r="N2" s="75"/>
      <c r="O2" s="75"/>
      <c r="P2" s="72"/>
      <c r="Q2" s="72"/>
      <c r="R2" s="72"/>
      <c r="AD2" s="98"/>
    </row>
    <row r="3" spans="1:298" ht="31.8" thickBot="1" x14ac:dyDescent="0.35">
      <c r="B3" s="60" t="s">
        <v>78</v>
      </c>
      <c r="C3" s="67" t="s">
        <v>34</v>
      </c>
      <c r="D3" s="67" t="s">
        <v>35</v>
      </c>
      <c r="E3" s="67" t="s">
        <v>36</v>
      </c>
      <c r="F3" s="62" t="s">
        <v>86</v>
      </c>
      <c r="G3" s="70"/>
      <c r="H3" s="70"/>
      <c r="I3" s="70"/>
      <c r="J3" s="70"/>
      <c r="L3" s="78"/>
      <c r="M3" s="76" t="s">
        <v>6</v>
      </c>
      <c r="N3" s="76" t="s">
        <v>75</v>
      </c>
      <c r="O3" s="76" t="s">
        <v>76</v>
      </c>
      <c r="T3" s="108" t="s">
        <v>103</v>
      </c>
      <c r="U3" s="109" t="s">
        <v>45</v>
      </c>
      <c r="V3" s="109" t="s">
        <v>46</v>
      </c>
      <c r="W3" s="100"/>
      <c r="X3" s="100"/>
      <c r="Y3" s="100"/>
      <c r="Z3" s="100"/>
      <c r="AA3" s="100"/>
      <c r="AD3" s="101"/>
      <c r="AE3" s="101"/>
    </row>
    <row r="4" spans="1:298" x14ac:dyDescent="0.3">
      <c r="A4" s="29" t="s">
        <v>33</v>
      </c>
      <c r="B4" s="79" t="s">
        <v>109</v>
      </c>
      <c r="C4" s="49">
        <v>10746489.33218934</v>
      </c>
      <c r="D4" s="49">
        <f>SUM(L14:L31)</f>
        <v>6755892.9800000004</v>
      </c>
      <c r="E4" s="49">
        <f>C4-D4</f>
        <v>3990596.3521893397</v>
      </c>
      <c r="F4" s="49">
        <f>SUM(N14:N33)</f>
        <v>595362.67999999993</v>
      </c>
      <c r="G4" s="49"/>
      <c r="H4" s="49"/>
      <c r="I4" s="49"/>
      <c r="J4" s="49"/>
      <c r="L4" s="78"/>
      <c r="M4" s="78"/>
      <c r="N4" s="78"/>
      <c r="O4" s="78"/>
      <c r="T4" s="97" t="s">
        <v>37</v>
      </c>
      <c r="U4" s="106">
        <v>10</v>
      </c>
      <c r="V4" s="107">
        <v>120</v>
      </c>
      <c r="AD4" s="102"/>
      <c r="AE4" s="102"/>
    </row>
    <row r="5" spans="1:298" x14ac:dyDescent="0.3">
      <c r="A5" s="81"/>
      <c r="B5" s="79">
        <v>2023</v>
      </c>
      <c r="C5" s="49">
        <v>10477826.693144666</v>
      </c>
      <c r="D5" s="49">
        <f>SUM(L32:L34)</f>
        <v>1115303.3999999999</v>
      </c>
      <c r="E5" s="49">
        <f t="shared" ref="E5:E10" si="0">C5-D5</f>
        <v>9362523.2931446657</v>
      </c>
      <c r="F5" s="49">
        <v>1650110.0724516232</v>
      </c>
      <c r="G5" s="49"/>
      <c r="H5" s="49"/>
      <c r="I5" s="49"/>
      <c r="J5" s="49"/>
      <c r="L5" s="39" t="str">
        <f>WACC!A14</f>
        <v>Long-Term Debt</v>
      </c>
      <c r="M5" s="41">
        <f>WACC!E14</f>
        <v>0.46</v>
      </c>
      <c r="N5" s="41">
        <f>WACC!F14</f>
        <v>3.8328170000000002E-2</v>
      </c>
      <c r="O5" s="41">
        <f>WACC!G14</f>
        <v>1.7630958200000001E-2</v>
      </c>
      <c r="T5" s="97" t="s">
        <v>38</v>
      </c>
      <c r="U5" s="106">
        <v>1</v>
      </c>
      <c r="V5" s="107">
        <v>12</v>
      </c>
      <c r="AD5" s="41"/>
      <c r="AE5" s="41"/>
    </row>
    <row r="6" spans="1:298" x14ac:dyDescent="0.3">
      <c r="A6" s="81"/>
      <c r="B6" s="79">
        <v>2024</v>
      </c>
      <c r="C6" s="49">
        <v>9576722.9439129028</v>
      </c>
      <c r="D6" s="49"/>
      <c r="E6" s="49">
        <f t="shared" si="0"/>
        <v>9576722.9439129028</v>
      </c>
      <c r="F6" s="49">
        <v>2739801.4835206727</v>
      </c>
      <c r="G6" s="49"/>
      <c r="H6" s="49"/>
      <c r="I6" s="49"/>
      <c r="J6" s="49"/>
      <c r="L6" s="38" t="str">
        <f>WACC!A16</f>
        <v>Common Equity</v>
      </c>
      <c r="M6" s="42">
        <f>WACC!E16</f>
        <v>0.54</v>
      </c>
      <c r="N6" s="41">
        <f>WACC!F16</f>
        <v>9.6000000000000002E-2</v>
      </c>
      <c r="O6" s="42">
        <f>WACC!G16</f>
        <v>5.1840000000000004E-2</v>
      </c>
      <c r="AD6" s="41"/>
      <c r="AE6" s="41"/>
    </row>
    <row r="7" spans="1:298" x14ac:dyDescent="0.3">
      <c r="A7" s="81"/>
      <c r="B7" s="79">
        <v>2025</v>
      </c>
      <c r="C7" s="55">
        <v>581872.07104113081</v>
      </c>
      <c r="D7" s="55"/>
      <c r="E7" s="49">
        <f t="shared" si="0"/>
        <v>581872.07104113081</v>
      </c>
      <c r="F7" s="55">
        <v>3111973.5565274027</v>
      </c>
      <c r="G7" s="55"/>
      <c r="H7" s="49"/>
      <c r="I7" s="49"/>
      <c r="J7" s="49"/>
      <c r="L7" s="38" t="str">
        <f>WACC!A18</f>
        <v>Total</v>
      </c>
      <c r="M7" s="40">
        <f>SUM(M5:M6)</f>
        <v>1</v>
      </c>
      <c r="N7" s="38"/>
      <c r="O7" s="40">
        <f>SUM(O5:O6)</f>
        <v>6.9470958200000002E-2</v>
      </c>
      <c r="T7" s="97" t="s">
        <v>50</v>
      </c>
      <c r="U7" s="52">
        <v>0.28110000000000002</v>
      </c>
      <c r="AD7" s="41"/>
      <c r="AE7" s="41"/>
    </row>
    <row r="8" spans="1:298" x14ac:dyDescent="0.3">
      <c r="A8" s="81"/>
      <c r="B8" s="79">
        <v>2026</v>
      </c>
      <c r="C8" s="55">
        <v>228084.66548955702</v>
      </c>
      <c r="D8" s="55"/>
      <c r="E8" s="49">
        <f t="shared" si="0"/>
        <v>228084.66548955702</v>
      </c>
      <c r="F8" s="55">
        <v>3153873.500163849</v>
      </c>
      <c r="G8" s="55"/>
      <c r="H8" s="49"/>
      <c r="I8" s="49"/>
      <c r="J8" s="49"/>
      <c r="L8" s="38"/>
      <c r="M8" s="76" t="s">
        <v>6</v>
      </c>
      <c r="N8" s="76" t="s">
        <v>75</v>
      </c>
      <c r="O8" s="76" t="s">
        <v>76</v>
      </c>
      <c r="U8" s="52"/>
      <c r="AD8" s="41"/>
      <c r="AE8" s="41"/>
    </row>
    <row r="9" spans="1:298" x14ac:dyDescent="0.3">
      <c r="A9" s="81"/>
      <c r="B9" s="79">
        <v>2027</v>
      </c>
      <c r="C9" s="57">
        <v>-1183.6722092583532</v>
      </c>
      <c r="D9" s="57"/>
      <c r="E9" s="49">
        <f t="shared" si="0"/>
        <v>-1183.6722092583532</v>
      </c>
      <c r="F9" s="57">
        <v>3160981.2033568309</v>
      </c>
      <c r="G9" s="55"/>
      <c r="H9" s="49"/>
      <c r="I9" s="49"/>
      <c r="J9" s="49"/>
      <c r="L9" s="39" t="str">
        <f>L5</f>
        <v>Long-Term Debt</v>
      </c>
      <c r="M9" s="41">
        <f>WACC!E23</f>
        <v>0.46</v>
      </c>
      <c r="N9" s="41">
        <f>WACC!F23</f>
        <v>3.5999999999999997E-2</v>
      </c>
      <c r="O9" s="41">
        <f>WACC!G23</f>
        <v>1.6559999999999998E-2</v>
      </c>
      <c r="U9" s="52"/>
      <c r="AD9" s="41"/>
      <c r="AE9" s="41"/>
    </row>
    <row r="10" spans="1:298" ht="16.2" thickBot="1" x14ac:dyDescent="0.35">
      <c r="A10" s="31" t="s">
        <v>32</v>
      </c>
      <c r="B10" s="79"/>
      <c r="C10" s="49">
        <f>SUM(C4:C9)</f>
        <v>31609812.033568338</v>
      </c>
      <c r="D10" s="49">
        <f t="shared" ref="D10:F10" si="1">SUM(D4:D9)</f>
        <v>7871196.3800000008</v>
      </c>
      <c r="E10" s="49">
        <f t="shared" si="0"/>
        <v>23738615.653568335</v>
      </c>
      <c r="F10" s="49">
        <f t="shared" si="1"/>
        <v>14412102.496020379</v>
      </c>
      <c r="G10" s="49"/>
      <c r="H10" s="49"/>
      <c r="I10" s="49"/>
      <c r="J10" s="49"/>
      <c r="L10" s="39" t="str">
        <f t="shared" ref="L10:L11" si="2">L6</f>
        <v>Common Equity</v>
      </c>
      <c r="M10" s="42">
        <f>WACC!E27</f>
        <v>0.54</v>
      </c>
      <c r="N10" s="41">
        <f>WACC!F27</f>
        <v>9.6000000000000002E-2</v>
      </c>
      <c r="O10" s="42">
        <f>WACC!G27</f>
        <v>5.1840000000000004E-2</v>
      </c>
      <c r="U10" s="33">
        <f>$O$6/(1-$U$7)*$U$7</f>
        <v>2.0270168312699961E-2</v>
      </c>
      <c r="AD10" s="53"/>
      <c r="AE10" s="53"/>
    </row>
    <row r="11" spans="1:298" ht="16.2" thickBot="1" x14ac:dyDescent="0.35">
      <c r="A11" s="73"/>
      <c r="B11" s="74"/>
      <c r="C11" s="49"/>
      <c r="D11" s="49"/>
      <c r="E11" s="49"/>
      <c r="F11" s="49"/>
      <c r="G11" s="49"/>
      <c r="H11" s="49"/>
      <c r="I11" s="49"/>
      <c r="J11" s="49"/>
      <c r="L11" s="39" t="str">
        <f t="shared" si="2"/>
        <v>Total</v>
      </c>
      <c r="M11" s="40">
        <f>SUM(M9:M10)</f>
        <v>1</v>
      </c>
      <c r="N11" s="38"/>
      <c r="O11" s="40">
        <f>SUM(O9:O10)</f>
        <v>6.8400000000000002E-2</v>
      </c>
    </row>
    <row r="12" spans="1:298" ht="16.5" customHeight="1" x14ac:dyDescent="0.3">
      <c r="C12" s="316" t="s">
        <v>128</v>
      </c>
      <c r="D12" s="316" t="s">
        <v>102</v>
      </c>
      <c r="E12" s="316" t="s">
        <v>129</v>
      </c>
      <c r="F12" s="350" t="s">
        <v>136</v>
      </c>
      <c r="G12" s="319" t="s">
        <v>130</v>
      </c>
      <c r="H12" s="350" t="s">
        <v>100</v>
      </c>
      <c r="I12" s="319" t="s">
        <v>108</v>
      </c>
      <c r="J12" s="319" t="s">
        <v>107</v>
      </c>
      <c r="K12" s="312"/>
      <c r="L12" s="316" t="s">
        <v>73</v>
      </c>
      <c r="M12" s="316" t="s">
        <v>70</v>
      </c>
      <c r="N12" s="316" t="s">
        <v>71</v>
      </c>
      <c r="O12" s="316" t="s">
        <v>72</v>
      </c>
      <c r="P12" s="316" t="s">
        <v>74</v>
      </c>
      <c r="Q12" s="327" t="s">
        <v>53</v>
      </c>
      <c r="R12" s="327" t="s">
        <v>54</v>
      </c>
      <c r="T12" s="64" t="s">
        <v>24</v>
      </c>
      <c r="U12" s="64" t="s">
        <v>25</v>
      </c>
      <c r="V12" s="64" t="s">
        <v>26</v>
      </c>
      <c r="W12" s="64" t="s">
        <v>27</v>
      </c>
      <c r="X12" s="64" t="s">
        <v>28</v>
      </c>
      <c r="Y12" s="64" t="s">
        <v>29</v>
      </c>
      <c r="Z12" s="64" t="s">
        <v>18</v>
      </c>
      <c r="AA12" s="64" t="s">
        <v>19</v>
      </c>
      <c r="AB12" s="64" t="s">
        <v>20</v>
      </c>
      <c r="AC12" s="64" t="s">
        <v>21</v>
      </c>
      <c r="AD12" s="64" t="s">
        <v>22</v>
      </c>
      <c r="AE12" s="64" t="s">
        <v>23</v>
      </c>
      <c r="AF12" s="64" t="s">
        <v>24</v>
      </c>
      <c r="AG12" s="64" t="s">
        <v>25</v>
      </c>
      <c r="AH12" s="64" t="s">
        <v>26</v>
      </c>
      <c r="AI12" s="64" t="s">
        <v>27</v>
      </c>
      <c r="AJ12" s="64" t="s">
        <v>28</v>
      </c>
      <c r="AK12" s="64" t="s">
        <v>29</v>
      </c>
      <c r="AL12" s="64" t="s">
        <v>18</v>
      </c>
      <c r="AM12" s="64" t="s">
        <v>19</v>
      </c>
      <c r="AN12" s="64" t="s">
        <v>20</v>
      </c>
      <c r="AO12" s="64" t="s">
        <v>21</v>
      </c>
      <c r="AP12" s="64" t="s">
        <v>22</v>
      </c>
      <c r="AQ12" s="64" t="s">
        <v>23</v>
      </c>
      <c r="AR12" s="64" t="s">
        <v>24</v>
      </c>
      <c r="AS12" s="64" t="s">
        <v>25</v>
      </c>
      <c r="AT12" s="64" t="s">
        <v>26</v>
      </c>
      <c r="AU12" s="64" t="s">
        <v>27</v>
      </c>
      <c r="AV12" s="64" t="s">
        <v>28</v>
      </c>
      <c r="AW12" s="64" t="s">
        <v>29</v>
      </c>
      <c r="AX12" s="64" t="s">
        <v>18</v>
      </c>
      <c r="AY12" s="64" t="s">
        <v>19</v>
      </c>
      <c r="AZ12" s="64" t="s">
        <v>20</v>
      </c>
      <c r="BA12" s="64" t="s">
        <v>21</v>
      </c>
      <c r="BB12" s="64" t="s">
        <v>22</v>
      </c>
      <c r="BC12" s="64" t="s">
        <v>23</v>
      </c>
      <c r="BD12" s="64" t="s">
        <v>24</v>
      </c>
      <c r="BE12" s="64" t="s">
        <v>25</v>
      </c>
      <c r="BF12" s="64" t="s">
        <v>26</v>
      </c>
      <c r="BG12" s="64" t="s">
        <v>27</v>
      </c>
      <c r="BH12" s="64" t="s">
        <v>28</v>
      </c>
      <c r="BI12" s="64" t="s">
        <v>29</v>
      </c>
      <c r="BJ12" s="64" t="s">
        <v>18</v>
      </c>
      <c r="BK12" s="64" t="s">
        <v>19</v>
      </c>
      <c r="BL12" s="64" t="s">
        <v>20</v>
      </c>
      <c r="BM12" s="64" t="s">
        <v>21</v>
      </c>
      <c r="BN12" s="64" t="s">
        <v>22</v>
      </c>
      <c r="BO12" s="64" t="s">
        <v>23</v>
      </c>
      <c r="BP12" s="64" t="s">
        <v>24</v>
      </c>
      <c r="BQ12" s="64" t="s">
        <v>25</v>
      </c>
      <c r="BR12" s="64" t="s">
        <v>26</v>
      </c>
      <c r="BS12" s="64" t="s">
        <v>27</v>
      </c>
      <c r="BT12" s="64" t="s">
        <v>28</v>
      </c>
      <c r="BU12" s="64" t="s">
        <v>29</v>
      </c>
      <c r="BV12" s="64" t="s">
        <v>18</v>
      </c>
      <c r="BW12" s="64" t="s">
        <v>19</v>
      </c>
      <c r="BX12" s="64" t="s">
        <v>20</v>
      </c>
      <c r="BY12" s="64" t="s">
        <v>21</v>
      </c>
      <c r="BZ12" s="64" t="s">
        <v>22</v>
      </c>
      <c r="CA12" s="64" t="s">
        <v>23</v>
      </c>
      <c r="CB12" s="64" t="s">
        <v>24</v>
      </c>
      <c r="CC12" s="64" t="s">
        <v>25</v>
      </c>
      <c r="CD12" s="64" t="s">
        <v>26</v>
      </c>
      <c r="CE12" s="64" t="s">
        <v>27</v>
      </c>
      <c r="CF12" s="66"/>
      <c r="CG12" s="316" t="s">
        <v>42</v>
      </c>
      <c r="CH12" s="2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</row>
    <row r="13" spans="1:298" s="93" customFormat="1" ht="40.200000000000003" customHeight="1" thickBot="1" x14ac:dyDescent="0.35">
      <c r="A13" s="92"/>
      <c r="B13" s="92"/>
      <c r="C13" s="317"/>
      <c r="D13" s="317"/>
      <c r="E13" s="317"/>
      <c r="F13" s="351"/>
      <c r="G13" s="320"/>
      <c r="H13" s="351"/>
      <c r="I13" s="320"/>
      <c r="J13" s="320"/>
      <c r="K13" s="312"/>
      <c r="L13" s="317"/>
      <c r="M13" s="317"/>
      <c r="N13" s="317"/>
      <c r="O13" s="317"/>
      <c r="P13" s="317"/>
      <c r="Q13" s="328"/>
      <c r="R13" s="328"/>
      <c r="T13" s="71">
        <v>2021</v>
      </c>
      <c r="U13" s="71">
        <v>2021</v>
      </c>
      <c r="V13" s="71">
        <v>2021</v>
      </c>
      <c r="W13" s="71">
        <v>2021</v>
      </c>
      <c r="X13" s="71">
        <v>2021</v>
      </c>
      <c r="Y13" s="71">
        <v>2021</v>
      </c>
      <c r="Z13" s="71">
        <v>2022</v>
      </c>
      <c r="AA13" s="71">
        <v>2022</v>
      </c>
      <c r="AB13" s="71">
        <v>2022</v>
      </c>
      <c r="AC13" s="71">
        <v>2022</v>
      </c>
      <c r="AD13" s="71">
        <v>2022</v>
      </c>
      <c r="AE13" s="71">
        <v>2022</v>
      </c>
      <c r="AF13" s="71">
        <v>2022</v>
      </c>
      <c r="AG13" s="71">
        <v>2022</v>
      </c>
      <c r="AH13" s="71">
        <v>2022</v>
      </c>
      <c r="AI13" s="71">
        <v>2022</v>
      </c>
      <c r="AJ13" s="71">
        <v>2022</v>
      </c>
      <c r="AK13" s="71">
        <v>2022</v>
      </c>
      <c r="AL13" s="71">
        <v>2023</v>
      </c>
      <c r="AM13" s="71">
        <v>2023</v>
      </c>
      <c r="AN13" s="71">
        <v>2023</v>
      </c>
      <c r="AO13" s="71">
        <v>2023</v>
      </c>
      <c r="AP13" s="71">
        <v>2023</v>
      </c>
      <c r="AQ13" s="71">
        <v>2023</v>
      </c>
      <c r="AR13" s="71">
        <v>2023</v>
      </c>
      <c r="AS13" s="71">
        <v>2023</v>
      </c>
      <c r="AT13" s="71">
        <v>2023</v>
      </c>
      <c r="AU13" s="71">
        <v>2023</v>
      </c>
      <c r="AV13" s="71">
        <v>2023</v>
      </c>
      <c r="AW13" s="71">
        <v>2023</v>
      </c>
      <c r="AX13" s="71">
        <v>2024</v>
      </c>
      <c r="AY13" s="71">
        <v>2024</v>
      </c>
      <c r="AZ13" s="71">
        <v>2024</v>
      </c>
      <c r="BA13" s="71">
        <v>2024</v>
      </c>
      <c r="BB13" s="71">
        <v>2024</v>
      </c>
      <c r="BC13" s="71">
        <v>2024</v>
      </c>
      <c r="BD13" s="71">
        <v>2024</v>
      </c>
      <c r="BE13" s="71">
        <v>2024</v>
      </c>
      <c r="BF13" s="71">
        <v>2024</v>
      </c>
      <c r="BG13" s="71">
        <v>2024</v>
      </c>
      <c r="BH13" s="71">
        <v>2024</v>
      </c>
      <c r="BI13" s="71">
        <v>2024</v>
      </c>
      <c r="BJ13" s="71">
        <v>2025</v>
      </c>
      <c r="BK13" s="71">
        <v>2025</v>
      </c>
      <c r="BL13" s="71">
        <v>2025</v>
      </c>
      <c r="BM13" s="71">
        <v>2025</v>
      </c>
      <c r="BN13" s="71">
        <v>2025</v>
      </c>
      <c r="BO13" s="71">
        <v>2025</v>
      </c>
      <c r="BP13" s="71">
        <v>2025</v>
      </c>
      <c r="BQ13" s="71">
        <v>2025</v>
      </c>
      <c r="BR13" s="71">
        <v>2025</v>
      </c>
      <c r="BS13" s="71">
        <v>2025</v>
      </c>
      <c r="BT13" s="71">
        <v>2025</v>
      </c>
      <c r="BU13" s="71">
        <v>2025</v>
      </c>
      <c r="BV13" s="71">
        <v>2026</v>
      </c>
      <c r="BW13" s="71">
        <v>2026</v>
      </c>
      <c r="BX13" s="71">
        <v>2026</v>
      </c>
      <c r="BY13" s="71">
        <v>2026</v>
      </c>
      <c r="BZ13" s="71">
        <v>2026</v>
      </c>
      <c r="CA13" s="71">
        <v>2026</v>
      </c>
      <c r="CB13" s="71">
        <v>2026</v>
      </c>
      <c r="CC13" s="71">
        <v>2026</v>
      </c>
      <c r="CD13" s="71">
        <v>2026</v>
      </c>
      <c r="CE13" s="71">
        <v>2026</v>
      </c>
      <c r="CF13" s="2"/>
      <c r="CG13" s="317"/>
      <c r="CH13" s="50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</row>
    <row r="14" spans="1:298" s="97" customFormat="1" x14ac:dyDescent="0.3">
      <c r="A14" s="95" t="s">
        <v>24</v>
      </c>
      <c r="B14" s="96" t="s">
        <v>155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/>
      <c r="J14" s="59"/>
      <c r="L14" s="59">
        <f>SUM(C14:J14)</f>
        <v>0</v>
      </c>
      <c r="M14" s="288">
        <f>L14</f>
        <v>0</v>
      </c>
      <c r="N14" s="59">
        <f>CG14</f>
        <v>0</v>
      </c>
      <c r="O14" s="288">
        <f>N14</f>
        <v>0</v>
      </c>
      <c r="P14" s="288">
        <f>M14-O14</f>
        <v>0</v>
      </c>
      <c r="Q14" s="288">
        <f>P14*$U$10/12</f>
        <v>0</v>
      </c>
      <c r="R14" s="288">
        <f>P14*$O$7/12</f>
        <v>0</v>
      </c>
      <c r="T14" s="59">
        <f t="shared" ref="T14:T45" si="3">($L$14/$V$4)</f>
        <v>0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G14" s="59">
        <f t="shared" ref="CG14:CG77" si="4">SUM(T14:CE14)</f>
        <v>0</v>
      </c>
    </row>
    <row r="15" spans="1:298" s="97" customFormat="1" x14ac:dyDescent="0.3">
      <c r="A15" s="95" t="s">
        <v>25</v>
      </c>
      <c r="B15" s="96" t="s">
        <v>155</v>
      </c>
      <c r="C15" s="59">
        <v>13625</v>
      </c>
      <c r="D15" s="59">
        <v>0</v>
      </c>
      <c r="E15" s="59">
        <v>0</v>
      </c>
      <c r="F15" s="59">
        <v>0</v>
      </c>
      <c r="G15" s="59">
        <v>0</v>
      </c>
      <c r="H15" s="59"/>
      <c r="I15" s="59">
        <v>0</v>
      </c>
      <c r="J15" s="59">
        <v>0</v>
      </c>
      <c r="L15" s="59">
        <f t="shared" ref="L15:L78" si="5">SUM(C15:J15)</f>
        <v>13625</v>
      </c>
      <c r="M15" s="288">
        <f>M14+L15</f>
        <v>13625</v>
      </c>
      <c r="N15" s="59">
        <v>43</v>
      </c>
      <c r="O15" s="288">
        <f>O14+N15</f>
        <v>43</v>
      </c>
      <c r="P15" s="288">
        <f t="shared" ref="P15:P78" si="6">M15-O15</f>
        <v>13582</v>
      </c>
      <c r="Q15" s="288">
        <f t="shared" ref="Q15:Q78" si="7">P15*$U$10/12</f>
        <v>22.942452168590904</v>
      </c>
      <c r="R15" s="288">
        <f t="shared" ref="R15:R18" si="8">P15*$O$7/12</f>
        <v>78.629546189366678</v>
      </c>
      <c r="T15" s="59">
        <f t="shared" si="3"/>
        <v>0</v>
      </c>
      <c r="U15" s="59">
        <f t="shared" ref="U15:U46" si="9">($L$15/$V$4)</f>
        <v>113.54166666666667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G15" s="59">
        <f t="shared" si="4"/>
        <v>113.54166666666667</v>
      </c>
    </row>
    <row r="16" spans="1:298" s="97" customFormat="1" x14ac:dyDescent="0.3">
      <c r="A16" s="95" t="s">
        <v>26</v>
      </c>
      <c r="B16" s="96" t="s">
        <v>155</v>
      </c>
      <c r="C16" s="290">
        <v>64476</v>
      </c>
      <c r="D16" s="290">
        <v>24500</v>
      </c>
      <c r="E16" s="59">
        <v>0</v>
      </c>
      <c r="F16" s="59">
        <v>0</v>
      </c>
      <c r="G16" s="59">
        <v>0</v>
      </c>
      <c r="H16" s="59"/>
      <c r="I16" s="59">
        <v>0</v>
      </c>
      <c r="J16" s="59">
        <v>0</v>
      </c>
      <c r="L16" s="59">
        <f t="shared" si="5"/>
        <v>88976</v>
      </c>
      <c r="M16" s="288">
        <f t="shared" ref="M16:M79" si="10">M15+L16</f>
        <v>102601</v>
      </c>
      <c r="N16" s="291">
        <v>611.51</v>
      </c>
      <c r="O16" s="292">
        <f t="shared" ref="O16:O79" si="11">O15+N16</f>
        <v>654.51</v>
      </c>
      <c r="P16" s="288">
        <f t="shared" si="6"/>
        <v>101946.49</v>
      </c>
      <c r="Q16" s="288">
        <f t="shared" si="7"/>
        <v>172.20604259908194</v>
      </c>
      <c r="R16" s="288">
        <f t="shared" si="8"/>
        <v>590.19336211889322</v>
      </c>
      <c r="T16" s="59">
        <f t="shared" si="3"/>
        <v>0</v>
      </c>
      <c r="U16" s="59">
        <f t="shared" si="9"/>
        <v>113.54166666666667</v>
      </c>
      <c r="V16" s="59">
        <f t="shared" ref="V16:V47" si="12">($L$16/$V$4)</f>
        <v>741.4666666666667</v>
      </c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G16" s="59">
        <f t="shared" si="4"/>
        <v>855.00833333333333</v>
      </c>
    </row>
    <row r="17" spans="1:85" s="97" customFormat="1" x14ac:dyDescent="0.3">
      <c r="A17" s="95" t="s">
        <v>27</v>
      </c>
      <c r="B17" s="96" t="s">
        <v>155</v>
      </c>
      <c r="C17" s="59">
        <v>111409</v>
      </c>
      <c r="D17" s="59">
        <v>148300</v>
      </c>
      <c r="E17" s="59">
        <v>0</v>
      </c>
      <c r="F17" s="59">
        <v>0</v>
      </c>
      <c r="G17" s="59">
        <v>0</v>
      </c>
      <c r="H17" s="59"/>
      <c r="I17" s="59">
        <v>0</v>
      </c>
      <c r="J17" s="59">
        <v>0</v>
      </c>
      <c r="L17" s="59">
        <f t="shared" si="5"/>
        <v>259709</v>
      </c>
      <c r="M17" s="288">
        <f t="shared" si="10"/>
        <v>362310</v>
      </c>
      <c r="N17" s="59">
        <v>1428.5</v>
      </c>
      <c r="O17" s="288">
        <f t="shared" si="11"/>
        <v>2083.0100000000002</v>
      </c>
      <c r="P17" s="288">
        <f t="shared" si="6"/>
        <v>360226.99</v>
      </c>
      <c r="Q17" s="288">
        <f t="shared" si="7"/>
        <v>608.48847650644041</v>
      </c>
      <c r="R17" s="288">
        <f t="shared" si="8"/>
        <v>2085.4428470668181</v>
      </c>
      <c r="T17" s="59">
        <f t="shared" si="3"/>
        <v>0</v>
      </c>
      <c r="U17" s="59">
        <f t="shared" si="9"/>
        <v>113.54166666666667</v>
      </c>
      <c r="V17" s="59">
        <f t="shared" si="12"/>
        <v>741.4666666666667</v>
      </c>
      <c r="W17" s="59">
        <f t="shared" ref="W17:W48" si="13">($L$17/$V$4)</f>
        <v>2164.2416666666668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G17" s="59">
        <f t="shared" si="4"/>
        <v>3019.25</v>
      </c>
    </row>
    <row r="18" spans="1:85" s="97" customFormat="1" x14ac:dyDescent="0.3">
      <c r="A18" s="95" t="s">
        <v>28</v>
      </c>
      <c r="B18" s="96" t="s">
        <v>155</v>
      </c>
      <c r="C18" s="59">
        <v>417131.53</v>
      </c>
      <c r="D18" s="59">
        <v>121975</v>
      </c>
      <c r="E18" s="59">
        <v>0</v>
      </c>
      <c r="F18" s="59">
        <v>0</v>
      </c>
      <c r="G18" s="59">
        <v>0</v>
      </c>
      <c r="H18" s="59"/>
      <c r="I18" s="59">
        <v>0</v>
      </c>
      <c r="J18" s="59">
        <v>0</v>
      </c>
      <c r="L18" s="59">
        <f t="shared" si="5"/>
        <v>539106.53</v>
      </c>
      <c r="M18" s="288">
        <f t="shared" si="10"/>
        <v>901416.53</v>
      </c>
      <c r="N18" s="59">
        <v>4481.4099999999989</v>
      </c>
      <c r="O18" s="288">
        <f t="shared" si="11"/>
        <v>6564.4199999999992</v>
      </c>
      <c r="P18" s="288">
        <f t="shared" si="6"/>
        <v>894852.11</v>
      </c>
      <c r="Q18" s="288">
        <f t="shared" si="7"/>
        <v>1511.5669070562251</v>
      </c>
      <c r="R18" s="288">
        <f t="shared" si="8"/>
        <v>5180.5194607493167</v>
      </c>
      <c r="T18" s="59">
        <f t="shared" si="3"/>
        <v>0</v>
      </c>
      <c r="U18" s="59">
        <f t="shared" si="9"/>
        <v>113.54166666666667</v>
      </c>
      <c r="V18" s="59">
        <f t="shared" si="12"/>
        <v>741.4666666666667</v>
      </c>
      <c r="W18" s="59">
        <f t="shared" si="13"/>
        <v>2164.2416666666668</v>
      </c>
      <c r="X18" s="59">
        <f t="shared" ref="X18:X49" si="14">($L$18/$V$4)</f>
        <v>4492.5544166666668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G18" s="59">
        <f t="shared" si="4"/>
        <v>7511.8044166666668</v>
      </c>
    </row>
    <row r="19" spans="1:85" s="97" customFormat="1" x14ac:dyDescent="0.3">
      <c r="A19" s="95" t="s">
        <v>29</v>
      </c>
      <c r="B19" s="96" t="s">
        <v>155</v>
      </c>
      <c r="C19" s="59">
        <v>413947.75</v>
      </c>
      <c r="D19" s="59">
        <v>138213</v>
      </c>
      <c r="E19" s="59">
        <v>0</v>
      </c>
      <c r="F19" s="59">
        <v>0</v>
      </c>
      <c r="G19" s="59">
        <v>0</v>
      </c>
      <c r="H19" s="59"/>
      <c r="I19" s="59">
        <v>0</v>
      </c>
      <c r="J19" s="59">
        <v>0</v>
      </c>
      <c r="L19" s="59">
        <f t="shared" si="5"/>
        <v>552160.75</v>
      </c>
      <c r="M19" s="288">
        <f t="shared" si="10"/>
        <v>1453577.28</v>
      </c>
      <c r="N19" s="59">
        <v>8082.56</v>
      </c>
      <c r="O19" s="288">
        <f t="shared" si="11"/>
        <v>14646.98</v>
      </c>
      <c r="P19" s="288">
        <f t="shared" si="6"/>
        <v>1438930.3</v>
      </c>
      <c r="Q19" s="288">
        <f t="shared" si="7"/>
        <v>2430.6132809369874</v>
      </c>
      <c r="R19" s="288">
        <f>P19*$O$11/12</f>
        <v>8201.9027100000003</v>
      </c>
      <c r="T19" s="59">
        <f t="shared" si="3"/>
        <v>0</v>
      </c>
      <c r="U19" s="59">
        <f t="shared" si="9"/>
        <v>113.54166666666667</v>
      </c>
      <c r="V19" s="59">
        <f t="shared" si="12"/>
        <v>741.4666666666667</v>
      </c>
      <c r="W19" s="59">
        <f t="shared" si="13"/>
        <v>2164.2416666666668</v>
      </c>
      <c r="X19" s="59">
        <f t="shared" si="14"/>
        <v>4492.5544166666668</v>
      </c>
      <c r="Y19" s="59">
        <f t="shared" ref="Y19:Y50" si="15">($L$19/$V$4)</f>
        <v>4601.3395833333334</v>
      </c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G19" s="59">
        <f t="shared" si="4"/>
        <v>12113.144</v>
      </c>
    </row>
    <row r="20" spans="1:85" s="97" customFormat="1" x14ac:dyDescent="0.3">
      <c r="A20" s="95" t="s">
        <v>18</v>
      </c>
      <c r="B20" s="96" t="s">
        <v>166</v>
      </c>
      <c r="C20" s="59">
        <v>358503.5</v>
      </c>
      <c r="D20" s="59">
        <v>236253</v>
      </c>
      <c r="E20" s="59">
        <v>0</v>
      </c>
      <c r="F20" s="59">
        <v>0</v>
      </c>
      <c r="G20" s="59">
        <v>0</v>
      </c>
      <c r="H20" s="59"/>
      <c r="I20" s="59">
        <v>0</v>
      </c>
      <c r="J20" s="59">
        <v>0</v>
      </c>
      <c r="L20" s="59">
        <f t="shared" si="5"/>
        <v>594756.5</v>
      </c>
      <c r="M20" s="288">
        <f t="shared" si="10"/>
        <v>2048333.78</v>
      </c>
      <c r="N20" s="59">
        <v>12924.71</v>
      </c>
      <c r="O20" s="288">
        <f t="shared" si="11"/>
        <v>27571.69</v>
      </c>
      <c r="P20" s="288">
        <f t="shared" si="6"/>
        <v>2020762.09</v>
      </c>
      <c r="Q20" s="288">
        <f t="shared" si="7"/>
        <v>3413.4323070186124</v>
      </c>
      <c r="R20" s="288">
        <f t="shared" ref="R20:R83" si="16">P20*$O$11/12</f>
        <v>11518.343913000002</v>
      </c>
      <c r="T20" s="59">
        <f t="shared" si="3"/>
        <v>0</v>
      </c>
      <c r="U20" s="59">
        <f t="shared" si="9"/>
        <v>113.54166666666667</v>
      </c>
      <c r="V20" s="59">
        <f t="shared" si="12"/>
        <v>741.4666666666667</v>
      </c>
      <c r="W20" s="59">
        <f t="shared" si="13"/>
        <v>2164.2416666666668</v>
      </c>
      <c r="X20" s="59">
        <f t="shared" si="14"/>
        <v>4492.5544166666668</v>
      </c>
      <c r="Y20" s="59">
        <f t="shared" si="15"/>
        <v>4601.3395833333334</v>
      </c>
      <c r="Z20" s="59">
        <f t="shared" ref="Z20:Z51" si="17">($L$20/$V$4)</f>
        <v>4956.3041666666668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G20" s="59">
        <f t="shared" si="4"/>
        <v>17069.448166666669</v>
      </c>
    </row>
    <row r="21" spans="1:85" s="97" customFormat="1" x14ac:dyDescent="0.3">
      <c r="A21" s="95" t="s">
        <v>19</v>
      </c>
      <c r="B21" s="96" t="s">
        <v>166</v>
      </c>
      <c r="C21" s="59">
        <v>217176</v>
      </c>
      <c r="D21" s="59">
        <v>373020.94</v>
      </c>
      <c r="E21" s="59">
        <v>0</v>
      </c>
      <c r="F21" s="59">
        <v>0</v>
      </c>
      <c r="G21" s="59">
        <v>0</v>
      </c>
      <c r="H21" s="59"/>
      <c r="I21" s="59">
        <v>0</v>
      </c>
      <c r="J21" s="59">
        <v>0</v>
      </c>
      <c r="L21" s="59">
        <f t="shared" si="5"/>
        <v>590196.93999999994</v>
      </c>
      <c r="M21" s="288">
        <f t="shared" si="10"/>
        <v>2638530.7199999997</v>
      </c>
      <c r="N21" s="59">
        <v>36441.740000000005</v>
      </c>
      <c r="O21" s="288">
        <f t="shared" si="11"/>
        <v>64013.430000000008</v>
      </c>
      <c r="P21" s="288">
        <f t="shared" si="6"/>
        <v>2574517.2899999996</v>
      </c>
      <c r="Q21" s="288">
        <f t="shared" si="7"/>
        <v>4348.8248993546804</v>
      </c>
      <c r="R21" s="288">
        <f t="shared" si="16"/>
        <v>14674.748552999998</v>
      </c>
      <c r="T21" s="59">
        <f t="shared" si="3"/>
        <v>0</v>
      </c>
      <c r="U21" s="59">
        <f t="shared" si="9"/>
        <v>113.54166666666667</v>
      </c>
      <c r="V21" s="59">
        <f t="shared" si="12"/>
        <v>741.4666666666667</v>
      </c>
      <c r="W21" s="59">
        <f t="shared" si="13"/>
        <v>2164.2416666666668</v>
      </c>
      <c r="X21" s="59">
        <f t="shared" si="14"/>
        <v>4492.5544166666668</v>
      </c>
      <c r="Y21" s="59">
        <f t="shared" si="15"/>
        <v>4601.3395833333334</v>
      </c>
      <c r="Z21" s="59">
        <f t="shared" si="17"/>
        <v>4956.3041666666668</v>
      </c>
      <c r="AA21" s="59">
        <f t="shared" ref="AA21:AA52" si="18">($L$21/$V$4)</f>
        <v>4918.3078333333333</v>
      </c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G21" s="59">
        <f t="shared" si="4"/>
        <v>21987.756000000001</v>
      </c>
    </row>
    <row r="22" spans="1:85" s="97" customFormat="1" x14ac:dyDescent="0.3">
      <c r="A22" s="95" t="s">
        <v>20</v>
      </c>
      <c r="B22" s="96" t="s">
        <v>166</v>
      </c>
      <c r="C22" s="59">
        <v>156130.1</v>
      </c>
      <c r="D22" s="59">
        <v>175774</v>
      </c>
      <c r="E22" s="59">
        <v>0</v>
      </c>
      <c r="F22" s="59">
        <v>0</v>
      </c>
      <c r="G22" s="59">
        <v>0</v>
      </c>
      <c r="H22" s="59"/>
      <c r="I22" s="59">
        <v>0</v>
      </c>
      <c r="J22" s="59">
        <v>0</v>
      </c>
      <c r="L22" s="59">
        <f t="shared" si="5"/>
        <v>331904.09999999998</v>
      </c>
      <c r="M22" s="288">
        <f t="shared" si="10"/>
        <v>2970434.82</v>
      </c>
      <c r="N22" s="59">
        <v>27907.3</v>
      </c>
      <c r="O22" s="288">
        <f t="shared" si="11"/>
        <v>91920.73000000001</v>
      </c>
      <c r="P22" s="288">
        <f t="shared" si="6"/>
        <v>2878514.09</v>
      </c>
      <c r="Q22" s="288">
        <f t="shared" si="7"/>
        <v>4862.3304245648633</v>
      </c>
      <c r="R22" s="288">
        <f t="shared" si="16"/>
        <v>16407.530312999999</v>
      </c>
      <c r="T22" s="59">
        <f t="shared" si="3"/>
        <v>0</v>
      </c>
      <c r="U22" s="59">
        <f t="shared" si="9"/>
        <v>113.54166666666667</v>
      </c>
      <c r="V22" s="59">
        <f t="shared" si="12"/>
        <v>741.4666666666667</v>
      </c>
      <c r="W22" s="59">
        <f t="shared" si="13"/>
        <v>2164.2416666666668</v>
      </c>
      <c r="X22" s="59">
        <f t="shared" si="14"/>
        <v>4492.5544166666668</v>
      </c>
      <c r="Y22" s="59">
        <f t="shared" si="15"/>
        <v>4601.3395833333334</v>
      </c>
      <c r="Z22" s="59">
        <f t="shared" si="17"/>
        <v>4956.3041666666668</v>
      </c>
      <c r="AA22" s="59">
        <f t="shared" si="18"/>
        <v>4918.3078333333333</v>
      </c>
      <c r="AB22" s="59">
        <f t="shared" ref="AB22:AB53" si="19">($L$22/$V$4)</f>
        <v>2765.8674999999998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G22" s="59">
        <f t="shared" si="4"/>
        <v>24753.623500000002</v>
      </c>
    </row>
    <row r="23" spans="1:85" s="97" customFormat="1" x14ac:dyDescent="0.3">
      <c r="A23" s="95" t="s">
        <v>21</v>
      </c>
      <c r="B23" s="96" t="s">
        <v>166</v>
      </c>
      <c r="C23" s="59">
        <v>244812.35</v>
      </c>
      <c r="D23" s="59">
        <v>186720.4</v>
      </c>
      <c r="E23" s="59">
        <v>0</v>
      </c>
      <c r="F23" s="59">
        <v>0</v>
      </c>
      <c r="G23" s="59">
        <v>0</v>
      </c>
      <c r="H23" s="59"/>
      <c r="I23" s="59">
        <v>0</v>
      </c>
      <c r="J23" s="59">
        <v>0</v>
      </c>
      <c r="L23" s="59">
        <f t="shared" si="5"/>
        <v>431532.75</v>
      </c>
      <c r="M23" s="288">
        <f t="shared" si="10"/>
        <v>3401967.57</v>
      </c>
      <c r="N23" s="59">
        <v>28263.269999999997</v>
      </c>
      <c r="O23" s="288">
        <f t="shared" si="11"/>
        <v>120184</v>
      </c>
      <c r="P23" s="288">
        <f t="shared" si="6"/>
        <v>3281783.57</v>
      </c>
      <c r="Q23" s="288">
        <f t="shared" si="7"/>
        <v>5543.525444146112</v>
      </c>
      <c r="R23" s="288">
        <f t="shared" si="16"/>
        <v>18706.166348999999</v>
      </c>
      <c r="T23" s="59">
        <f t="shared" si="3"/>
        <v>0</v>
      </c>
      <c r="U23" s="59">
        <f t="shared" si="9"/>
        <v>113.54166666666667</v>
      </c>
      <c r="V23" s="59">
        <f t="shared" si="12"/>
        <v>741.4666666666667</v>
      </c>
      <c r="W23" s="59">
        <f t="shared" si="13"/>
        <v>2164.2416666666668</v>
      </c>
      <c r="X23" s="59">
        <f t="shared" si="14"/>
        <v>4492.5544166666668</v>
      </c>
      <c r="Y23" s="59">
        <f t="shared" si="15"/>
        <v>4601.3395833333334</v>
      </c>
      <c r="Z23" s="59">
        <f t="shared" si="17"/>
        <v>4956.3041666666668</v>
      </c>
      <c r="AA23" s="59">
        <f t="shared" si="18"/>
        <v>4918.3078333333333</v>
      </c>
      <c r="AB23" s="59">
        <f t="shared" si="19"/>
        <v>2765.8674999999998</v>
      </c>
      <c r="AC23" s="59">
        <f t="shared" ref="AC23:AC54" si="20">($L$23/$V$4)</f>
        <v>3596.1062499999998</v>
      </c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G23" s="59">
        <f t="shared" si="4"/>
        <v>28349.729750000002</v>
      </c>
    </row>
    <row r="24" spans="1:85" s="97" customFormat="1" x14ac:dyDescent="0.3">
      <c r="A24" s="95" t="s">
        <v>22</v>
      </c>
      <c r="B24" s="96" t="s">
        <v>166</v>
      </c>
      <c r="C24" s="59">
        <v>176421.65</v>
      </c>
      <c r="D24" s="59">
        <v>240744.04</v>
      </c>
      <c r="E24" s="59">
        <v>0</v>
      </c>
      <c r="F24" s="59">
        <v>0</v>
      </c>
      <c r="G24" s="59">
        <v>0</v>
      </c>
      <c r="H24" s="59"/>
      <c r="I24" s="59">
        <v>0</v>
      </c>
      <c r="J24" s="59">
        <v>0</v>
      </c>
      <c r="L24" s="59">
        <f t="shared" si="5"/>
        <v>417165.69</v>
      </c>
      <c r="M24" s="288">
        <f t="shared" si="10"/>
        <v>3819133.26</v>
      </c>
      <c r="N24" s="59">
        <v>29033.45</v>
      </c>
      <c r="O24" s="288">
        <f t="shared" si="11"/>
        <v>149217.45000000001</v>
      </c>
      <c r="P24" s="288">
        <f t="shared" si="6"/>
        <v>3669915.8099999996</v>
      </c>
      <c r="Q24" s="288">
        <f t="shared" si="7"/>
        <v>6199.1509301782171</v>
      </c>
      <c r="R24" s="288">
        <f t="shared" si="16"/>
        <v>20918.520116999996</v>
      </c>
      <c r="T24" s="59">
        <f t="shared" si="3"/>
        <v>0</v>
      </c>
      <c r="U24" s="59">
        <f t="shared" si="9"/>
        <v>113.54166666666667</v>
      </c>
      <c r="V24" s="59">
        <f t="shared" si="12"/>
        <v>741.4666666666667</v>
      </c>
      <c r="W24" s="59">
        <f t="shared" si="13"/>
        <v>2164.2416666666668</v>
      </c>
      <c r="X24" s="59">
        <f t="shared" si="14"/>
        <v>4492.5544166666668</v>
      </c>
      <c r="Y24" s="59">
        <f t="shared" si="15"/>
        <v>4601.3395833333334</v>
      </c>
      <c r="Z24" s="59">
        <f t="shared" si="17"/>
        <v>4956.3041666666668</v>
      </c>
      <c r="AA24" s="59">
        <f t="shared" si="18"/>
        <v>4918.3078333333333</v>
      </c>
      <c r="AB24" s="59">
        <f t="shared" si="19"/>
        <v>2765.8674999999998</v>
      </c>
      <c r="AC24" s="59">
        <f t="shared" si="20"/>
        <v>3596.1062499999998</v>
      </c>
      <c r="AD24" s="59">
        <f t="shared" ref="AD24:AD55" si="21">($L$24/$V$4)</f>
        <v>3476.3807499999998</v>
      </c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G24" s="59">
        <f t="shared" si="4"/>
        <v>31826.110500000003</v>
      </c>
    </row>
    <row r="25" spans="1:85" s="97" customFormat="1" x14ac:dyDescent="0.3">
      <c r="A25" s="95" t="s">
        <v>23</v>
      </c>
      <c r="B25" s="96" t="s">
        <v>166</v>
      </c>
      <c r="C25" s="59">
        <v>128565.39000000001</v>
      </c>
      <c r="D25" s="59">
        <v>203896.15</v>
      </c>
      <c r="E25" s="59">
        <v>0</v>
      </c>
      <c r="F25" s="59">
        <v>0</v>
      </c>
      <c r="G25" s="59">
        <v>0</v>
      </c>
      <c r="H25" s="59"/>
      <c r="I25" s="59">
        <v>0</v>
      </c>
      <c r="J25" s="59">
        <v>0</v>
      </c>
      <c r="L25" s="59">
        <f t="shared" si="5"/>
        <v>332461.54000000004</v>
      </c>
      <c r="M25" s="288">
        <f t="shared" si="10"/>
        <v>4151594.8</v>
      </c>
      <c r="N25" s="59">
        <v>49275.270000000004</v>
      </c>
      <c r="O25" s="288">
        <f t="shared" si="11"/>
        <v>198492.72000000003</v>
      </c>
      <c r="P25" s="288">
        <f t="shared" si="6"/>
        <v>3953102.0799999996</v>
      </c>
      <c r="Q25" s="288">
        <f t="shared" si="7"/>
        <v>6677.503709907025</v>
      </c>
      <c r="R25" s="288">
        <f t="shared" si="16"/>
        <v>22532.681855999999</v>
      </c>
      <c r="T25" s="59">
        <f t="shared" si="3"/>
        <v>0</v>
      </c>
      <c r="U25" s="59">
        <f t="shared" si="9"/>
        <v>113.54166666666667</v>
      </c>
      <c r="V25" s="59">
        <f t="shared" si="12"/>
        <v>741.4666666666667</v>
      </c>
      <c r="W25" s="59">
        <f t="shared" si="13"/>
        <v>2164.2416666666668</v>
      </c>
      <c r="X25" s="59">
        <f t="shared" si="14"/>
        <v>4492.5544166666668</v>
      </c>
      <c r="Y25" s="59">
        <f t="shared" si="15"/>
        <v>4601.3395833333334</v>
      </c>
      <c r="Z25" s="59">
        <f t="shared" si="17"/>
        <v>4956.3041666666668</v>
      </c>
      <c r="AA25" s="59">
        <f t="shared" si="18"/>
        <v>4918.3078333333333</v>
      </c>
      <c r="AB25" s="59">
        <f t="shared" si="19"/>
        <v>2765.8674999999998</v>
      </c>
      <c r="AC25" s="59">
        <f t="shared" si="20"/>
        <v>3596.1062499999998</v>
      </c>
      <c r="AD25" s="59">
        <f t="shared" si="21"/>
        <v>3476.3807499999998</v>
      </c>
      <c r="AE25" s="59">
        <f t="shared" ref="AE25:AE56" si="22">($L$25/$V$4)</f>
        <v>2770.5128333333337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G25" s="59">
        <f t="shared" si="4"/>
        <v>34596.623333333337</v>
      </c>
    </row>
    <row r="26" spans="1:85" s="97" customFormat="1" x14ac:dyDescent="0.3">
      <c r="A26" s="95" t="s">
        <v>24</v>
      </c>
      <c r="B26" s="96" t="s">
        <v>166</v>
      </c>
      <c r="C26" s="59">
        <v>107460</v>
      </c>
      <c r="D26" s="59">
        <v>220121.69</v>
      </c>
      <c r="E26" s="59">
        <v>0</v>
      </c>
      <c r="F26" s="59">
        <v>0</v>
      </c>
      <c r="G26" s="59">
        <v>0</v>
      </c>
      <c r="H26" s="59"/>
      <c r="I26" s="59">
        <v>0</v>
      </c>
      <c r="J26" s="59">
        <v>0</v>
      </c>
      <c r="L26" s="59">
        <f t="shared" si="5"/>
        <v>327581.69</v>
      </c>
      <c r="M26" s="288">
        <f t="shared" si="10"/>
        <v>4479176.49</v>
      </c>
      <c r="N26" s="59">
        <v>47213.78</v>
      </c>
      <c r="O26" s="288">
        <f t="shared" si="11"/>
        <v>245706.50000000003</v>
      </c>
      <c r="P26" s="288">
        <f t="shared" si="6"/>
        <v>4233469.99</v>
      </c>
      <c r="Q26" s="288">
        <f t="shared" si="7"/>
        <v>7151.0957703386857</v>
      </c>
      <c r="R26" s="288">
        <f t="shared" si="16"/>
        <v>24130.778943000001</v>
      </c>
      <c r="T26" s="59">
        <f t="shared" si="3"/>
        <v>0</v>
      </c>
      <c r="U26" s="59">
        <f t="shared" si="9"/>
        <v>113.54166666666667</v>
      </c>
      <c r="V26" s="59">
        <f t="shared" si="12"/>
        <v>741.4666666666667</v>
      </c>
      <c r="W26" s="59">
        <f t="shared" si="13"/>
        <v>2164.2416666666668</v>
      </c>
      <c r="X26" s="59">
        <f t="shared" si="14"/>
        <v>4492.5544166666668</v>
      </c>
      <c r="Y26" s="59">
        <f t="shared" si="15"/>
        <v>4601.3395833333334</v>
      </c>
      <c r="Z26" s="59">
        <f t="shared" si="17"/>
        <v>4956.3041666666668</v>
      </c>
      <c r="AA26" s="59">
        <f t="shared" si="18"/>
        <v>4918.3078333333333</v>
      </c>
      <c r="AB26" s="59">
        <f t="shared" si="19"/>
        <v>2765.8674999999998</v>
      </c>
      <c r="AC26" s="59">
        <f t="shared" si="20"/>
        <v>3596.1062499999998</v>
      </c>
      <c r="AD26" s="59">
        <f t="shared" si="21"/>
        <v>3476.3807499999998</v>
      </c>
      <c r="AE26" s="59">
        <f t="shared" si="22"/>
        <v>2770.5128333333337</v>
      </c>
      <c r="AF26" s="59">
        <f t="shared" ref="AF26:AF57" si="23">($L$26/$V$4)</f>
        <v>2729.8474166666665</v>
      </c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G26" s="59">
        <f t="shared" si="4"/>
        <v>37326.47075</v>
      </c>
    </row>
    <row r="27" spans="1:85" s="97" customFormat="1" x14ac:dyDescent="0.3">
      <c r="A27" s="95" t="s">
        <v>25</v>
      </c>
      <c r="B27" s="96" t="s">
        <v>166</v>
      </c>
      <c r="C27" s="59">
        <v>200785.46000000002</v>
      </c>
      <c r="D27" s="59">
        <v>303767.5</v>
      </c>
      <c r="E27" s="59">
        <v>0</v>
      </c>
      <c r="F27" s="59">
        <v>0</v>
      </c>
      <c r="G27" s="59">
        <v>0</v>
      </c>
      <c r="H27" s="59"/>
      <c r="I27" s="59">
        <v>0</v>
      </c>
      <c r="J27" s="59">
        <v>0</v>
      </c>
      <c r="L27" s="59">
        <f t="shared" si="5"/>
        <v>504552.96000000002</v>
      </c>
      <c r="M27" s="288">
        <f t="shared" si="10"/>
        <v>4983729.45</v>
      </c>
      <c r="N27" s="59">
        <v>50862.91</v>
      </c>
      <c r="O27" s="288">
        <f t="shared" si="11"/>
        <v>296569.41000000003</v>
      </c>
      <c r="P27" s="288">
        <f t="shared" si="6"/>
        <v>4687160.04</v>
      </c>
      <c r="Q27" s="288">
        <f t="shared" si="7"/>
        <v>7917.460243280123</v>
      </c>
      <c r="R27" s="288">
        <f t="shared" si="16"/>
        <v>26716.812227999999</v>
      </c>
      <c r="T27" s="59">
        <f t="shared" si="3"/>
        <v>0</v>
      </c>
      <c r="U27" s="59">
        <f t="shared" si="9"/>
        <v>113.54166666666667</v>
      </c>
      <c r="V27" s="59">
        <f t="shared" si="12"/>
        <v>741.4666666666667</v>
      </c>
      <c r="W27" s="59">
        <f t="shared" si="13"/>
        <v>2164.2416666666668</v>
      </c>
      <c r="X27" s="59">
        <f t="shared" si="14"/>
        <v>4492.5544166666668</v>
      </c>
      <c r="Y27" s="59">
        <f t="shared" si="15"/>
        <v>4601.3395833333334</v>
      </c>
      <c r="Z27" s="59">
        <f t="shared" si="17"/>
        <v>4956.3041666666668</v>
      </c>
      <c r="AA27" s="59">
        <f t="shared" si="18"/>
        <v>4918.3078333333333</v>
      </c>
      <c r="AB27" s="59">
        <f t="shared" si="19"/>
        <v>2765.8674999999998</v>
      </c>
      <c r="AC27" s="59">
        <f t="shared" si="20"/>
        <v>3596.1062499999998</v>
      </c>
      <c r="AD27" s="59">
        <f t="shared" si="21"/>
        <v>3476.3807499999998</v>
      </c>
      <c r="AE27" s="59">
        <f t="shared" si="22"/>
        <v>2770.5128333333337</v>
      </c>
      <c r="AF27" s="59">
        <f t="shared" si="23"/>
        <v>2729.8474166666665</v>
      </c>
      <c r="AG27" s="59">
        <f t="shared" ref="AG27:AG58" si="24">($L$27/$V$4)</f>
        <v>4204.6080000000002</v>
      </c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G27" s="59">
        <f t="shared" si="4"/>
        <v>41531.078750000001</v>
      </c>
    </row>
    <row r="28" spans="1:85" s="97" customFormat="1" x14ac:dyDescent="0.3">
      <c r="A28" s="95" t="s">
        <v>26</v>
      </c>
      <c r="B28" s="96" t="s">
        <v>166</v>
      </c>
      <c r="C28" s="59">
        <v>86269.16</v>
      </c>
      <c r="D28" s="59">
        <v>219098.46</v>
      </c>
      <c r="E28" s="59">
        <v>0</v>
      </c>
      <c r="F28" s="59">
        <v>0</v>
      </c>
      <c r="G28" s="59">
        <v>0</v>
      </c>
      <c r="H28" s="59"/>
      <c r="I28" s="59">
        <v>0</v>
      </c>
      <c r="J28" s="59">
        <v>0</v>
      </c>
      <c r="L28" s="59">
        <f t="shared" si="5"/>
        <v>305367.62</v>
      </c>
      <c r="M28" s="288">
        <f t="shared" si="10"/>
        <v>5289097.07</v>
      </c>
      <c r="N28" s="59">
        <v>41617.440000000002</v>
      </c>
      <c r="O28" s="288">
        <f t="shared" si="11"/>
        <v>338186.85000000003</v>
      </c>
      <c r="P28" s="288">
        <f t="shared" si="6"/>
        <v>4950910.2200000007</v>
      </c>
      <c r="Q28" s="288">
        <f t="shared" si="7"/>
        <v>8362.9819550388675</v>
      </c>
      <c r="R28" s="288">
        <f t="shared" si="16"/>
        <v>28220.188254000004</v>
      </c>
      <c r="T28" s="59">
        <f t="shared" si="3"/>
        <v>0</v>
      </c>
      <c r="U28" s="59">
        <f t="shared" si="9"/>
        <v>113.54166666666667</v>
      </c>
      <c r="V28" s="59">
        <f t="shared" si="12"/>
        <v>741.4666666666667</v>
      </c>
      <c r="W28" s="59">
        <f t="shared" si="13"/>
        <v>2164.2416666666668</v>
      </c>
      <c r="X28" s="59">
        <f t="shared" si="14"/>
        <v>4492.5544166666668</v>
      </c>
      <c r="Y28" s="59">
        <f t="shared" si="15"/>
        <v>4601.3395833333334</v>
      </c>
      <c r="Z28" s="59">
        <f t="shared" si="17"/>
        <v>4956.3041666666668</v>
      </c>
      <c r="AA28" s="59">
        <f t="shared" si="18"/>
        <v>4918.3078333333333</v>
      </c>
      <c r="AB28" s="59">
        <f t="shared" si="19"/>
        <v>2765.8674999999998</v>
      </c>
      <c r="AC28" s="59">
        <f t="shared" si="20"/>
        <v>3596.1062499999998</v>
      </c>
      <c r="AD28" s="59">
        <f t="shared" si="21"/>
        <v>3476.3807499999998</v>
      </c>
      <c r="AE28" s="59">
        <f t="shared" si="22"/>
        <v>2770.5128333333337</v>
      </c>
      <c r="AF28" s="59">
        <f t="shared" si="23"/>
        <v>2729.8474166666665</v>
      </c>
      <c r="AG28" s="59">
        <f t="shared" si="24"/>
        <v>4204.6080000000002</v>
      </c>
      <c r="AH28" s="59">
        <f t="shared" ref="AH28:AH59" si="25">($L$28/$V$4)</f>
        <v>2544.7301666666667</v>
      </c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G28" s="59">
        <f t="shared" si="4"/>
        <v>44075.808916666669</v>
      </c>
    </row>
    <row r="29" spans="1:85" s="97" customFormat="1" x14ac:dyDescent="0.3">
      <c r="A29" s="95" t="s">
        <v>27</v>
      </c>
      <c r="B29" s="96" t="s">
        <v>166</v>
      </c>
      <c r="C29" s="59">
        <v>221899.3</v>
      </c>
      <c r="D29" s="59">
        <v>235363.75</v>
      </c>
      <c r="E29" s="59">
        <v>0</v>
      </c>
      <c r="F29" s="59">
        <v>0</v>
      </c>
      <c r="G29" s="59">
        <v>0</v>
      </c>
      <c r="H29" s="59"/>
      <c r="I29" s="59">
        <v>0</v>
      </c>
      <c r="J29" s="59">
        <v>0</v>
      </c>
      <c r="L29" s="59">
        <f t="shared" si="5"/>
        <v>457263.05</v>
      </c>
      <c r="M29" s="288">
        <f t="shared" si="10"/>
        <v>5746360.1200000001</v>
      </c>
      <c r="N29" s="59">
        <v>40439.449999999997</v>
      </c>
      <c r="O29" s="288">
        <f t="shared" si="11"/>
        <v>378626.30000000005</v>
      </c>
      <c r="P29" s="288">
        <f t="shared" si="6"/>
        <v>5367733.82</v>
      </c>
      <c r="Q29" s="288">
        <f t="shared" si="7"/>
        <v>9067.0723324309929</v>
      </c>
      <c r="R29" s="288">
        <f t="shared" si="16"/>
        <v>30596.082774000006</v>
      </c>
      <c r="T29" s="59">
        <f t="shared" si="3"/>
        <v>0</v>
      </c>
      <c r="U29" s="59">
        <f t="shared" si="9"/>
        <v>113.54166666666667</v>
      </c>
      <c r="V29" s="59">
        <f t="shared" si="12"/>
        <v>741.4666666666667</v>
      </c>
      <c r="W29" s="59">
        <f t="shared" si="13"/>
        <v>2164.2416666666668</v>
      </c>
      <c r="X29" s="59">
        <f t="shared" si="14"/>
        <v>4492.5544166666668</v>
      </c>
      <c r="Y29" s="59">
        <f t="shared" si="15"/>
        <v>4601.3395833333334</v>
      </c>
      <c r="Z29" s="59">
        <f t="shared" si="17"/>
        <v>4956.3041666666668</v>
      </c>
      <c r="AA29" s="59">
        <f t="shared" si="18"/>
        <v>4918.3078333333333</v>
      </c>
      <c r="AB29" s="59">
        <f t="shared" si="19"/>
        <v>2765.8674999999998</v>
      </c>
      <c r="AC29" s="59">
        <f t="shared" si="20"/>
        <v>3596.1062499999998</v>
      </c>
      <c r="AD29" s="59">
        <f t="shared" si="21"/>
        <v>3476.3807499999998</v>
      </c>
      <c r="AE29" s="59">
        <f t="shared" si="22"/>
        <v>2770.5128333333337</v>
      </c>
      <c r="AF29" s="59">
        <f t="shared" si="23"/>
        <v>2729.8474166666665</v>
      </c>
      <c r="AG29" s="59">
        <f t="shared" si="24"/>
        <v>4204.6080000000002</v>
      </c>
      <c r="AH29" s="59">
        <f t="shared" si="25"/>
        <v>2544.7301666666667</v>
      </c>
      <c r="AI29" s="59">
        <f t="shared" ref="AI29:AI60" si="26">($L$29/$V$4)</f>
        <v>3810.5254166666664</v>
      </c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G29" s="59">
        <f t="shared" si="4"/>
        <v>47886.334333333332</v>
      </c>
    </row>
    <row r="30" spans="1:85" s="97" customFormat="1" x14ac:dyDescent="0.3">
      <c r="A30" s="95" t="s">
        <v>28</v>
      </c>
      <c r="B30" s="96" t="s">
        <v>166</v>
      </c>
      <c r="C30" s="59">
        <v>192074</v>
      </c>
      <c r="D30" s="59">
        <v>227783</v>
      </c>
      <c r="E30" s="59">
        <v>0</v>
      </c>
      <c r="F30" s="59">
        <v>0</v>
      </c>
      <c r="G30" s="59">
        <v>0</v>
      </c>
      <c r="H30" s="59"/>
      <c r="I30" s="59">
        <v>0</v>
      </c>
      <c r="J30" s="59">
        <v>0</v>
      </c>
      <c r="L30" s="59">
        <f t="shared" si="5"/>
        <v>419857</v>
      </c>
      <c r="M30" s="288">
        <f t="shared" si="10"/>
        <v>6166217.1200000001</v>
      </c>
      <c r="N30" s="59">
        <v>45384.19</v>
      </c>
      <c r="O30" s="288">
        <f t="shared" si="11"/>
        <v>424010.49000000005</v>
      </c>
      <c r="P30" s="288">
        <f t="shared" si="6"/>
        <v>5742206.6299999999</v>
      </c>
      <c r="Q30" s="288">
        <f t="shared" si="7"/>
        <v>9699.6245730334686</v>
      </c>
      <c r="R30" s="288">
        <f t="shared" si="16"/>
        <v>32730.577791</v>
      </c>
      <c r="T30" s="59">
        <f t="shared" si="3"/>
        <v>0</v>
      </c>
      <c r="U30" s="59">
        <f t="shared" si="9"/>
        <v>113.54166666666667</v>
      </c>
      <c r="V30" s="59">
        <f t="shared" si="12"/>
        <v>741.4666666666667</v>
      </c>
      <c r="W30" s="59">
        <f t="shared" si="13"/>
        <v>2164.2416666666668</v>
      </c>
      <c r="X30" s="59">
        <f t="shared" si="14"/>
        <v>4492.5544166666668</v>
      </c>
      <c r="Y30" s="59">
        <f t="shared" si="15"/>
        <v>4601.3395833333334</v>
      </c>
      <c r="Z30" s="59">
        <f t="shared" si="17"/>
        <v>4956.3041666666668</v>
      </c>
      <c r="AA30" s="59">
        <f t="shared" si="18"/>
        <v>4918.3078333333333</v>
      </c>
      <c r="AB30" s="59">
        <f t="shared" si="19"/>
        <v>2765.8674999999998</v>
      </c>
      <c r="AC30" s="59">
        <f t="shared" si="20"/>
        <v>3596.1062499999998</v>
      </c>
      <c r="AD30" s="59">
        <f t="shared" si="21"/>
        <v>3476.3807499999998</v>
      </c>
      <c r="AE30" s="59">
        <f t="shared" si="22"/>
        <v>2770.5128333333337</v>
      </c>
      <c r="AF30" s="59">
        <f t="shared" si="23"/>
        <v>2729.8474166666665</v>
      </c>
      <c r="AG30" s="59">
        <f t="shared" si="24"/>
        <v>4204.6080000000002</v>
      </c>
      <c r="AH30" s="59">
        <f t="shared" si="25"/>
        <v>2544.7301666666667</v>
      </c>
      <c r="AI30" s="59">
        <f t="shared" si="26"/>
        <v>3810.5254166666664</v>
      </c>
      <c r="AJ30" s="59">
        <f t="shared" ref="AJ30:AJ61" si="27">($L$30/$V$4)</f>
        <v>3498.8083333333334</v>
      </c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G30" s="59">
        <f t="shared" si="4"/>
        <v>51385.142666666667</v>
      </c>
    </row>
    <row r="31" spans="1:85" s="97" customFormat="1" x14ac:dyDescent="0.3">
      <c r="A31" s="95" t="s">
        <v>29</v>
      </c>
      <c r="B31" s="96" t="s">
        <v>166</v>
      </c>
      <c r="C31" s="59">
        <v>253415</v>
      </c>
      <c r="D31" s="59">
        <v>336260.86</v>
      </c>
      <c r="E31" s="59">
        <v>0</v>
      </c>
      <c r="F31" s="59">
        <v>0</v>
      </c>
      <c r="G31" s="59">
        <v>0</v>
      </c>
      <c r="H31" s="59"/>
      <c r="I31" s="59">
        <v>0</v>
      </c>
      <c r="J31" s="59">
        <v>0</v>
      </c>
      <c r="L31" s="59">
        <f t="shared" si="5"/>
        <v>589675.86</v>
      </c>
      <c r="M31" s="288">
        <f t="shared" si="10"/>
        <v>6755892.9800000004</v>
      </c>
      <c r="N31" s="59">
        <v>53365.53</v>
      </c>
      <c r="O31" s="288">
        <f t="shared" si="11"/>
        <v>477376.02</v>
      </c>
      <c r="P31" s="288">
        <f t="shared" si="6"/>
        <v>6278516.9600000009</v>
      </c>
      <c r="Q31" s="288">
        <f t="shared" si="7"/>
        <v>10605.549627778442</v>
      </c>
      <c r="R31" s="288">
        <f t="shared" si="16"/>
        <v>35787.546672000004</v>
      </c>
      <c r="T31" s="59">
        <f t="shared" si="3"/>
        <v>0</v>
      </c>
      <c r="U31" s="59">
        <f t="shared" si="9"/>
        <v>113.54166666666667</v>
      </c>
      <c r="V31" s="59">
        <f t="shared" si="12"/>
        <v>741.4666666666667</v>
      </c>
      <c r="W31" s="59">
        <f t="shared" si="13"/>
        <v>2164.2416666666668</v>
      </c>
      <c r="X31" s="59">
        <f t="shared" si="14"/>
        <v>4492.5544166666668</v>
      </c>
      <c r="Y31" s="59">
        <f t="shared" si="15"/>
        <v>4601.3395833333334</v>
      </c>
      <c r="Z31" s="59">
        <f t="shared" si="17"/>
        <v>4956.3041666666668</v>
      </c>
      <c r="AA31" s="59">
        <f t="shared" si="18"/>
        <v>4918.3078333333333</v>
      </c>
      <c r="AB31" s="59">
        <f t="shared" si="19"/>
        <v>2765.8674999999998</v>
      </c>
      <c r="AC31" s="59">
        <f t="shared" si="20"/>
        <v>3596.1062499999998</v>
      </c>
      <c r="AD31" s="59">
        <f t="shared" si="21"/>
        <v>3476.3807499999998</v>
      </c>
      <c r="AE31" s="59">
        <f t="shared" si="22"/>
        <v>2770.5128333333337</v>
      </c>
      <c r="AF31" s="59">
        <f t="shared" si="23"/>
        <v>2729.8474166666665</v>
      </c>
      <c r="AG31" s="59">
        <f t="shared" si="24"/>
        <v>4204.6080000000002</v>
      </c>
      <c r="AH31" s="59">
        <f t="shared" si="25"/>
        <v>2544.7301666666667</v>
      </c>
      <c r="AI31" s="59">
        <f t="shared" si="26"/>
        <v>3810.5254166666664</v>
      </c>
      <c r="AJ31" s="59">
        <f t="shared" si="27"/>
        <v>3498.8083333333334</v>
      </c>
      <c r="AK31" s="59">
        <f t="shared" ref="AK31:AK62" si="28">($L$31/$V$4)</f>
        <v>4913.9655000000002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G31" s="59">
        <f t="shared" si="4"/>
        <v>56299.108166666665</v>
      </c>
    </row>
    <row r="32" spans="1:85" s="97" customFormat="1" x14ac:dyDescent="0.3">
      <c r="A32" s="95" t="s">
        <v>18</v>
      </c>
      <c r="B32" s="96" t="s">
        <v>184</v>
      </c>
      <c r="C32" s="59">
        <v>236959.88</v>
      </c>
      <c r="D32" s="59">
        <v>147648.29999999999</v>
      </c>
      <c r="E32" s="59">
        <v>0</v>
      </c>
      <c r="F32" s="59">
        <v>0</v>
      </c>
      <c r="G32" s="59">
        <v>0</v>
      </c>
      <c r="H32" s="59"/>
      <c r="I32" s="59">
        <v>0</v>
      </c>
      <c r="J32" s="59">
        <v>0</v>
      </c>
      <c r="L32" s="59">
        <f t="shared" si="5"/>
        <v>384608.18</v>
      </c>
      <c r="M32" s="288">
        <f t="shared" si="10"/>
        <v>7140501.1600000001</v>
      </c>
      <c r="N32" s="59">
        <v>62793.069999999992</v>
      </c>
      <c r="O32" s="288">
        <f t="shared" si="11"/>
        <v>540169.09</v>
      </c>
      <c r="P32" s="288">
        <f t="shared" si="6"/>
        <v>6600332.0700000003</v>
      </c>
      <c r="Q32" s="288">
        <f t="shared" si="7"/>
        <v>11149.153498217611</v>
      </c>
      <c r="R32" s="288">
        <f t="shared" si="16"/>
        <v>37621.892799000001</v>
      </c>
      <c r="T32" s="59">
        <f t="shared" si="3"/>
        <v>0</v>
      </c>
      <c r="U32" s="59">
        <f t="shared" si="9"/>
        <v>113.54166666666667</v>
      </c>
      <c r="V32" s="59">
        <f t="shared" si="12"/>
        <v>741.4666666666667</v>
      </c>
      <c r="W32" s="59">
        <f t="shared" si="13"/>
        <v>2164.2416666666668</v>
      </c>
      <c r="X32" s="59">
        <f t="shared" si="14"/>
        <v>4492.5544166666668</v>
      </c>
      <c r="Y32" s="59">
        <f t="shared" si="15"/>
        <v>4601.3395833333334</v>
      </c>
      <c r="Z32" s="59">
        <f t="shared" si="17"/>
        <v>4956.3041666666668</v>
      </c>
      <c r="AA32" s="59">
        <f t="shared" si="18"/>
        <v>4918.3078333333333</v>
      </c>
      <c r="AB32" s="59">
        <f t="shared" si="19"/>
        <v>2765.8674999999998</v>
      </c>
      <c r="AC32" s="59">
        <f t="shared" si="20"/>
        <v>3596.1062499999998</v>
      </c>
      <c r="AD32" s="59">
        <f t="shared" si="21"/>
        <v>3476.3807499999998</v>
      </c>
      <c r="AE32" s="59">
        <f t="shared" si="22"/>
        <v>2770.5128333333337</v>
      </c>
      <c r="AF32" s="59">
        <f t="shared" si="23"/>
        <v>2729.8474166666665</v>
      </c>
      <c r="AG32" s="59">
        <f t="shared" si="24"/>
        <v>4204.6080000000002</v>
      </c>
      <c r="AH32" s="59">
        <f t="shared" si="25"/>
        <v>2544.7301666666667</v>
      </c>
      <c r="AI32" s="59">
        <f t="shared" si="26"/>
        <v>3810.5254166666664</v>
      </c>
      <c r="AJ32" s="59">
        <f t="shared" si="27"/>
        <v>3498.8083333333334</v>
      </c>
      <c r="AK32" s="59">
        <f t="shared" si="28"/>
        <v>4913.9655000000002</v>
      </c>
      <c r="AL32" s="59">
        <f t="shared" ref="AL32:AL63" si="29">($L$32/$V$4)</f>
        <v>3205.0681666666665</v>
      </c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G32" s="59">
        <f t="shared" si="4"/>
        <v>59504.176333333329</v>
      </c>
    </row>
    <row r="33" spans="1:85" s="97" customFormat="1" x14ac:dyDescent="0.3">
      <c r="A33" s="95" t="s">
        <v>19</v>
      </c>
      <c r="B33" s="96" t="s">
        <v>184</v>
      </c>
      <c r="C33" s="59">
        <v>98622</v>
      </c>
      <c r="D33" s="59">
        <v>317798.84999999998</v>
      </c>
      <c r="E33" s="59">
        <v>0</v>
      </c>
      <c r="F33" s="59">
        <v>0</v>
      </c>
      <c r="G33" s="59">
        <v>0</v>
      </c>
      <c r="H33" s="59"/>
      <c r="I33" s="59">
        <v>0</v>
      </c>
      <c r="J33" s="59"/>
      <c r="L33" s="59">
        <f t="shared" si="5"/>
        <v>416420.85</v>
      </c>
      <c r="M33" s="288">
        <f t="shared" si="10"/>
        <v>7556922.0099999998</v>
      </c>
      <c r="N33" s="59">
        <v>55193.59</v>
      </c>
      <c r="O33" s="288">
        <f t="shared" si="11"/>
        <v>595362.67999999993</v>
      </c>
      <c r="P33" s="288">
        <f t="shared" si="6"/>
        <v>6961559.3300000001</v>
      </c>
      <c r="Q33" s="288">
        <f t="shared" si="7"/>
        <v>11759.331611495565</v>
      </c>
      <c r="R33" s="288">
        <f t="shared" si="16"/>
        <v>39680.888181000002</v>
      </c>
      <c r="T33" s="59">
        <f t="shared" si="3"/>
        <v>0</v>
      </c>
      <c r="U33" s="59">
        <f t="shared" si="9"/>
        <v>113.54166666666667</v>
      </c>
      <c r="V33" s="59">
        <f t="shared" si="12"/>
        <v>741.4666666666667</v>
      </c>
      <c r="W33" s="59">
        <f t="shared" si="13"/>
        <v>2164.2416666666668</v>
      </c>
      <c r="X33" s="59">
        <f t="shared" si="14"/>
        <v>4492.5544166666668</v>
      </c>
      <c r="Y33" s="59">
        <f t="shared" si="15"/>
        <v>4601.3395833333334</v>
      </c>
      <c r="Z33" s="59">
        <f t="shared" si="17"/>
        <v>4956.3041666666668</v>
      </c>
      <c r="AA33" s="59">
        <f t="shared" si="18"/>
        <v>4918.3078333333333</v>
      </c>
      <c r="AB33" s="59">
        <f t="shared" si="19"/>
        <v>2765.8674999999998</v>
      </c>
      <c r="AC33" s="59">
        <f t="shared" si="20"/>
        <v>3596.1062499999998</v>
      </c>
      <c r="AD33" s="59">
        <f t="shared" si="21"/>
        <v>3476.3807499999998</v>
      </c>
      <c r="AE33" s="59">
        <f t="shared" si="22"/>
        <v>2770.5128333333337</v>
      </c>
      <c r="AF33" s="59">
        <f t="shared" si="23"/>
        <v>2729.8474166666665</v>
      </c>
      <c r="AG33" s="59">
        <f t="shared" si="24"/>
        <v>4204.6080000000002</v>
      </c>
      <c r="AH33" s="59">
        <f t="shared" si="25"/>
        <v>2544.7301666666667</v>
      </c>
      <c r="AI33" s="59">
        <f t="shared" si="26"/>
        <v>3810.5254166666664</v>
      </c>
      <c r="AJ33" s="59">
        <f t="shared" si="27"/>
        <v>3498.8083333333334</v>
      </c>
      <c r="AK33" s="59">
        <f t="shared" si="28"/>
        <v>4913.9655000000002</v>
      </c>
      <c r="AL33" s="59">
        <f t="shared" si="29"/>
        <v>3205.0681666666665</v>
      </c>
      <c r="AM33" s="59">
        <f t="shared" ref="AM33:AM64" si="30">($L$33/$V$4)</f>
        <v>3470.1737499999999</v>
      </c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G33" s="59">
        <f t="shared" si="4"/>
        <v>62974.350083333331</v>
      </c>
    </row>
    <row r="34" spans="1:85" s="97" customFormat="1" x14ac:dyDescent="0.3">
      <c r="A34" s="95" t="s">
        <v>20</v>
      </c>
      <c r="B34" s="96" t="s">
        <v>184</v>
      </c>
      <c r="C34" s="59">
        <v>136331.66999999998</v>
      </c>
      <c r="D34" s="59">
        <v>177942.7</v>
      </c>
      <c r="E34" s="59">
        <v>0</v>
      </c>
      <c r="F34" s="59">
        <v>0</v>
      </c>
      <c r="G34" s="59">
        <v>0</v>
      </c>
      <c r="H34" s="59"/>
      <c r="I34" s="59">
        <v>0</v>
      </c>
      <c r="J34" s="59">
        <v>0</v>
      </c>
      <c r="L34" s="59">
        <f t="shared" si="5"/>
        <v>314274.37</v>
      </c>
      <c r="M34" s="288">
        <f t="shared" si="10"/>
        <v>7871196.3799999999</v>
      </c>
      <c r="N34" s="59">
        <v>76550.320000000007</v>
      </c>
      <c r="O34" s="288">
        <f t="shared" si="11"/>
        <v>671913</v>
      </c>
      <c r="P34" s="288">
        <f t="shared" si="6"/>
        <v>7199283.3799999999</v>
      </c>
      <c r="Q34" s="288">
        <f t="shared" si="7"/>
        <v>12160.890486951956</v>
      </c>
      <c r="R34" s="288">
        <f t="shared" si="16"/>
        <v>41035.915266000004</v>
      </c>
      <c r="T34" s="59">
        <f t="shared" si="3"/>
        <v>0</v>
      </c>
      <c r="U34" s="59">
        <f t="shared" si="9"/>
        <v>113.54166666666667</v>
      </c>
      <c r="V34" s="59">
        <f t="shared" si="12"/>
        <v>741.4666666666667</v>
      </c>
      <c r="W34" s="59">
        <f t="shared" si="13"/>
        <v>2164.2416666666668</v>
      </c>
      <c r="X34" s="59">
        <f t="shared" si="14"/>
        <v>4492.5544166666668</v>
      </c>
      <c r="Y34" s="59">
        <f t="shared" si="15"/>
        <v>4601.3395833333334</v>
      </c>
      <c r="Z34" s="59">
        <f t="shared" si="17"/>
        <v>4956.3041666666668</v>
      </c>
      <c r="AA34" s="59">
        <f t="shared" si="18"/>
        <v>4918.3078333333333</v>
      </c>
      <c r="AB34" s="59">
        <f t="shared" si="19"/>
        <v>2765.8674999999998</v>
      </c>
      <c r="AC34" s="59">
        <f t="shared" si="20"/>
        <v>3596.1062499999998</v>
      </c>
      <c r="AD34" s="59">
        <f t="shared" si="21"/>
        <v>3476.3807499999998</v>
      </c>
      <c r="AE34" s="59">
        <f t="shared" si="22"/>
        <v>2770.5128333333337</v>
      </c>
      <c r="AF34" s="59">
        <f t="shared" si="23"/>
        <v>2729.8474166666665</v>
      </c>
      <c r="AG34" s="59">
        <f t="shared" si="24"/>
        <v>4204.6080000000002</v>
      </c>
      <c r="AH34" s="59">
        <f t="shared" si="25"/>
        <v>2544.7301666666667</v>
      </c>
      <c r="AI34" s="59">
        <f t="shared" si="26"/>
        <v>3810.5254166666664</v>
      </c>
      <c r="AJ34" s="59">
        <f t="shared" si="27"/>
        <v>3498.8083333333334</v>
      </c>
      <c r="AK34" s="59">
        <f t="shared" si="28"/>
        <v>4913.9655000000002</v>
      </c>
      <c r="AL34" s="59">
        <f t="shared" si="29"/>
        <v>3205.0681666666665</v>
      </c>
      <c r="AM34" s="59">
        <f t="shared" si="30"/>
        <v>3470.1737499999999</v>
      </c>
      <c r="AN34" s="59">
        <f t="shared" ref="AN34:AN65" si="31">($L$34/$V$4)</f>
        <v>2618.9530833333333</v>
      </c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G34" s="59">
        <f t="shared" si="4"/>
        <v>65593.303166666665</v>
      </c>
    </row>
    <row r="35" spans="1:85" s="97" customFormat="1" x14ac:dyDescent="0.3">
      <c r="A35" s="95" t="s">
        <v>21</v>
      </c>
      <c r="B35" s="96">
        <v>2023</v>
      </c>
      <c r="C35" s="59">
        <v>98191.98</v>
      </c>
      <c r="D35" s="59">
        <v>77962.5</v>
      </c>
      <c r="E35" s="59">
        <v>15159.68</v>
      </c>
      <c r="F35" s="59">
        <v>407948.96</v>
      </c>
      <c r="G35" s="59">
        <v>18554.68</v>
      </c>
      <c r="H35" s="59"/>
      <c r="I35" s="59"/>
      <c r="J35" s="59"/>
      <c r="L35" s="59">
        <f t="shared" si="5"/>
        <v>617817.80000000005</v>
      </c>
      <c r="M35" s="288">
        <f t="shared" si="10"/>
        <v>8489014.1799999997</v>
      </c>
      <c r="N35" s="59">
        <f t="shared" ref="N35:N78" si="32">CG35</f>
        <v>70741.784833333339</v>
      </c>
      <c r="O35" s="288">
        <f t="shared" si="11"/>
        <v>742654.78483333334</v>
      </c>
      <c r="P35" s="288">
        <f t="shared" si="6"/>
        <v>7746359.3951666662</v>
      </c>
      <c r="Q35" s="288">
        <f t="shared" si="7"/>
        <v>13085.000729224417</v>
      </c>
      <c r="R35" s="288">
        <f t="shared" si="16"/>
        <v>44154.248552450001</v>
      </c>
      <c r="T35" s="59">
        <f t="shared" si="3"/>
        <v>0</v>
      </c>
      <c r="U35" s="59">
        <f t="shared" si="9"/>
        <v>113.54166666666667</v>
      </c>
      <c r="V35" s="59">
        <f t="shared" si="12"/>
        <v>741.4666666666667</v>
      </c>
      <c r="W35" s="59">
        <f t="shared" si="13"/>
        <v>2164.2416666666668</v>
      </c>
      <c r="X35" s="59">
        <f t="shared" si="14"/>
        <v>4492.5544166666668</v>
      </c>
      <c r="Y35" s="59">
        <f t="shared" si="15"/>
        <v>4601.3395833333334</v>
      </c>
      <c r="Z35" s="59">
        <f t="shared" si="17"/>
        <v>4956.3041666666668</v>
      </c>
      <c r="AA35" s="59">
        <f t="shared" si="18"/>
        <v>4918.3078333333333</v>
      </c>
      <c r="AB35" s="59">
        <f t="shared" si="19"/>
        <v>2765.8674999999998</v>
      </c>
      <c r="AC35" s="59">
        <f t="shared" si="20"/>
        <v>3596.1062499999998</v>
      </c>
      <c r="AD35" s="59">
        <f t="shared" si="21"/>
        <v>3476.3807499999998</v>
      </c>
      <c r="AE35" s="59">
        <f t="shared" si="22"/>
        <v>2770.5128333333337</v>
      </c>
      <c r="AF35" s="59">
        <f t="shared" si="23"/>
        <v>2729.8474166666665</v>
      </c>
      <c r="AG35" s="59">
        <f t="shared" si="24"/>
        <v>4204.6080000000002</v>
      </c>
      <c r="AH35" s="59">
        <f t="shared" si="25"/>
        <v>2544.7301666666667</v>
      </c>
      <c r="AI35" s="59">
        <f t="shared" si="26"/>
        <v>3810.5254166666664</v>
      </c>
      <c r="AJ35" s="59">
        <f t="shared" si="27"/>
        <v>3498.8083333333334</v>
      </c>
      <c r="AK35" s="59">
        <f t="shared" si="28"/>
        <v>4913.9655000000002</v>
      </c>
      <c r="AL35" s="59">
        <f t="shared" si="29"/>
        <v>3205.0681666666665</v>
      </c>
      <c r="AM35" s="59">
        <f t="shared" si="30"/>
        <v>3470.1737499999999</v>
      </c>
      <c r="AN35" s="59">
        <f t="shared" si="31"/>
        <v>2618.9530833333333</v>
      </c>
      <c r="AO35" s="59">
        <f t="shared" ref="AO35:AO66" si="33">($L$35/$V$4)</f>
        <v>5148.4816666666675</v>
      </c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G35" s="59">
        <f t="shared" si="4"/>
        <v>70741.784833333339</v>
      </c>
    </row>
    <row r="36" spans="1:85" s="97" customFormat="1" x14ac:dyDescent="0.3">
      <c r="A36" s="95" t="s">
        <v>22</v>
      </c>
      <c r="B36" s="96">
        <v>2023</v>
      </c>
      <c r="C36" s="59">
        <v>163653.29999999999</v>
      </c>
      <c r="D36" s="59">
        <v>129937.5</v>
      </c>
      <c r="E36" s="59">
        <v>20218.66</v>
      </c>
      <c r="F36" s="59">
        <v>679914.93</v>
      </c>
      <c r="G36" s="59">
        <v>30924.47</v>
      </c>
      <c r="H36" s="59"/>
      <c r="I36" s="59"/>
      <c r="J36" s="59"/>
      <c r="L36" s="59">
        <f t="shared" si="5"/>
        <v>1024648.86</v>
      </c>
      <c r="M36" s="288">
        <f t="shared" si="10"/>
        <v>9513663.0399999991</v>
      </c>
      <c r="N36" s="59">
        <f t="shared" si="32"/>
        <v>79280.525333333338</v>
      </c>
      <c r="O36" s="288">
        <f t="shared" si="11"/>
        <v>821935.31016666663</v>
      </c>
      <c r="P36" s="288">
        <f t="shared" si="6"/>
        <v>8691727.7298333328</v>
      </c>
      <c r="Q36" s="288">
        <f t="shared" si="7"/>
        <v>14681.898667656933</v>
      </c>
      <c r="R36" s="288">
        <f t="shared" si="16"/>
        <v>49542.848060049997</v>
      </c>
      <c r="T36" s="59">
        <f t="shared" si="3"/>
        <v>0</v>
      </c>
      <c r="U36" s="59">
        <f t="shared" si="9"/>
        <v>113.54166666666667</v>
      </c>
      <c r="V36" s="59">
        <f t="shared" si="12"/>
        <v>741.4666666666667</v>
      </c>
      <c r="W36" s="59">
        <f t="shared" si="13"/>
        <v>2164.2416666666668</v>
      </c>
      <c r="X36" s="59">
        <f t="shared" si="14"/>
        <v>4492.5544166666668</v>
      </c>
      <c r="Y36" s="59">
        <f t="shared" si="15"/>
        <v>4601.3395833333334</v>
      </c>
      <c r="Z36" s="59">
        <f t="shared" si="17"/>
        <v>4956.3041666666668</v>
      </c>
      <c r="AA36" s="59">
        <f t="shared" si="18"/>
        <v>4918.3078333333333</v>
      </c>
      <c r="AB36" s="59">
        <f t="shared" si="19"/>
        <v>2765.8674999999998</v>
      </c>
      <c r="AC36" s="59">
        <f t="shared" si="20"/>
        <v>3596.1062499999998</v>
      </c>
      <c r="AD36" s="59">
        <f t="shared" si="21"/>
        <v>3476.3807499999998</v>
      </c>
      <c r="AE36" s="59">
        <f t="shared" si="22"/>
        <v>2770.5128333333337</v>
      </c>
      <c r="AF36" s="59">
        <f t="shared" si="23"/>
        <v>2729.8474166666665</v>
      </c>
      <c r="AG36" s="59">
        <f t="shared" si="24"/>
        <v>4204.6080000000002</v>
      </c>
      <c r="AH36" s="59">
        <f t="shared" si="25"/>
        <v>2544.7301666666667</v>
      </c>
      <c r="AI36" s="59">
        <f t="shared" si="26"/>
        <v>3810.5254166666664</v>
      </c>
      <c r="AJ36" s="59">
        <f t="shared" si="27"/>
        <v>3498.8083333333334</v>
      </c>
      <c r="AK36" s="59">
        <f t="shared" si="28"/>
        <v>4913.9655000000002</v>
      </c>
      <c r="AL36" s="59">
        <f t="shared" si="29"/>
        <v>3205.0681666666665</v>
      </c>
      <c r="AM36" s="59">
        <f t="shared" si="30"/>
        <v>3470.1737499999999</v>
      </c>
      <c r="AN36" s="59">
        <f t="shared" si="31"/>
        <v>2618.9530833333333</v>
      </c>
      <c r="AO36" s="59">
        <f t="shared" si="33"/>
        <v>5148.4816666666675</v>
      </c>
      <c r="AP36" s="59">
        <f t="shared" ref="AP36:AP67" si="34">($L$36/$V$4)</f>
        <v>8538.7404999999999</v>
      </c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G36" s="59">
        <f t="shared" si="4"/>
        <v>79280.525333333338</v>
      </c>
    </row>
    <row r="37" spans="1:85" s="97" customFormat="1" x14ac:dyDescent="0.3">
      <c r="A37" s="95" t="s">
        <v>23</v>
      </c>
      <c r="B37" s="96">
        <v>2023</v>
      </c>
      <c r="C37" s="59">
        <v>196383.96</v>
      </c>
      <c r="D37" s="59">
        <v>155925</v>
      </c>
      <c r="E37" s="59">
        <v>27586.679999999997</v>
      </c>
      <c r="F37" s="59">
        <v>815897.91</v>
      </c>
      <c r="G37" s="59">
        <v>37109.360000000001</v>
      </c>
      <c r="H37" s="59"/>
      <c r="I37" s="59"/>
      <c r="J37" s="59"/>
      <c r="L37" s="59">
        <f t="shared" si="5"/>
        <v>1232902.9100000001</v>
      </c>
      <c r="M37" s="288">
        <f t="shared" si="10"/>
        <v>10746565.949999999</v>
      </c>
      <c r="N37" s="59">
        <f t="shared" si="32"/>
        <v>89554.716250000012</v>
      </c>
      <c r="O37" s="288">
        <f t="shared" si="11"/>
        <v>911490.02641666669</v>
      </c>
      <c r="P37" s="288">
        <f t="shared" si="6"/>
        <v>9835075.9235833324</v>
      </c>
      <c r="Q37" s="288">
        <f t="shared" si="7"/>
        <v>16613.22036160143</v>
      </c>
      <c r="R37" s="288">
        <f t="shared" si="16"/>
        <v>56059.932764425001</v>
      </c>
      <c r="T37" s="59">
        <f t="shared" si="3"/>
        <v>0</v>
      </c>
      <c r="U37" s="59">
        <f t="shared" si="9"/>
        <v>113.54166666666667</v>
      </c>
      <c r="V37" s="59">
        <f t="shared" si="12"/>
        <v>741.4666666666667</v>
      </c>
      <c r="W37" s="59">
        <f t="shared" si="13"/>
        <v>2164.2416666666668</v>
      </c>
      <c r="X37" s="59">
        <f t="shared" si="14"/>
        <v>4492.5544166666668</v>
      </c>
      <c r="Y37" s="59">
        <f t="shared" si="15"/>
        <v>4601.3395833333334</v>
      </c>
      <c r="Z37" s="59">
        <f t="shared" si="17"/>
        <v>4956.3041666666668</v>
      </c>
      <c r="AA37" s="59">
        <f t="shared" si="18"/>
        <v>4918.3078333333333</v>
      </c>
      <c r="AB37" s="59">
        <f t="shared" si="19"/>
        <v>2765.8674999999998</v>
      </c>
      <c r="AC37" s="59">
        <f t="shared" si="20"/>
        <v>3596.1062499999998</v>
      </c>
      <c r="AD37" s="59">
        <f t="shared" si="21"/>
        <v>3476.3807499999998</v>
      </c>
      <c r="AE37" s="59">
        <f t="shared" si="22"/>
        <v>2770.5128333333337</v>
      </c>
      <c r="AF37" s="59">
        <f t="shared" si="23"/>
        <v>2729.8474166666665</v>
      </c>
      <c r="AG37" s="59">
        <f t="shared" si="24"/>
        <v>4204.6080000000002</v>
      </c>
      <c r="AH37" s="59">
        <f t="shared" si="25"/>
        <v>2544.7301666666667</v>
      </c>
      <c r="AI37" s="59">
        <f t="shared" si="26"/>
        <v>3810.5254166666664</v>
      </c>
      <c r="AJ37" s="59">
        <f t="shared" si="27"/>
        <v>3498.8083333333334</v>
      </c>
      <c r="AK37" s="59">
        <f t="shared" si="28"/>
        <v>4913.9655000000002</v>
      </c>
      <c r="AL37" s="59">
        <f t="shared" si="29"/>
        <v>3205.0681666666665</v>
      </c>
      <c r="AM37" s="59">
        <f t="shared" si="30"/>
        <v>3470.1737499999999</v>
      </c>
      <c r="AN37" s="59">
        <f t="shared" si="31"/>
        <v>2618.9530833333333</v>
      </c>
      <c r="AO37" s="59">
        <f t="shared" si="33"/>
        <v>5148.4816666666675</v>
      </c>
      <c r="AP37" s="59">
        <f t="shared" si="34"/>
        <v>8538.7404999999999</v>
      </c>
      <c r="AQ37" s="59">
        <f t="shared" ref="AQ37:AQ68" si="35">($L$37/$V$4)</f>
        <v>10274.190916666668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G37" s="59">
        <f t="shared" si="4"/>
        <v>89554.716250000012</v>
      </c>
    </row>
    <row r="38" spans="1:85" s="97" customFormat="1" x14ac:dyDescent="0.3">
      <c r="A38" s="95" t="s">
        <v>24</v>
      </c>
      <c r="B38" s="96">
        <v>2023</v>
      </c>
      <c r="C38" s="59">
        <v>171835.96</v>
      </c>
      <c r="D38" s="59">
        <v>136434.38</v>
      </c>
      <c r="E38" s="59">
        <v>31270.66</v>
      </c>
      <c r="F38" s="59">
        <v>781902.16</v>
      </c>
      <c r="G38" s="59">
        <v>37796.57</v>
      </c>
      <c r="H38" s="59"/>
      <c r="I38" s="59"/>
      <c r="J38" s="59"/>
      <c r="L38" s="59">
        <f t="shared" si="5"/>
        <v>1159239.73</v>
      </c>
      <c r="M38" s="288">
        <f t="shared" si="10"/>
        <v>11905805.68</v>
      </c>
      <c r="N38" s="59">
        <f t="shared" si="32"/>
        <v>99215.04733333335</v>
      </c>
      <c r="O38" s="288">
        <f t="shared" si="11"/>
        <v>1010705.07375</v>
      </c>
      <c r="P38" s="288">
        <f t="shared" si="6"/>
        <v>10895100.606249999</v>
      </c>
      <c r="Q38" s="288">
        <f t="shared" si="7"/>
        <v>18403.793589373905</v>
      </c>
      <c r="R38" s="288">
        <f t="shared" si="16"/>
        <v>62102.073455625003</v>
      </c>
      <c r="T38" s="59">
        <f t="shared" si="3"/>
        <v>0</v>
      </c>
      <c r="U38" s="59">
        <f t="shared" si="9"/>
        <v>113.54166666666667</v>
      </c>
      <c r="V38" s="59">
        <f t="shared" si="12"/>
        <v>741.4666666666667</v>
      </c>
      <c r="W38" s="59">
        <f t="shared" si="13"/>
        <v>2164.2416666666668</v>
      </c>
      <c r="X38" s="59">
        <f t="shared" si="14"/>
        <v>4492.5544166666668</v>
      </c>
      <c r="Y38" s="59">
        <f t="shared" si="15"/>
        <v>4601.3395833333334</v>
      </c>
      <c r="Z38" s="59">
        <f t="shared" si="17"/>
        <v>4956.3041666666668</v>
      </c>
      <c r="AA38" s="59">
        <f t="shared" si="18"/>
        <v>4918.3078333333333</v>
      </c>
      <c r="AB38" s="59">
        <f t="shared" si="19"/>
        <v>2765.8674999999998</v>
      </c>
      <c r="AC38" s="59">
        <f t="shared" si="20"/>
        <v>3596.1062499999998</v>
      </c>
      <c r="AD38" s="59">
        <f t="shared" si="21"/>
        <v>3476.3807499999998</v>
      </c>
      <c r="AE38" s="59">
        <f t="shared" si="22"/>
        <v>2770.5128333333337</v>
      </c>
      <c r="AF38" s="59">
        <f t="shared" si="23"/>
        <v>2729.8474166666665</v>
      </c>
      <c r="AG38" s="59">
        <f t="shared" si="24"/>
        <v>4204.6080000000002</v>
      </c>
      <c r="AH38" s="59">
        <f t="shared" si="25"/>
        <v>2544.7301666666667</v>
      </c>
      <c r="AI38" s="59">
        <f t="shared" si="26"/>
        <v>3810.5254166666664</v>
      </c>
      <c r="AJ38" s="59">
        <f t="shared" si="27"/>
        <v>3498.8083333333334</v>
      </c>
      <c r="AK38" s="59">
        <f t="shared" si="28"/>
        <v>4913.9655000000002</v>
      </c>
      <c r="AL38" s="59">
        <f t="shared" si="29"/>
        <v>3205.0681666666665</v>
      </c>
      <c r="AM38" s="59">
        <f t="shared" si="30"/>
        <v>3470.1737499999999</v>
      </c>
      <c r="AN38" s="59">
        <f t="shared" si="31"/>
        <v>2618.9530833333333</v>
      </c>
      <c r="AO38" s="59">
        <f t="shared" si="33"/>
        <v>5148.4816666666675</v>
      </c>
      <c r="AP38" s="59">
        <f t="shared" si="34"/>
        <v>8538.7404999999999</v>
      </c>
      <c r="AQ38" s="59">
        <f t="shared" si="35"/>
        <v>10274.190916666668</v>
      </c>
      <c r="AR38" s="59">
        <f t="shared" ref="AR38:AR69" si="36">($L$38/$V$4)</f>
        <v>9660.3310833333326</v>
      </c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G38" s="59">
        <f t="shared" si="4"/>
        <v>99215.04733333335</v>
      </c>
    </row>
    <row r="39" spans="1:85" s="97" customFormat="1" x14ac:dyDescent="0.3">
      <c r="A39" s="95" t="s">
        <v>25</v>
      </c>
      <c r="B39" s="96">
        <v>2023</v>
      </c>
      <c r="C39" s="59">
        <v>103101.58</v>
      </c>
      <c r="D39" s="59">
        <v>81860.63</v>
      </c>
      <c r="E39" s="59">
        <v>42679.909999999996</v>
      </c>
      <c r="F39" s="59">
        <v>469141.3</v>
      </c>
      <c r="G39" s="59">
        <v>22677.949999999997</v>
      </c>
      <c r="H39" s="59"/>
      <c r="I39" s="59"/>
      <c r="J39" s="59"/>
      <c r="L39" s="59">
        <f t="shared" si="5"/>
        <v>719461.37</v>
      </c>
      <c r="M39" s="288">
        <f t="shared" si="10"/>
        <v>12625267.049999999</v>
      </c>
      <c r="N39" s="59">
        <f t="shared" si="32"/>
        <v>105210.55875000001</v>
      </c>
      <c r="O39" s="288">
        <f t="shared" si="11"/>
        <v>1115915.6325000001</v>
      </c>
      <c r="P39" s="288">
        <f t="shared" si="6"/>
        <v>11509351.417499999</v>
      </c>
      <c r="Q39" s="288">
        <f t="shared" si="7"/>
        <v>19441.374200228071</v>
      </c>
      <c r="R39" s="288">
        <f t="shared" si="16"/>
        <v>65603.303079749996</v>
      </c>
      <c r="T39" s="59">
        <f t="shared" si="3"/>
        <v>0</v>
      </c>
      <c r="U39" s="59">
        <f t="shared" si="9"/>
        <v>113.54166666666667</v>
      </c>
      <c r="V39" s="59">
        <f t="shared" si="12"/>
        <v>741.4666666666667</v>
      </c>
      <c r="W39" s="59">
        <f t="shared" si="13"/>
        <v>2164.2416666666668</v>
      </c>
      <c r="X39" s="59">
        <f t="shared" si="14"/>
        <v>4492.5544166666668</v>
      </c>
      <c r="Y39" s="59">
        <f t="shared" si="15"/>
        <v>4601.3395833333334</v>
      </c>
      <c r="Z39" s="59">
        <f t="shared" si="17"/>
        <v>4956.3041666666668</v>
      </c>
      <c r="AA39" s="59">
        <f t="shared" si="18"/>
        <v>4918.3078333333333</v>
      </c>
      <c r="AB39" s="59">
        <f t="shared" si="19"/>
        <v>2765.8674999999998</v>
      </c>
      <c r="AC39" s="59">
        <f t="shared" si="20"/>
        <v>3596.1062499999998</v>
      </c>
      <c r="AD39" s="59">
        <f t="shared" si="21"/>
        <v>3476.3807499999998</v>
      </c>
      <c r="AE39" s="59">
        <f t="shared" si="22"/>
        <v>2770.5128333333337</v>
      </c>
      <c r="AF39" s="59">
        <f t="shared" si="23"/>
        <v>2729.8474166666665</v>
      </c>
      <c r="AG39" s="59">
        <f t="shared" si="24"/>
        <v>4204.6080000000002</v>
      </c>
      <c r="AH39" s="59">
        <f t="shared" si="25"/>
        <v>2544.7301666666667</v>
      </c>
      <c r="AI39" s="59">
        <f t="shared" si="26"/>
        <v>3810.5254166666664</v>
      </c>
      <c r="AJ39" s="59">
        <f t="shared" si="27"/>
        <v>3498.8083333333334</v>
      </c>
      <c r="AK39" s="59">
        <f t="shared" si="28"/>
        <v>4913.9655000000002</v>
      </c>
      <c r="AL39" s="59">
        <f t="shared" si="29"/>
        <v>3205.0681666666665</v>
      </c>
      <c r="AM39" s="59">
        <f t="shared" si="30"/>
        <v>3470.1737499999999</v>
      </c>
      <c r="AN39" s="59">
        <f t="shared" si="31"/>
        <v>2618.9530833333333</v>
      </c>
      <c r="AO39" s="59">
        <f t="shared" si="33"/>
        <v>5148.4816666666675</v>
      </c>
      <c r="AP39" s="59">
        <f t="shared" si="34"/>
        <v>8538.7404999999999</v>
      </c>
      <c r="AQ39" s="59">
        <f t="shared" si="35"/>
        <v>10274.190916666668</v>
      </c>
      <c r="AR39" s="59">
        <f t="shared" si="36"/>
        <v>9660.3310833333326</v>
      </c>
      <c r="AS39" s="59">
        <f t="shared" ref="AS39:AS70" si="37">($L$39/$V$4)</f>
        <v>5995.5114166666663</v>
      </c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G39" s="59">
        <f t="shared" si="4"/>
        <v>105210.55875000001</v>
      </c>
    </row>
    <row r="40" spans="1:85" s="97" customFormat="1" x14ac:dyDescent="0.3">
      <c r="A40" s="95" t="s">
        <v>26</v>
      </c>
      <c r="B40" s="96">
        <v>2023</v>
      </c>
      <c r="C40" s="59">
        <v>68734.38</v>
      </c>
      <c r="D40" s="59">
        <v>54573.75</v>
      </c>
      <c r="E40" s="59">
        <v>29274.6</v>
      </c>
      <c r="F40" s="59">
        <v>312760.87</v>
      </c>
      <c r="G40" s="59">
        <v>15118.630000000001</v>
      </c>
      <c r="H40" s="59"/>
      <c r="I40" s="59"/>
      <c r="J40" s="59"/>
      <c r="L40" s="59">
        <f t="shared" si="5"/>
        <v>480462.23</v>
      </c>
      <c r="M40" s="288">
        <f t="shared" si="10"/>
        <v>13105729.279999999</v>
      </c>
      <c r="N40" s="59">
        <f t="shared" si="32"/>
        <v>109214.41066666668</v>
      </c>
      <c r="O40" s="288">
        <f t="shared" si="11"/>
        <v>1225130.0431666668</v>
      </c>
      <c r="P40" s="288">
        <f t="shared" si="6"/>
        <v>11880599.236833332</v>
      </c>
      <c r="Q40" s="288">
        <f t="shared" si="7"/>
        <v>20068.478848862196</v>
      </c>
      <c r="R40" s="288">
        <f t="shared" si="16"/>
        <v>67719.415649949995</v>
      </c>
      <c r="T40" s="59">
        <f t="shared" si="3"/>
        <v>0</v>
      </c>
      <c r="U40" s="59">
        <f t="shared" si="9"/>
        <v>113.54166666666667</v>
      </c>
      <c r="V40" s="59">
        <f t="shared" si="12"/>
        <v>741.4666666666667</v>
      </c>
      <c r="W40" s="59">
        <f t="shared" si="13"/>
        <v>2164.2416666666668</v>
      </c>
      <c r="X40" s="59">
        <f t="shared" si="14"/>
        <v>4492.5544166666668</v>
      </c>
      <c r="Y40" s="59">
        <f t="shared" si="15"/>
        <v>4601.3395833333334</v>
      </c>
      <c r="Z40" s="59">
        <f t="shared" si="17"/>
        <v>4956.3041666666668</v>
      </c>
      <c r="AA40" s="59">
        <f t="shared" si="18"/>
        <v>4918.3078333333333</v>
      </c>
      <c r="AB40" s="59">
        <f t="shared" si="19"/>
        <v>2765.8674999999998</v>
      </c>
      <c r="AC40" s="59">
        <f t="shared" si="20"/>
        <v>3596.1062499999998</v>
      </c>
      <c r="AD40" s="59">
        <f t="shared" si="21"/>
        <v>3476.3807499999998</v>
      </c>
      <c r="AE40" s="59">
        <f t="shared" si="22"/>
        <v>2770.5128333333337</v>
      </c>
      <c r="AF40" s="59">
        <f t="shared" si="23"/>
        <v>2729.8474166666665</v>
      </c>
      <c r="AG40" s="59">
        <f t="shared" si="24"/>
        <v>4204.6080000000002</v>
      </c>
      <c r="AH40" s="59">
        <f t="shared" si="25"/>
        <v>2544.7301666666667</v>
      </c>
      <c r="AI40" s="59">
        <f t="shared" si="26"/>
        <v>3810.5254166666664</v>
      </c>
      <c r="AJ40" s="59">
        <f t="shared" si="27"/>
        <v>3498.8083333333334</v>
      </c>
      <c r="AK40" s="59">
        <f t="shared" si="28"/>
        <v>4913.9655000000002</v>
      </c>
      <c r="AL40" s="59">
        <f t="shared" si="29"/>
        <v>3205.0681666666665</v>
      </c>
      <c r="AM40" s="59">
        <f t="shared" si="30"/>
        <v>3470.1737499999999</v>
      </c>
      <c r="AN40" s="59">
        <f t="shared" si="31"/>
        <v>2618.9530833333333</v>
      </c>
      <c r="AO40" s="59">
        <f t="shared" si="33"/>
        <v>5148.4816666666675</v>
      </c>
      <c r="AP40" s="59">
        <f t="shared" si="34"/>
        <v>8538.7404999999999</v>
      </c>
      <c r="AQ40" s="59">
        <f t="shared" si="35"/>
        <v>10274.190916666668</v>
      </c>
      <c r="AR40" s="59">
        <f t="shared" si="36"/>
        <v>9660.3310833333326</v>
      </c>
      <c r="AS40" s="59">
        <f t="shared" si="37"/>
        <v>5995.5114166666663</v>
      </c>
      <c r="AT40" s="59">
        <f t="shared" ref="AT40:AT71" si="38">($L$40/$V$4)</f>
        <v>4003.8519166666665</v>
      </c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G40" s="59">
        <f t="shared" si="4"/>
        <v>109214.41066666668</v>
      </c>
    </row>
    <row r="41" spans="1:85" s="97" customFormat="1" x14ac:dyDescent="0.3">
      <c r="A41" s="95" t="s">
        <v>27</v>
      </c>
      <c r="B41" s="96">
        <v>2023</v>
      </c>
      <c r="C41" s="59">
        <v>103101.58</v>
      </c>
      <c r="D41" s="59">
        <v>81860.63</v>
      </c>
      <c r="E41" s="59">
        <v>22571.97</v>
      </c>
      <c r="F41" s="59">
        <v>469141.3</v>
      </c>
      <c r="G41" s="59">
        <v>22677.949999999997</v>
      </c>
      <c r="H41" s="59"/>
      <c r="I41" s="59"/>
      <c r="J41" s="59"/>
      <c r="L41" s="59">
        <f t="shared" si="5"/>
        <v>699353.42999999993</v>
      </c>
      <c r="M41" s="288">
        <f t="shared" si="10"/>
        <v>13805082.709999999</v>
      </c>
      <c r="N41" s="59">
        <f t="shared" si="32"/>
        <v>115042.35591666668</v>
      </c>
      <c r="O41" s="288">
        <f t="shared" si="11"/>
        <v>1340172.3990833336</v>
      </c>
      <c r="P41" s="288">
        <f t="shared" si="6"/>
        <v>12464910.310916666</v>
      </c>
      <c r="Q41" s="288">
        <f t="shared" si="7"/>
        <v>21055.485833749168</v>
      </c>
      <c r="R41" s="288">
        <f t="shared" si="16"/>
        <v>71049.988772224999</v>
      </c>
      <c r="T41" s="59">
        <f t="shared" si="3"/>
        <v>0</v>
      </c>
      <c r="U41" s="59">
        <f t="shared" si="9"/>
        <v>113.54166666666667</v>
      </c>
      <c r="V41" s="59">
        <f t="shared" si="12"/>
        <v>741.4666666666667</v>
      </c>
      <c r="W41" s="59">
        <f t="shared" si="13"/>
        <v>2164.2416666666668</v>
      </c>
      <c r="X41" s="59">
        <f t="shared" si="14"/>
        <v>4492.5544166666668</v>
      </c>
      <c r="Y41" s="59">
        <f t="shared" si="15"/>
        <v>4601.3395833333334</v>
      </c>
      <c r="Z41" s="59">
        <f t="shared" si="17"/>
        <v>4956.3041666666668</v>
      </c>
      <c r="AA41" s="59">
        <f t="shared" si="18"/>
        <v>4918.3078333333333</v>
      </c>
      <c r="AB41" s="59">
        <f t="shared" si="19"/>
        <v>2765.8674999999998</v>
      </c>
      <c r="AC41" s="59">
        <f t="shared" si="20"/>
        <v>3596.1062499999998</v>
      </c>
      <c r="AD41" s="59">
        <f t="shared" si="21"/>
        <v>3476.3807499999998</v>
      </c>
      <c r="AE41" s="59">
        <f t="shared" si="22"/>
        <v>2770.5128333333337</v>
      </c>
      <c r="AF41" s="59">
        <f t="shared" si="23"/>
        <v>2729.8474166666665</v>
      </c>
      <c r="AG41" s="59">
        <f t="shared" si="24"/>
        <v>4204.6080000000002</v>
      </c>
      <c r="AH41" s="59">
        <f t="shared" si="25"/>
        <v>2544.7301666666667</v>
      </c>
      <c r="AI41" s="59">
        <f t="shared" si="26"/>
        <v>3810.5254166666664</v>
      </c>
      <c r="AJ41" s="59">
        <f t="shared" si="27"/>
        <v>3498.8083333333334</v>
      </c>
      <c r="AK41" s="59">
        <f t="shared" si="28"/>
        <v>4913.9655000000002</v>
      </c>
      <c r="AL41" s="59">
        <f t="shared" si="29"/>
        <v>3205.0681666666665</v>
      </c>
      <c r="AM41" s="59">
        <f t="shared" si="30"/>
        <v>3470.1737499999999</v>
      </c>
      <c r="AN41" s="59">
        <f t="shared" si="31"/>
        <v>2618.9530833333333</v>
      </c>
      <c r="AO41" s="59">
        <f t="shared" si="33"/>
        <v>5148.4816666666675</v>
      </c>
      <c r="AP41" s="59">
        <f t="shared" si="34"/>
        <v>8538.7404999999999</v>
      </c>
      <c r="AQ41" s="59">
        <f t="shared" si="35"/>
        <v>10274.190916666668</v>
      </c>
      <c r="AR41" s="59">
        <f t="shared" si="36"/>
        <v>9660.3310833333326</v>
      </c>
      <c r="AS41" s="59">
        <f t="shared" si="37"/>
        <v>5995.5114166666663</v>
      </c>
      <c r="AT41" s="59">
        <f t="shared" si="38"/>
        <v>4003.8519166666665</v>
      </c>
      <c r="AU41" s="59">
        <f t="shared" ref="AU41:AU72" si="39">($L$41/$V$4)</f>
        <v>5827.9452499999998</v>
      </c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G41" s="59">
        <f t="shared" si="4"/>
        <v>115042.35591666668</v>
      </c>
    </row>
    <row r="42" spans="1:85" s="97" customFormat="1" x14ac:dyDescent="0.3">
      <c r="A42" s="95" t="s">
        <v>28</v>
      </c>
      <c r="B42" s="96">
        <v>2023</v>
      </c>
      <c r="C42" s="59">
        <v>171835.96</v>
      </c>
      <c r="D42" s="59">
        <v>136434.38</v>
      </c>
      <c r="E42" s="59">
        <v>29274.6</v>
      </c>
      <c r="F42" s="59">
        <v>781902.16</v>
      </c>
      <c r="G42" s="59">
        <v>37796.57</v>
      </c>
      <c r="H42" s="59"/>
      <c r="I42" s="59"/>
      <c r="J42" s="59"/>
      <c r="L42" s="59">
        <f t="shared" si="5"/>
        <v>1157243.6700000002</v>
      </c>
      <c r="M42" s="288">
        <f t="shared" si="10"/>
        <v>14962326.379999999</v>
      </c>
      <c r="N42" s="59">
        <f t="shared" si="32"/>
        <v>124686.05316666668</v>
      </c>
      <c r="O42" s="288">
        <f t="shared" si="11"/>
        <v>1464858.4522500003</v>
      </c>
      <c r="P42" s="288">
        <f t="shared" si="6"/>
        <v>13497467.927749999</v>
      </c>
      <c r="Q42" s="288">
        <f t="shared" si="7"/>
        <v>22799.662224230171</v>
      </c>
      <c r="R42" s="288">
        <f t="shared" si="16"/>
        <v>76935.567188175002</v>
      </c>
      <c r="T42" s="59">
        <f t="shared" si="3"/>
        <v>0</v>
      </c>
      <c r="U42" s="59">
        <f t="shared" si="9"/>
        <v>113.54166666666667</v>
      </c>
      <c r="V42" s="59">
        <f t="shared" si="12"/>
        <v>741.4666666666667</v>
      </c>
      <c r="W42" s="59">
        <f t="shared" si="13"/>
        <v>2164.2416666666668</v>
      </c>
      <c r="X42" s="59">
        <f t="shared" si="14"/>
        <v>4492.5544166666668</v>
      </c>
      <c r="Y42" s="59">
        <f t="shared" si="15"/>
        <v>4601.3395833333334</v>
      </c>
      <c r="Z42" s="59">
        <f t="shared" si="17"/>
        <v>4956.3041666666668</v>
      </c>
      <c r="AA42" s="59">
        <f t="shared" si="18"/>
        <v>4918.3078333333333</v>
      </c>
      <c r="AB42" s="59">
        <f t="shared" si="19"/>
        <v>2765.8674999999998</v>
      </c>
      <c r="AC42" s="59">
        <f t="shared" si="20"/>
        <v>3596.1062499999998</v>
      </c>
      <c r="AD42" s="59">
        <f t="shared" si="21"/>
        <v>3476.3807499999998</v>
      </c>
      <c r="AE42" s="59">
        <f t="shared" si="22"/>
        <v>2770.5128333333337</v>
      </c>
      <c r="AF42" s="59">
        <f t="shared" si="23"/>
        <v>2729.8474166666665</v>
      </c>
      <c r="AG42" s="59">
        <f t="shared" si="24"/>
        <v>4204.6080000000002</v>
      </c>
      <c r="AH42" s="59">
        <f t="shared" si="25"/>
        <v>2544.7301666666667</v>
      </c>
      <c r="AI42" s="59">
        <f t="shared" si="26"/>
        <v>3810.5254166666664</v>
      </c>
      <c r="AJ42" s="59">
        <f t="shared" si="27"/>
        <v>3498.8083333333334</v>
      </c>
      <c r="AK42" s="59">
        <f t="shared" si="28"/>
        <v>4913.9655000000002</v>
      </c>
      <c r="AL42" s="59">
        <f t="shared" si="29"/>
        <v>3205.0681666666665</v>
      </c>
      <c r="AM42" s="59">
        <f t="shared" si="30"/>
        <v>3470.1737499999999</v>
      </c>
      <c r="AN42" s="59">
        <f t="shared" si="31"/>
        <v>2618.9530833333333</v>
      </c>
      <c r="AO42" s="59">
        <f t="shared" si="33"/>
        <v>5148.4816666666675</v>
      </c>
      <c r="AP42" s="59">
        <f t="shared" si="34"/>
        <v>8538.7404999999999</v>
      </c>
      <c r="AQ42" s="59">
        <f t="shared" si="35"/>
        <v>10274.190916666668</v>
      </c>
      <c r="AR42" s="59">
        <f t="shared" si="36"/>
        <v>9660.3310833333326</v>
      </c>
      <c r="AS42" s="59">
        <f t="shared" si="37"/>
        <v>5995.5114166666663</v>
      </c>
      <c r="AT42" s="59">
        <f t="shared" si="38"/>
        <v>4003.8519166666665</v>
      </c>
      <c r="AU42" s="59">
        <f t="shared" si="39"/>
        <v>5827.9452499999998</v>
      </c>
      <c r="AV42" s="59">
        <f t="shared" ref="AV42:AV73" si="40">($L$42/$V$4)</f>
        <v>9643.6972500000011</v>
      </c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G42" s="59">
        <f t="shared" si="4"/>
        <v>124686.05316666668</v>
      </c>
    </row>
    <row r="43" spans="1:85" s="97" customFormat="1" x14ac:dyDescent="0.3">
      <c r="A43" s="95" t="s">
        <v>29</v>
      </c>
      <c r="B43" s="96">
        <v>2023</v>
      </c>
      <c r="C43" s="59">
        <v>206203.15</v>
      </c>
      <c r="D43" s="59">
        <v>163721.25</v>
      </c>
      <c r="E43" s="59">
        <v>42679.909999999996</v>
      </c>
      <c r="F43" s="59">
        <v>938282.6</v>
      </c>
      <c r="G43" s="59">
        <v>45355.89</v>
      </c>
      <c r="H43" s="59"/>
      <c r="I43" s="59"/>
      <c r="J43" s="59"/>
      <c r="L43" s="59">
        <f t="shared" si="5"/>
        <v>1396242.7999999998</v>
      </c>
      <c r="M43" s="288">
        <f t="shared" si="10"/>
        <v>16358569.18</v>
      </c>
      <c r="N43" s="59">
        <f t="shared" si="32"/>
        <v>136321.40983333334</v>
      </c>
      <c r="O43" s="288">
        <f t="shared" si="11"/>
        <v>1601179.8620833335</v>
      </c>
      <c r="P43" s="288">
        <f t="shared" si="6"/>
        <v>14757389.317916665</v>
      </c>
      <c r="Q43" s="288">
        <f t="shared" si="7"/>
        <v>24927.897110850939</v>
      </c>
      <c r="R43" s="288">
        <f t="shared" si="16"/>
        <v>84117.119112125001</v>
      </c>
      <c r="T43" s="59">
        <f t="shared" si="3"/>
        <v>0</v>
      </c>
      <c r="U43" s="59">
        <f t="shared" si="9"/>
        <v>113.54166666666667</v>
      </c>
      <c r="V43" s="59">
        <f t="shared" si="12"/>
        <v>741.4666666666667</v>
      </c>
      <c r="W43" s="59">
        <f t="shared" si="13"/>
        <v>2164.2416666666668</v>
      </c>
      <c r="X43" s="59">
        <f t="shared" si="14"/>
        <v>4492.5544166666668</v>
      </c>
      <c r="Y43" s="59">
        <f t="shared" si="15"/>
        <v>4601.3395833333334</v>
      </c>
      <c r="Z43" s="59">
        <f t="shared" si="17"/>
        <v>4956.3041666666668</v>
      </c>
      <c r="AA43" s="59">
        <f t="shared" si="18"/>
        <v>4918.3078333333333</v>
      </c>
      <c r="AB43" s="59">
        <f t="shared" si="19"/>
        <v>2765.8674999999998</v>
      </c>
      <c r="AC43" s="59">
        <f t="shared" si="20"/>
        <v>3596.1062499999998</v>
      </c>
      <c r="AD43" s="59">
        <f t="shared" si="21"/>
        <v>3476.3807499999998</v>
      </c>
      <c r="AE43" s="59">
        <f t="shared" si="22"/>
        <v>2770.5128333333337</v>
      </c>
      <c r="AF43" s="59">
        <f t="shared" si="23"/>
        <v>2729.8474166666665</v>
      </c>
      <c r="AG43" s="59">
        <f t="shared" si="24"/>
        <v>4204.6080000000002</v>
      </c>
      <c r="AH43" s="59">
        <f t="shared" si="25"/>
        <v>2544.7301666666667</v>
      </c>
      <c r="AI43" s="59">
        <f t="shared" si="26"/>
        <v>3810.5254166666664</v>
      </c>
      <c r="AJ43" s="59">
        <f t="shared" si="27"/>
        <v>3498.8083333333334</v>
      </c>
      <c r="AK43" s="59">
        <f t="shared" si="28"/>
        <v>4913.9655000000002</v>
      </c>
      <c r="AL43" s="59">
        <f t="shared" si="29"/>
        <v>3205.0681666666665</v>
      </c>
      <c r="AM43" s="59">
        <f t="shared" si="30"/>
        <v>3470.1737499999999</v>
      </c>
      <c r="AN43" s="59">
        <f t="shared" si="31"/>
        <v>2618.9530833333333</v>
      </c>
      <c r="AO43" s="59">
        <f t="shared" si="33"/>
        <v>5148.4816666666675</v>
      </c>
      <c r="AP43" s="59">
        <f t="shared" si="34"/>
        <v>8538.7404999999999</v>
      </c>
      <c r="AQ43" s="59">
        <f t="shared" si="35"/>
        <v>10274.190916666668</v>
      </c>
      <c r="AR43" s="59">
        <f t="shared" si="36"/>
        <v>9660.3310833333326</v>
      </c>
      <c r="AS43" s="59">
        <f t="shared" si="37"/>
        <v>5995.5114166666663</v>
      </c>
      <c r="AT43" s="59">
        <f t="shared" si="38"/>
        <v>4003.8519166666665</v>
      </c>
      <c r="AU43" s="59">
        <f t="shared" si="39"/>
        <v>5827.9452499999998</v>
      </c>
      <c r="AV43" s="59">
        <f t="shared" si="40"/>
        <v>9643.6972500000011</v>
      </c>
      <c r="AW43" s="59">
        <f t="shared" ref="AW43:AW74" si="41">($L$43/$V$4)</f>
        <v>11635.356666666665</v>
      </c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G43" s="59">
        <f t="shared" si="4"/>
        <v>136321.40983333334</v>
      </c>
    </row>
    <row r="44" spans="1:85" s="97" customFormat="1" x14ac:dyDescent="0.3">
      <c r="A44" s="95" t="s">
        <v>18</v>
      </c>
      <c r="B44" s="96">
        <v>2024</v>
      </c>
      <c r="C44" s="59">
        <v>171835.96</v>
      </c>
      <c r="D44" s="59">
        <v>136434.38</v>
      </c>
      <c r="E44" s="59">
        <v>49382.53</v>
      </c>
      <c r="F44" s="59">
        <v>781902.16</v>
      </c>
      <c r="G44" s="59">
        <v>37796.57</v>
      </c>
      <c r="H44" s="59"/>
      <c r="I44" s="59"/>
      <c r="J44" s="59"/>
      <c r="L44" s="59">
        <f t="shared" si="5"/>
        <v>1177351.6000000001</v>
      </c>
      <c r="M44" s="288">
        <f t="shared" si="10"/>
        <v>17535920.780000001</v>
      </c>
      <c r="N44" s="59">
        <f t="shared" si="32"/>
        <v>146132.67316666667</v>
      </c>
      <c r="O44" s="288">
        <f t="shared" si="11"/>
        <v>1747312.5352500002</v>
      </c>
      <c r="P44" s="288">
        <f t="shared" si="6"/>
        <v>15788608.244750001</v>
      </c>
      <c r="Q44" s="288">
        <f t="shared" si="7"/>
        <v>26669.812212030403</v>
      </c>
      <c r="R44" s="288">
        <f t="shared" si="16"/>
        <v>89995.066995075016</v>
      </c>
      <c r="T44" s="59">
        <f t="shared" si="3"/>
        <v>0</v>
      </c>
      <c r="U44" s="59">
        <f t="shared" si="9"/>
        <v>113.54166666666667</v>
      </c>
      <c r="V44" s="59">
        <f t="shared" si="12"/>
        <v>741.4666666666667</v>
      </c>
      <c r="W44" s="59">
        <f t="shared" si="13"/>
        <v>2164.2416666666668</v>
      </c>
      <c r="X44" s="59">
        <f t="shared" si="14"/>
        <v>4492.5544166666668</v>
      </c>
      <c r="Y44" s="59">
        <f t="shared" si="15"/>
        <v>4601.3395833333334</v>
      </c>
      <c r="Z44" s="59">
        <f t="shared" si="17"/>
        <v>4956.3041666666668</v>
      </c>
      <c r="AA44" s="59">
        <f t="shared" si="18"/>
        <v>4918.3078333333333</v>
      </c>
      <c r="AB44" s="59">
        <f t="shared" si="19"/>
        <v>2765.8674999999998</v>
      </c>
      <c r="AC44" s="59">
        <f t="shared" si="20"/>
        <v>3596.1062499999998</v>
      </c>
      <c r="AD44" s="59">
        <f t="shared" si="21"/>
        <v>3476.3807499999998</v>
      </c>
      <c r="AE44" s="59">
        <f t="shared" si="22"/>
        <v>2770.5128333333337</v>
      </c>
      <c r="AF44" s="59">
        <f t="shared" si="23"/>
        <v>2729.8474166666665</v>
      </c>
      <c r="AG44" s="59">
        <f t="shared" si="24"/>
        <v>4204.6080000000002</v>
      </c>
      <c r="AH44" s="59">
        <f t="shared" si="25"/>
        <v>2544.7301666666667</v>
      </c>
      <c r="AI44" s="59">
        <f t="shared" si="26"/>
        <v>3810.5254166666664</v>
      </c>
      <c r="AJ44" s="59">
        <f t="shared" si="27"/>
        <v>3498.8083333333334</v>
      </c>
      <c r="AK44" s="59">
        <f t="shared" si="28"/>
        <v>4913.9655000000002</v>
      </c>
      <c r="AL44" s="59">
        <f t="shared" si="29"/>
        <v>3205.0681666666665</v>
      </c>
      <c r="AM44" s="59">
        <f t="shared" si="30"/>
        <v>3470.1737499999999</v>
      </c>
      <c r="AN44" s="59">
        <f t="shared" si="31"/>
        <v>2618.9530833333333</v>
      </c>
      <c r="AO44" s="59">
        <f t="shared" si="33"/>
        <v>5148.4816666666675</v>
      </c>
      <c r="AP44" s="59">
        <f t="shared" si="34"/>
        <v>8538.7404999999999</v>
      </c>
      <c r="AQ44" s="59">
        <f t="shared" si="35"/>
        <v>10274.190916666668</v>
      </c>
      <c r="AR44" s="59">
        <f t="shared" si="36"/>
        <v>9660.3310833333326</v>
      </c>
      <c r="AS44" s="59">
        <f t="shared" si="37"/>
        <v>5995.5114166666663</v>
      </c>
      <c r="AT44" s="59">
        <f t="shared" si="38"/>
        <v>4003.8519166666665</v>
      </c>
      <c r="AU44" s="59">
        <f t="shared" si="39"/>
        <v>5827.9452499999998</v>
      </c>
      <c r="AV44" s="59">
        <f t="shared" si="40"/>
        <v>9643.6972500000011</v>
      </c>
      <c r="AW44" s="59">
        <f t="shared" si="41"/>
        <v>11635.356666666665</v>
      </c>
      <c r="AX44" s="59">
        <f t="shared" ref="AX44:AX75" si="42">($L$44/$V$4)</f>
        <v>9811.2633333333342</v>
      </c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G44" s="59">
        <f t="shared" si="4"/>
        <v>146132.67316666667</v>
      </c>
    </row>
    <row r="45" spans="1:85" s="97" customFormat="1" x14ac:dyDescent="0.3">
      <c r="A45" s="95" t="s">
        <v>19</v>
      </c>
      <c r="B45" s="96">
        <v>2024</v>
      </c>
      <c r="C45" s="59">
        <v>103101.58</v>
      </c>
      <c r="D45" s="59">
        <v>81860.63</v>
      </c>
      <c r="E45" s="59">
        <v>45698.549999999996</v>
      </c>
      <c r="F45" s="59">
        <v>469141.3</v>
      </c>
      <c r="G45" s="59">
        <v>22677.949999999997</v>
      </c>
      <c r="H45" s="59"/>
      <c r="I45" s="59"/>
      <c r="J45" s="59"/>
      <c r="L45" s="59">
        <f t="shared" si="5"/>
        <v>722480.01</v>
      </c>
      <c r="M45" s="288">
        <f t="shared" si="10"/>
        <v>18258400.790000003</v>
      </c>
      <c r="N45" s="59">
        <f t="shared" si="32"/>
        <v>152153.33991666668</v>
      </c>
      <c r="O45" s="288">
        <f t="shared" si="11"/>
        <v>1899465.8751666669</v>
      </c>
      <c r="P45" s="288">
        <f t="shared" si="6"/>
        <v>16358934.914833335</v>
      </c>
      <c r="Q45" s="288">
        <f t="shared" si="7"/>
        <v>27633.197011681306</v>
      </c>
      <c r="R45" s="288">
        <f t="shared" si="16"/>
        <v>93245.929014550013</v>
      </c>
      <c r="T45" s="59">
        <f t="shared" si="3"/>
        <v>0</v>
      </c>
      <c r="U45" s="59">
        <f t="shared" si="9"/>
        <v>113.54166666666667</v>
      </c>
      <c r="V45" s="59">
        <f t="shared" si="12"/>
        <v>741.4666666666667</v>
      </c>
      <c r="W45" s="59">
        <f t="shared" si="13"/>
        <v>2164.2416666666668</v>
      </c>
      <c r="X45" s="59">
        <f t="shared" si="14"/>
        <v>4492.5544166666668</v>
      </c>
      <c r="Y45" s="59">
        <f t="shared" si="15"/>
        <v>4601.3395833333334</v>
      </c>
      <c r="Z45" s="59">
        <f t="shared" si="17"/>
        <v>4956.3041666666668</v>
      </c>
      <c r="AA45" s="59">
        <f t="shared" si="18"/>
        <v>4918.3078333333333</v>
      </c>
      <c r="AB45" s="59">
        <f t="shared" si="19"/>
        <v>2765.8674999999998</v>
      </c>
      <c r="AC45" s="59">
        <f t="shared" si="20"/>
        <v>3596.1062499999998</v>
      </c>
      <c r="AD45" s="59">
        <f t="shared" si="21"/>
        <v>3476.3807499999998</v>
      </c>
      <c r="AE45" s="59">
        <f t="shared" si="22"/>
        <v>2770.5128333333337</v>
      </c>
      <c r="AF45" s="59">
        <f t="shared" si="23"/>
        <v>2729.8474166666665</v>
      </c>
      <c r="AG45" s="59">
        <f t="shared" si="24"/>
        <v>4204.6080000000002</v>
      </c>
      <c r="AH45" s="59">
        <f t="shared" si="25"/>
        <v>2544.7301666666667</v>
      </c>
      <c r="AI45" s="59">
        <f t="shared" si="26"/>
        <v>3810.5254166666664</v>
      </c>
      <c r="AJ45" s="59">
        <f t="shared" si="27"/>
        <v>3498.8083333333334</v>
      </c>
      <c r="AK45" s="59">
        <f t="shared" si="28"/>
        <v>4913.9655000000002</v>
      </c>
      <c r="AL45" s="59">
        <f t="shared" si="29"/>
        <v>3205.0681666666665</v>
      </c>
      <c r="AM45" s="59">
        <f t="shared" si="30"/>
        <v>3470.1737499999999</v>
      </c>
      <c r="AN45" s="59">
        <f t="shared" si="31"/>
        <v>2618.9530833333333</v>
      </c>
      <c r="AO45" s="59">
        <f t="shared" si="33"/>
        <v>5148.4816666666675</v>
      </c>
      <c r="AP45" s="59">
        <f t="shared" si="34"/>
        <v>8538.7404999999999</v>
      </c>
      <c r="AQ45" s="59">
        <f t="shared" si="35"/>
        <v>10274.190916666668</v>
      </c>
      <c r="AR45" s="59">
        <f t="shared" si="36"/>
        <v>9660.3310833333326</v>
      </c>
      <c r="AS45" s="59">
        <f t="shared" si="37"/>
        <v>5995.5114166666663</v>
      </c>
      <c r="AT45" s="59">
        <f t="shared" si="38"/>
        <v>4003.8519166666665</v>
      </c>
      <c r="AU45" s="59">
        <f t="shared" si="39"/>
        <v>5827.9452499999998</v>
      </c>
      <c r="AV45" s="59">
        <f t="shared" si="40"/>
        <v>9643.6972500000011</v>
      </c>
      <c r="AW45" s="59">
        <f t="shared" si="41"/>
        <v>11635.356666666665</v>
      </c>
      <c r="AX45" s="59">
        <f t="shared" si="42"/>
        <v>9811.2633333333342</v>
      </c>
      <c r="AY45" s="59">
        <f t="shared" ref="AY45:AY76" si="43">($L$45/$V$4)</f>
        <v>6020.6667500000003</v>
      </c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G45" s="59">
        <f t="shared" si="4"/>
        <v>152153.33991666668</v>
      </c>
    </row>
    <row r="46" spans="1:85" s="97" customFormat="1" x14ac:dyDescent="0.3">
      <c r="A46" s="95" t="s">
        <v>20</v>
      </c>
      <c r="B46" s="96">
        <v>2024</v>
      </c>
      <c r="C46" s="59">
        <v>68734.38</v>
      </c>
      <c r="D46" s="59">
        <v>54573.75</v>
      </c>
      <c r="E46" s="59">
        <v>31085.79</v>
      </c>
      <c r="F46" s="59">
        <v>312760.87</v>
      </c>
      <c r="G46" s="59">
        <v>15118.630000000001</v>
      </c>
      <c r="H46" s="59"/>
      <c r="I46" s="59"/>
      <c r="J46" s="59"/>
      <c r="L46" s="59">
        <f t="shared" si="5"/>
        <v>482273.42000000004</v>
      </c>
      <c r="M46" s="288">
        <f t="shared" si="10"/>
        <v>18740674.210000005</v>
      </c>
      <c r="N46" s="59">
        <f t="shared" si="32"/>
        <v>156172.28508333335</v>
      </c>
      <c r="O46" s="288">
        <f t="shared" si="11"/>
        <v>2055638.1602500002</v>
      </c>
      <c r="P46" s="288">
        <f t="shared" si="6"/>
        <v>16685036.049750004</v>
      </c>
      <c r="Q46" s="288">
        <f t="shared" si="7"/>
        <v>28184.040752658257</v>
      </c>
      <c r="R46" s="288">
        <f t="shared" si="16"/>
        <v>95104.705483575017</v>
      </c>
      <c r="T46" s="59">
        <f t="shared" ref="T46:T77" si="44">($L$14/$V$4)</f>
        <v>0</v>
      </c>
      <c r="U46" s="59">
        <f t="shared" si="9"/>
        <v>113.54166666666667</v>
      </c>
      <c r="V46" s="59">
        <f t="shared" si="12"/>
        <v>741.4666666666667</v>
      </c>
      <c r="W46" s="59">
        <f t="shared" si="13"/>
        <v>2164.2416666666668</v>
      </c>
      <c r="X46" s="59">
        <f t="shared" si="14"/>
        <v>4492.5544166666668</v>
      </c>
      <c r="Y46" s="59">
        <f t="shared" si="15"/>
        <v>4601.3395833333334</v>
      </c>
      <c r="Z46" s="59">
        <f t="shared" si="17"/>
        <v>4956.3041666666668</v>
      </c>
      <c r="AA46" s="59">
        <f t="shared" si="18"/>
        <v>4918.3078333333333</v>
      </c>
      <c r="AB46" s="59">
        <f t="shared" si="19"/>
        <v>2765.8674999999998</v>
      </c>
      <c r="AC46" s="59">
        <f t="shared" si="20"/>
        <v>3596.1062499999998</v>
      </c>
      <c r="AD46" s="59">
        <f t="shared" si="21"/>
        <v>3476.3807499999998</v>
      </c>
      <c r="AE46" s="59">
        <f t="shared" si="22"/>
        <v>2770.5128333333337</v>
      </c>
      <c r="AF46" s="59">
        <f t="shared" si="23"/>
        <v>2729.8474166666665</v>
      </c>
      <c r="AG46" s="59">
        <f t="shared" si="24"/>
        <v>4204.6080000000002</v>
      </c>
      <c r="AH46" s="59">
        <f t="shared" si="25"/>
        <v>2544.7301666666667</v>
      </c>
      <c r="AI46" s="59">
        <f t="shared" si="26"/>
        <v>3810.5254166666664</v>
      </c>
      <c r="AJ46" s="59">
        <f t="shared" si="27"/>
        <v>3498.8083333333334</v>
      </c>
      <c r="AK46" s="59">
        <f t="shared" si="28"/>
        <v>4913.9655000000002</v>
      </c>
      <c r="AL46" s="59">
        <f t="shared" si="29"/>
        <v>3205.0681666666665</v>
      </c>
      <c r="AM46" s="59">
        <f t="shared" si="30"/>
        <v>3470.1737499999999</v>
      </c>
      <c r="AN46" s="59">
        <f t="shared" si="31"/>
        <v>2618.9530833333333</v>
      </c>
      <c r="AO46" s="59">
        <f t="shared" si="33"/>
        <v>5148.4816666666675</v>
      </c>
      <c r="AP46" s="59">
        <f t="shared" si="34"/>
        <v>8538.7404999999999</v>
      </c>
      <c r="AQ46" s="59">
        <f t="shared" si="35"/>
        <v>10274.190916666668</v>
      </c>
      <c r="AR46" s="59">
        <f t="shared" si="36"/>
        <v>9660.3310833333326</v>
      </c>
      <c r="AS46" s="59">
        <f t="shared" si="37"/>
        <v>5995.5114166666663</v>
      </c>
      <c r="AT46" s="59">
        <f t="shared" si="38"/>
        <v>4003.8519166666665</v>
      </c>
      <c r="AU46" s="59">
        <f t="shared" si="39"/>
        <v>5827.9452499999998</v>
      </c>
      <c r="AV46" s="59">
        <f t="shared" si="40"/>
        <v>9643.6972500000011</v>
      </c>
      <c r="AW46" s="59">
        <f t="shared" si="41"/>
        <v>11635.356666666665</v>
      </c>
      <c r="AX46" s="59">
        <f t="shared" si="42"/>
        <v>9811.2633333333342</v>
      </c>
      <c r="AY46" s="59">
        <f t="shared" si="43"/>
        <v>6020.6667500000003</v>
      </c>
      <c r="AZ46" s="59">
        <f t="shared" ref="AZ46:AZ77" si="45">($L$46/$V$4)</f>
        <v>4018.9451666666669</v>
      </c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G46" s="59">
        <f t="shared" si="4"/>
        <v>156172.28508333335</v>
      </c>
    </row>
    <row r="47" spans="1:85" s="97" customFormat="1" x14ac:dyDescent="0.3">
      <c r="A47" s="95" t="s">
        <v>21</v>
      </c>
      <c r="B47" s="96">
        <v>2024</v>
      </c>
      <c r="C47" s="59">
        <v>103101.58</v>
      </c>
      <c r="D47" s="59">
        <v>81860.63</v>
      </c>
      <c r="E47" s="59">
        <v>23779.420000000002</v>
      </c>
      <c r="F47" s="59">
        <v>469141.3</v>
      </c>
      <c r="G47" s="59">
        <v>22677.949999999997</v>
      </c>
      <c r="H47" s="59"/>
      <c r="I47" s="59"/>
      <c r="J47" s="59"/>
      <c r="L47" s="59">
        <f t="shared" si="5"/>
        <v>700560.88</v>
      </c>
      <c r="M47" s="288">
        <f t="shared" si="10"/>
        <v>19441235.090000004</v>
      </c>
      <c r="N47" s="59">
        <f t="shared" si="32"/>
        <v>162010.29241666669</v>
      </c>
      <c r="O47" s="288">
        <f t="shared" si="11"/>
        <v>2217648.4526666668</v>
      </c>
      <c r="P47" s="288">
        <f t="shared" si="6"/>
        <v>17223586.637333337</v>
      </c>
      <c r="Q47" s="288">
        <f t="shared" si="7"/>
        <v>29093.750007259721</v>
      </c>
      <c r="R47" s="288">
        <f t="shared" si="16"/>
        <v>98174.443832800025</v>
      </c>
      <c r="T47" s="59">
        <f t="shared" si="44"/>
        <v>0</v>
      </c>
      <c r="U47" s="59">
        <f t="shared" ref="U47:U78" si="46">($L$15/$V$4)</f>
        <v>113.54166666666667</v>
      </c>
      <c r="V47" s="59">
        <f t="shared" si="12"/>
        <v>741.4666666666667</v>
      </c>
      <c r="W47" s="59">
        <f t="shared" si="13"/>
        <v>2164.2416666666668</v>
      </c>
      <c r="X47" s="59">
        <f t="shared" si="14"/>
        <v>4492.5544166666668</v>
      </c>
      <c r="Y47" s="59">
        <f t="shared" si="15"/>
        <v>4601.3395833333334</v>
      </c>
      <c r="Z47" s="59">
        <f t="shared" si="17"/>
        <v>4956.3041666666668</v>
      </c>
      <c r="AA47" s="59">
        <f t="shared" si="18"/>
        <v>4918.3078333333333</v>
      </c>
      <c r="AB47" s="59">
        <f t="shared" si="19"/>
        <v>2765.8674999999998</v>
      </c>
      <c r="AC47" s="59">
        <f t="shared" si="20"/>
        <v>3596.1062499999998</v>
      </c>
      <c r="AD47" s="59">
        <f t="shared" si="21"/>
        <v>3476.3807499999998</v>
      </c>
      <c r="AE47" s="59">
        <f t="shared" si="22"/>
        <v>2770.5128333333337</v>
      </c>
      <c r="AF47" s="59">
        <f t="shared" si="23"/>
        <v>2729.8474166666665</v>
      </c>
      <c r="AG47" s="59">
        <f t="shared" si="24"/>
        <v>4204.6080000000002</v>
      </c>
      <c r="AH47" s="59">
        <f t="shared" si="25"/>
        <v>2544.7301666666667</v>
      </c>
      <c r="AI47" s="59">
        <f t="shared" si="26"/>
        <v>3810.5254166666664</v>
      </c>
      <c r="AJ47" s="59">
        <f t="shared" si="27"/>
        <v>3498.8083333333334</v>
      </c>
      <c r="AK47" s="59">
        <f t="shared" si="28"/>
        <v>4913.9655000000002</v>
      </c>
      <c r="AL47" s="59">
        <f t="shared" si="29"/>
        <v>3205.0681666666665</v>
      </c>
      <c r="AM47" s="59">
        <f t="shared" si="30"/>
        <v>3470.1737499999999</v>
      </c>
      <c r="AN47" s="59">
        <f t="shared" si="31"/>
        <v>2618.9530833333333</v>
      </c>
      <c r="AO47" s="59">
        <f t="shared" si="33"/>
        <v>5148.4816666666675</v>
      </c>
      <c r="AP47" s="59">
        <f t="shared" si="34"/>
        <v>8538.7404999999999</v>
      </c>
      <c r="AQ47" s="59">
        <f t="shared" si="35"/>
        <v>10274.190916666668</v>
      </c>
      <c r="AR47" s="59">
        <f t="shared" si="36"/>
        <v>9660.3310833333326</v>
      </c>
      <c r="AS47" s="59">
        <f t="shared" si="37"/>
        <v>5995.5114166666663</v>
      </c>
      <c r="AT47" s="59">
        <f t="shared" si="38"/>
        <v>4003.8519166666665</v>
      </c>
      <c r="AU47" s="59">
        <f t="shared" si="39"/>
        <v>5827.9452499999998</v>
      </c>
      <c r="AV47" s="59">
        <f t="shared" si="40"/>
        <v>9643.6972500000011</v>
      </c>
      <c r="AW47" s="59">
        <f t="shared" si="41"/>
        <v>11635.356666666665</v>
      </c>
      <c r="AX47" s="59">
        <f t="shared" si="42"/>
        <v>9811.2633333333342</v>
      </c>
      <c r="AY47" s="59">
        <f t="shared" si="43"/>
        <v>6020.6667500000003</v>
      </c>
      <c r="AZ47" s="59">
        <f t="shared" si="45"/>
        <v>4018.9451666666669</v>
      </c>
      <c r="BA47" s="59">
        <f t="shared" ref="BA47:BA78" si="47">($L$47/$V$4)</f>
        <v>5838.007333333333</v>
      </c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G47" s="59">
        <f t="shared" si="4"/>
        <v>162010.29241666669</v>
      </c>
    </row>
    <row r="48" spans="1:85" s="97" customFormat="1" x14ac:dyDescent="0.3">
      <c r="A48" s="95" t="s">
        <v>22</v>
      </c>
      <c r="B48" s="96">
        <v>2024</v>
      </c>
      <c r="C48" s="59">
        <v>171835.96</v>
      </c>
      <c r="D48" s="59">
        <v>136434.38</v>
      </c>
      <c r="E48" s="59">
        <v>32231.63</v>
      </c>
      <c r="F48" s="59">
        <v>781902.16</v>
      </c>
      <c r="G48" s="59">
        <v>37796.57</v>
      </c>
      <c r="H48" s="59"/>
      <c r="I48" s="59"/>
      <c r="J48" s="59"/>
      <c r="L48" s="59">
        <f t="shared" si="5"/>
        <v>1160200.7</v>
      </c>
      <c r="M48" s="288">
        <f t="shared" si="10"/>
        <v>20601435.790000003</v>
      </c>
      <c r="N48" s="59">
        <f t="shared" si="32"/>
        <v>171678.63158333336</v>
      </c>
      <c r="O48" s="288">
        <f t="shared" si="11"/>
        <v>2389327.0842500003</v>
      </c>
      <c r="P48" s="288">
        <f t="shared" si="6"/>
        <v>18212108.705750003</v>
      </c>
      <c r="Q48" s="288">
        <f t="shared" si="7"/>
        <v>30763.542399561735</v>
      </c>
      <c r="R48" s="288">
        <f t="shared" si="16"/>
        <v>103809.01962277503</v>
      </c>
      <c r="T48" s="59">
        <f t="shared" si="44"/>
        <v>0</v>
      </c>
      <c r="U48" s="59">
        <f t="shared" si="46"/>
        <v>113.54166666666667</v>
      </c>
      <c r="V48" s="59">
        <f t="shared" ref="V48:V79" si="48">($L$16/$V$4)</f>
        <v>741.4666666666667</v>
      </c>
      <c r="W48" s="59">
        <f t="shared" si="13"/>
        <v>2164.2416666666668</v>
      </c>
      <c r="X48" s="59">
        <f t="shared" si="14"/>
        <v>4492.5544166666668</v>
      </c>
      <c r="Y48" s="59">
        <f t="shared" si="15"/>
        <v>4601.3395833333334</v>
      </c>
      <c r="Z48" s="59">
        <f t="shared" si="17"/>
        <v>4956.3041666666668</v>
      </c>
      <c r="AA48" s="59">
        <f t="shared" si="18"/>
        <v>4918.3078333333333</v>
      </c>
      <c r="AB48" s="59">
        <f t="shared" si="19"/>
        <v>2765.8674999999998</v>
      </c>
      <c r="AC48" s="59">
        <f t="shared" si="20"/>
        <v>3596.1062499999998</v>
      </c>
      <c r="AD48" s="59">
        <f t="shared" si="21"/>
        <v>3476.3807499999998</v>
      </c>
      <c r="AE48" s="59">
        <f t="shared" si="22"/>
        <v>2770.5128333333337</v>
      </c>
      <c r="AF48" s="59">
        <f t="shared" si="23"/>
        <v>2729.8474166666665</v>
      </c>
      <c r="AG48" s="59">
        <f t="shared" si="24"/>
        <v>4204.6080000000002</v>
      </c>
      <c r="AH48" s="59">
        <f t="shared" si="25"/>
        <v>2544.7301666666667</v>
      </c>
      <c r="AI48" s="59">
        <f t="shared" si="26"/>
        <v>3810.5254166666664</v>
      </c>
      <c r="AJ48" s="59">
        <f t="shared" si="27"/>
        <v>3498.8083333333334</v>
      </c>
      <c r="AK48" s="59">
        <f t="shared" si="28"/>
        <v>4913.9655000000002</v>
      </c>
      <c r="AL48" s="59">
        <f t="shared" si="29"/>
        <v>3205.0681666666665</v>
      </c>
      <c r="AM48" s="59">
        <f t="shared" si="30"/>
        <v>3470.1737499999999</v>
      </c>
      <c r="AN48" s="59">
        <f t="shared" si="31"/>
        <v>2618.9530833333333</v>
      </c>
      <c r="AO48" s="59">
        <f t="shared" si="33"/>
        <v>5148.4816666666675</v>
      </c>
      <c r="AP48" s="59">
        <f t="shared" si="34"/>
        <v>8538.7404999999999</v>
      </c>
      <c r="AQ48" s="59">
        <f t="shared" si="35"/>
        <v>10274.190916666668</v>
      </c>
      <c r="AR48" s="59">
        <f t="shared" si="36"/>
        <v>9660.3310833333326</v>
      </c>
      <c r="AS48" s="59">
        <f t="shared" si="37"/>
        <v>5995.5114166666663</v>
      </c>
      <c r="AT48" s="59">
        <f t="shared" si="38"/>
        <v>4003.8519166666665</v>
      </c>
      <c r="AU48" s="59">
        <f t="shared" si="39"/>
        <v>5827.9452499999998</v>
      </c>
      <c r="AV48" s="59">
        <f t="shared" si="40"/>
        <v>9643.6972500000011</v>
      </c>
      <c r="AW48" s="59">
        <f t="shared" si="41"/>
        <v>11635.356666666665</v>
      </c>
      <c r="AX48" s="59">
        <f t="shared" si="42"/>
        <v>9811.2633333333342</v>
      </c>
      <c r="AY48" s="59">
        <f t="shared" si="43"/>
        <v>6020.6667500000003</v>
      </c>
      <c r="AZ48" s="59">
        <f t="shared" si="45"/>
        <v>4018.9451666666669</v>
      </c>
      <c r="BA48" s="59">
        <f t="shared" si="47"/>
        <v>5838.007333333333</v>
      </c>
      <c r="BB48" s="59">
        <f t="shared" ref="BB48:BB79" si="49">($L$48/$V$4)</f>
        <v>9668.3391666666666</v>
      </c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G48" s="59">
        <f t="shared" si="4"/>
        <v>171678.63158333336</v>
      </c>
    </row>
    <row r="49" spans="1:85" s="97" customFormat="1" x14ac:dyDescent="0.3">
      <c r="A49" s="95" t="s">
        <v>23</v>
      </c>
      <c r="B49" s="96">
        <v>2024</v>
      </c>
      <c r="C49" s="59">
        <v>206203.15</v>
      </c>
      <c r="D49" s="59">
        <v>163721.25</v>
      </c>
      <c r="E49" s="59">
        <v>46386.049999999996</v>
      </c>
      <c r="F49" s="59">
        <v>938282.6</v>
      </c>
      <c r="G49" s="59">
        <v>45355.89</v>
      </c>
      <c r="H49" s="59"/>
      <c r="I49" s="59"/>
      <c r="J49" s="59"/>
      <c r="L49" s="59">
        <f t="shared" si="5"/>
        <v>1399948.94</v>
      </c>
      <c r="M49" s="288">
        <f t="shared" si="10"/>
        <v>22001384.730000004</v>
      </c>
      <c r="N49" s="59">
        <f t="shared" si="32"/>
        <v>183344.87275000004</v>
      </c>
      <c r="O49" s="288">
        <f t="shared" si="11"/>
        <v>2572671.9570000004</v>
      </c>
      <c r="P49" s="288">
        <f t="shared" si="6"/>
        <v>19428712.773000002</v>
      </c>
      <c r="Q49" s="288">
        <f t="shared" si="7"/>
        <v>32818.606500651134</v>
      </c>
      <c r="R49" s="288">
        <f t="shared" si="16"/>
        <v>110743.66280610002</v>
      </c>
      <c r="T49" s="59">
        <f t="shared" si="44"/>
        <v>0</v>
      </c>
      <c r="U49" s="59">
        <f t="shared" si="46"/>
        <v>113.54166666666667</v>
      </c>
      <c r="V49" s="59">
        <f t="shared" si="48"/>
        <v>741.4666666666667</v>
      </c>
      <c r="W49" s="59">
        <f t="shared" ref="W49:W80" si="50">($L$17/$V$4)</f>
        <v>2164.2416666666668</v>
      </c>
      <c r="X49" s="59">
        <f t="shared" si="14"/>
        <v>4492.5544166666668</v>
      </c>
      <c r="Y49" s="59">
        <f t="shared" si="15"/>
        <v>4601.3395833333334</v>
      </c>
      <c r="Z49" s="59">
        <f t="shared" si="17"/>
        <v>4956.3041666666668</v>
      </c>
      <c r="AA49" s="59">
        <f t="shared" si="18"/>
        <v>4918.3078333333333</v>
      </c>
      <c r="AB49" s="59">
        <f t="shared" si="19"/>
        <v>2765.8674999999998</v>
      </c>
      <c r="AC49" s="59">
        <f t="shared" si="20"/>
        <v>3596.1062499999998</v>
      </c>
      <c r="AD49" s="59">
        <f t="shared" si="21"/>
        <v>3476.3807499999998</v>
      </c>
      <c r="AE49" s="59">
        <f t="shared" si="22"/>
        <v>2770.5128333333337</v>
      </c>
      <c r="AF49" s="59">
        <f t="shared" si="23"/>
        <v>2729.8474166666665</v>
      </c>
      <c r="AG49" s="59">
        <f t="shared" si="24"/>
        <v>4204.6080000000002</v>
      </c>
      <c r="AH49" s="59">
        <f t="shared" si="25"/>
        <v>2544.7301666666667</v>
      </c>
      <c r="AI49" s="59">
        <f t="shared" si="26"/>
        <v>3810.5254166666664</v>
      </c>
      <c r="AJ49" s="59">
        <f t="shared" si="27"/>
        <v>3498.8083333333334</v>
      </c>
      <c r="AK49" s="59">
        <f t="shared" si="28"/>
        <v>4913.9655000000002</v>
      </c>
      <c r="AL49" s="59">
        <f t="shared" si="29"/>
        <v>3205.0681666666665</v>
      </c>
      <c r="AM49" s="59">
        <f t="shared" si="30"/>
        <v>3470.1737499999999</v>
      </c>
      <c r="AN49" s="59">
        <f t="shared" si="31"/>
        <v>2618.9530833333333</v>
      </c>
      <c r="AO49" s="59">
        <f t="shared" si="33"/>
        <v>5148.4816666666675</v>
      </c>
      <c r="AP49" s="59">
        <f t="shared" si="34"/>
        <v>8538.7404999999999</v>
      </c>
      <c r="AQ49" s="59">
        <f t="shared" si="35"/>
        <v>10274.190916666668</v>
      </c>
      <c r="AR49" s="59">
        <f t="shared" si="36"/>
        <v>9660.3310833333326</v>
      </c>
      <c r="AS49" s="59">
        <f t="shared" si="37"/>
        <v>5995.5114166666663</v>
      </c>
      <c r="AT49" s="59">
        <f t="shared" si="38"/>
        <v>4003.8519166666665</v>
      </c>
      <c r="AU49" s="59">
        <f t="shared" si="39"/>
        <v>5827.9452499999998</v>
      </c>
      <c r="AV49" s="59">
        <f t="shared" si="40"/>
        <v>9643.6972500000011</v>
      </c>
      <c r="AW49" s="59">
        <f t="shared" si="41"/>
        <v>11635.356666666665</v>
      </c>
      <c r="AX49" s="59">
        <f t="shared" si="42"/>
        <v>9811.2633333333342</v>
      </c>
      <c r="AY49" s="59">
        <f t="shared" si="43"/>
        <v>6020.6667500000003</v>
      </c>
      <c r="AZ49" s="59">
        <f t="shared" si="45"/>
        <v>4018.9451666666669</v>
      </c>
      <c r="BA49" s="59">
        <f t="shared" si="47"/>
        <v>5838.007333333333</v>
      </c>
      <c r="BB49" s="59">
        <f t="shared" si="49"/>
        <v>9668.3391666666666</v>
      </c>
      <c r="BC49" s="59">
        <f t="shared" ref="BC49:BC80" si="51">($L$49/$V$4)</f>
        <v>11666.241166666667</v>
      </c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G49" s="59">
        <f t="shared" si="4"/>
        <v>183344.87275000004</v>
      </c>
    </row>
    <row r="50" spans="1:85" s="97" customFormat="1" x14ac:dyDescent="0.3">
      <c r="A50" s="95" t="s">
        <v>24</v>
      </c>
      <c r="B50" s="96">
        <v>2024</v>
      </c>
      <c r="C50" s="59">
        <v>0</v>
      </c>
      <c r="D50" s="59">
        <v>0</v>
      </c>
      <c r="E50" s="59">
        <v>53463.24</v>
      </c>
      <c r="F50" s="59">
        <v>0</v>
      </c>
      <c r="G50" s="59">
        <v>0</v>
      </c>
      <c r="H50" s="59"/>
      <c r="I50" s="59"/>
      <c r="J50" s="59"/>
      <c r="L50" s="59">
        <f t="shared" si="5"/>
        <v>53463.24</v>
      </c>
      <c r="M50" s="288">
        <f t="shared" si="10"/>
        <v>22054847.970000003</v>
      </c>
      <c r="N50" s="59">
        <f t="shared" si="32"/>
        <v>183790.39975000004</v>
      </c>
      <c r="O50" s="288">
        <f t="shared" si="11"/>
        <v>2756462.3567500003</v>
      </c>
      <c r="P50" s="288">
        <f t="shared" si="6"/>
        <v>19298385.613250002</v>
      </c>
      <c r="Q50" s="288">
        <f t="shared" si="7"/>
        <v>32598.460378663749</v>
      </c>
      <c r="R50" s="288">
        <f t="shared" si="16"/>
        <v>110000.79799552502</v>
      </c>
      <c r="T50" s="59">
        <f t="shared" si="44"/>
        <v>0</v>
      </c>
      <c r="U50" s="59">
        <f t="shared" si="46"/>
        <v>113.54166666666667</v>
      </c>
      <c r="V50" s="59">
        <f t="shared" si="48"/>
        <v>741.4666666666667</v>
      </c>
      <c r="W50" s="59">
        <f t="shared" si="50"/>
        <v>2164.2416666666668</v>
      </c>
      <c r="X50" s="59">
        <f t="shared" ref="X50:X81" si="52">($L$18/$V$4)</f>
        <v>4492.5544166666668</v>
      </c>
      <c r="Y50" s="59">
        <f t="shared" si="15"/>
        <v>4601.3395833333334</v>
      </c>
      <c r="Z50" s="59">
        <f t="shared" si="17"/>
        <v>4956.3041666666668</v>
      </c>
      <c r="AA50" s="59">
        <f t="shared" si="18"/>
        <v>4918.3078333333333</v>
      </c>
      <c r="AB50" s="59">
        <f t="shared" si="19"/>
        <v>2765.8674999999998</v>
      </c>
      <c r="AC50" s="59">
        <f t="shared" si="20"/>
        <v>3596.1062499999998</v>
      </c>
      <c r="AD50" s="59">
        <f t="shared" si="21"/>
        <v>3476.3807499999998</v>
      </c>
      <c r="AE50" s="59">
        <f t="shared" si="22"/>
        <v>2770.5128333333337</v>
      </c>
      <c r="AF50" s="59">
        <f t="shared" si="23"/>
        <v>2729.8474166666665</v>
      </c>
      <c r="AG50" s="59">
        <f t="shared" si="24"/>
        <v>4204.6080000000002</v>
      </c>
      <c r="AH50" s="59">
        <f t="shared" si="25"/>
        <v>2544.7301666666667</v>
      </c>
      <c r="AI50" s="59">
        <f t="shared" si="26"/>
        <v>3810.5254166666664</v>
      </c>
      <c r="AJ50" s="59">
        <f t="shared" si="27"/>
        <v>3498.8083333333334</v>
      </c>
      <c r="AK50" s="59">
        <f t="shared" si="28"/>
        <v>4913.9655000000002</v>
      </c>
      <c r="AL50" s="59">
        <f t="shared" si="29"/>
        <v>3205.0681666666665</v>
      </c>
      <c r="AM50" s="59">
        <f t="shared" si="30"/>
        <v>3470.1737499999999</v>
      </c>
      <c r="AN50" s="59">
        <f t="shared" si="31"/>
        <v>2618.9530833333333</v>
      </c>
      <c r="AO50" s="59">
        <f t="shared" si="33"/>
        <v>5148.4816666666675</v>
      </c>
      <c r="AP50" s="59">
        <f t="shared" si="34"/>
        <v>8538.7404999999999</v>
      </c>
      <c r="AQ50" s="59">
        <f t="shared" si="35"/>
        <v>10274.190916666668</v>
      </c>
      <c r="AR50" s="59">
        <f t="shared" si="36"/>
        <v>9660.3310833333326</v>
      </c>
      <c r="AS50" s="59">
        <f t="shared" si="37"/>
        <v>5995.5114166666663</v>
      </c>
      <c r="AT50" s="59">
        <f t="shared" si="38"/>
        <v>4003.8519166666665</v>
      </c>
      <c r="AU50" s="59">
        <f t="shared" si="39"/>
        <v>5827.9452499999998</v>
      </c>
      <c r="AV50" s="59">
        <f t="shared" si="40"/>
        <v>9643.6972500000011</v>
      </c>
      <c r="AW50" s="59">
        <f t="shared" si="41"/>
        <v>11635.356666666665</v>
      </c>
      <c r="AX50" s="59">
        <f t="shared" si="42"/>
        <v>9811.2633333333342</v>
      </c>
      <c r="AY50" s="59">
        <f t="shared" si="43"/>
        <v>6020.6667500000003</v>
      </c>
      <c r="AZ50" s="59">
        <f t="shared" si="45"/>
        <v>4018.9451666666669</v>
      </c>
      <c r="BA50" s="59">
        <f t="shared" si="47"/>
        <v>5838.007333333333</v>
      </c>
      <c r="BB50" s="59">
        <f t="shared" si="49"/>
        <v>9668.3391666666666</v>
      </c>
      <c r="BC50" s="59">
        <f t="shared" si="51"/>
        <v>11666.241166666667</v>
      </c>
      <c r="BD50" s="59">
        <f t="shared" ref="BD50:BD81" si="53">($L$50/$V$4)</f>
        <v>445.52699999999999</v>
      </c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G50" s="59">
        <f t="shared" si="4"/>
        <v>183790.39975000004</v>
      </c>
    </row>
    <row r="51" spans="1:85" s="97" customFormat="1" x14ac:dyDescent="0.3">
      <c r="A51" s="95" t="s">
        <v>25</v>
      </c>
      <c r="B51" s="96">
        <v>2024</v>
      </c>
      <c r="C51" s="59">
        <v>0</v>
      </c>
      <c r="D51" s="59">
        <v>0</v>
      </c>
      <c r="E51" s="59">
        <v>52423.33</v>
      </c>
      <c r="F51" s="59">
        <v>0</v>
      </c>
      <c r="G51" s="59">
        <v>0</v>
      </c>
      <c r="H51" s="59"/>
      <c r="I51" s="59"/>
      <c r="J51" s="59"/>
      <c r="L51" s="59">
        <f t="shared" si="5"/>
        <v>52423.33</v>
      </c>
      <c r="M51" s="288">
        <f t="shared" si="10"/>
        <v>22107271.300000001</v>
      </c>
      <c r="N51" s="59">
        <f t="shared" si="32"/>
        <v>184227.26083333336</v>
      </c>
      <c r="O51" s="288">
        <f t="shared" si="11"/>
        <v>2940689.6175833335</v>
      </c>
      <c r="P51" s="288">
        <f t="shared" si="6"/>
        <v>19166581.682416666</v>
      </c>
      <c r="Q51" s="288">
        <f t="shared" si="7"/>
        <v>32375.819723474819</v>
      </c>
      <c r="R51" s="288">
        <f t="shared" si="16"/>
        <v>109249.51558977499</v>
      </c>
      <c r="T51" s="59">
        <f t="shared" si="44"/>
        <v>0</v>
      </c>
      <c r="U51" s="59">
        <f t="shared" si="46"/>
        <v>113.54166666666667</v>
      </c>
      <c r="V51" s="59">
        <f t="shared" si="48"/>
        <v>741.4666666666667</v>
      </c>
      <c r="W51" s="59">
        <f t="shared" si="50"/>
        <v>2164.2416666666668</v>
      </c>
      <c r="X51" s="59">
        <f t="shared" si="52"/>
        <v>4492.5544166666668</v>
      </c>
      <c r="Y51" s="59">
        <f t="shared" ref="Y51:Y82" si="54">($L$19/$V$4)</f>
        <v>4601.3395833333334</v>
      </c>
      <c r="Z51" s="59">
        <f t="shared" si="17"/>
        <v>4956.3041666666668</v>
      </c>
      <c r="AA51" s="59">
        <f t="shared" si="18"/>
        <v>4918.3078333333333</v>
      </c>
      <c r="AB51" s="59">
        <f t="shared" si="19"/>
        <v>2765.8674999999998</v>
      </c>
      <c r="AC51" s="59">
        <f t="shared" si="20"/>
        <v>3596.1062499999998</v>
      </c>
      <c r="AD51" s="59">
        <f t="shared" si="21"/>
        <v>3476.3807499999998</v>
      </c>
      <c r="AE51" s="59">
        <f t="shared" si="22"/>
        <v>2770.5128333333337</v>
      </c>
      <c r="AF51" s="59">
        <f t="shared" si="23"/>
        <v>2729.8474166666665</v>
      </c>
      <c r="AG51" s="59">
        <f t="shared" si="24"/>
        <v>4204.6080000000002</v>
      </c>
      <c r="AH51" s="59">
        <f t="shared" si="25"/>
        <v>2544.7301666666667</v>
      </c>
      <c r="AI51" s="59">
        <f t="shared" si="26"/>
        <v>3810.5254166666664</v>
      </c>
      <c r="AJ51" s="59">
        <f t="shared" si="27"/>
        <v>3498.8083333333334</v>
      </c>
      <c r="AK51" s="59">
        <f t="shared" si="28"/>
        <v>4913.9655000000002</v>
      </c>
      <c r="AL51" s="59">
        <f t="shared" si="29"/>
        <v>3205.0681666666665</v>
      </c>
      <c r="AM51" s="59">
        <f t="shared" si="30"/>
        <v>3470.1737499999999</v>
      </c>
      <c r="AN51" s="59">
        <f t="shared" si="31"/>
        <v>2618.9530833333333</v>
      </c>
      <c r="AO51" s="59">
        <f t="shared" si="33"/>
        <v>5148.4816666666675</v>
      </c>
      <c r="AP51" s="59">
        <f t="shared" si="34"/>
        <v>8538.7404999999999</v>
      </c>
      <c r="AQ51" s="59">
        <f t="shared" si="35"/>
        <v>10274.190916666668</v>
      </c>
      <c r="AR51" s="59">
        <f t="shared" si="36"/>
        <v>9660.3310833333326</v>
      </c>
      <c r="AS51" s="59">
        <f t="shared" si="37"/>
        <v>5995.5114166666663</v>
      </c>
      <c r="AT51" s="59">
        <f t="shared" si="38"/>
        <v>4003.8519166666665</v>
      </c>
      <c r="AU51" s="59">
        <f t="shared" si="39"/>
        <v>5827.9452499999998</v>
      </c>
      <c r="AV51" s="59">
        <f t="shared" si="40"/>
        <v>9643.6972500000011</v>
      </c>
      <c r="AW51" s="59">
        <f t="shared" si="41"/>
        <v>11635.356666666665</v>
      </c>
      <c r="AX51" s="59">
        <f t="shared" si="42"/>
        <v>9811.2633333333342</v>
      </c>
      <c r="AY51" s="59">
        <f t="shared" si="43"/>
        <v>6020.6667500000003</v>
      </c>
      <c r="AZ51" s="59">
        <f t="shared" si="45"/>
        <v>4018.9451666666669</v>
      </c>
      <c r="BA51" s="59">
        <f t="shared" si="47"/>
        <v>5838.007333333333</v>
      </c>
      <c r="BB51" s="59">
        <f t="shared" si="49"/>
        <v>9668.3391666666666</v>
      </c>
      <c r="BC51" s="59">
        <f t="shared" si="51"/>
        <v>11666.241166666667</v>
      </c>
      <c r="BD51" s="59">
        <f t="shared" si="53"/>
        <v>445.52699999999999</v>
      </c>
      <c r="BE51" s="59">
        <f t="shared" ref="BE51:BE82" si="55">($L$51/$V$4)</f>
        <v>436.86108333333334</v>
      </c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G51" s="59">
        <f t="shared" si="4"/>
        <v>184227.26083333336</v>
      </c>
    </row>
    <row r="52" spans="1:85" s="97" customFormat="1" x14ac:dyDescent="0.3">
      <c r="A52" s="95" t="s">
        <v>26</v>
      </c>
      <c r="B52" s="96">
        <v>2024</v>
      </c>
      <c r="C52" s="59">
        <v>0</v>
      </c>
      <c r="D52" s="59">
        <v>0</v>
      </c>
      <c r="E52" s="59">
        <v>35854.000000000007</v>
      </c>
      <c r="F52" s="59">
        <v>0</v>
      </c>
      <c r="G52" s="59">
        <v>0</v>
      </c>
      <c r="H52" s="59"/>
      <c r="I52" s="59"/>
      <c r="J52" s="59"/>
      <c r="L52" s="59">
        <f t="shared" si="5"/>
        <v>35854.000000000007</v>
      </c>
      <c r="M52" s="288">
        <f t="shared" si="10"/>
        <v>22143125.300000001</v>
      </c>
      <c r="N52" s="59">
        <f t="shared" si="32"/>
        <v>184526.04416666669</v>
      </c>
      <c r="O52" s="288">
        <f t="shared" si="11"/>
        <v>3125215.66175</v>
      </c>
      <c r="P52" s="288">
        <f t="shared" si="6"/>
        <v>19017909.638250001</v>
      </c>
      <c r="Q52" s="288">
        <f t="shared" si="7"/>
        <v>32124.685776920527</v>
      </c>
      <c r="R52" s="288">
        <f t="shared" si="16"/>
        <v>108402.084938025</v>
      </c>
      <c r="T52" s="59">
        <f t="shared" si="44"/>
        <v>0</v>
      </c>
      <c r="U52" s="59">
        <f t="shared" si="46"/>
        <v>113.54166666666667</v>
      </c>
      <c r="V52" s="59">
        <f t="shared" si="48"/>
        <v>741.4666666666667</v>
      </c>
      <c r="W52" s="59">
        <f t="shared" si="50"/>
        <v>2164.2416666666668</v>
      </c>
      <c r="X52" s="59">
        <f t="shared" si="52"/>
        <v>4492.5544166666668</v>
      </c>
      <c r="Y52" s="59">
        <f t="shared" si="54"/>
        <v>4601.3395833333334</v>
      </c>
      <c r="Z52" s="59">
        <f t="shared" ref="Z52:Z83" si="56">($L$20/$V$4)</f>
        <v>4956.3041666666668</v>
      </c>
      <c r="AA52" s="59">
        <f t="shared" si="18"/>
        <v>4918.3078333333333</v>
      </c>
      <c r="AB52" s="59">
        <f t="shared" si="19"/>
        <v>2765.8674999999998</v>
      </c>
      <c r="AC52" s="59">
        <f t="shared" si="20"/>
        <v>3596.1062499999998</v>
      </c>
      <c r="AD52" s="59">
        <f t="shared" si="21"/>
        <v>3476.3807499999998</v>
      </c>
      <c r="AE52" s="59">
        <f t="shared" si="22"/>
        <v>2770.5128333333337</v>
      </c>
      <c r="AF52" s="59">
        <f t="shared" si="23"/>
        <v>2729.8474166666665</v>
      </c>
      <c r="AG52" s="59">
        <f t="shared" si="24"/>
        <v>4204.6080000000002</v>
      </c>
      <c r="AH52" s="59">
        <f t="shared" si="25"/>
        <v>2544.7301666666667</v>
      </c>
      <c r="AI52" s="59">
        <f t="shared" si="26"/>
        <v>3810.5254166666664</v>
      </c>
      <c r="AJ52" s="59">
        <f t="shared" si="27"/>
        <v>3498.8083333333334</v>
      </c>
      <c r="AK52" s="59">
        <f t="shared" si="28"/>
        <v>4913.9655000000002</v>
      </c>
      <c r="AL52" s="59">
        <f t="shared" si="29"/>
        <v>3205.0681666666665</v>
      </c>
      <c r="AM52" s="59">
        <f t="shared" si="30"/>
        <v>3470.1737499999999</v>
      </c>
      <c r="AN52" s="59">
        <f t="shared" si="31"/>
        <v>2618.9530833333333</v>
      </c>
      <c r="AO52" s="59">
        <f t="shared" si="33"/>
        <v>5148.4816666666675</v>
      </c>
      <c r="AP52" s="59">
        <f t="shared" si="34"/>
        <v>8538.7404999999999</v>
      </c>
      <c r="AQ52" s="59">
        <f t="shared" si="35"/>
        <v>10274.190916666668</v>
      </c>
      <c r="AR52" s="59">
        <f t="shared" si="36"/>
        <v>9660.3310833333326</v>
      </c>
      <c r="AS52" s="59">
        <f t="shared" si="37"/>
        <v>5995.5114166666663</v>
      </c>
      <c r="AT52" s="59">
        <f t="shared" si="38"/>
        <v>4003.8519166666665</v>
      </c>
      <c r="AU52" s="59">
        <f t="shared" si="39"/>
        <v>5827.9452499999998</v>
      </c>
      <c r="AV52" s="59">
        <f t="shared" si="40"/>
        <v>9643.6972500000011</v>
      </c>
      <c r="AW52" s="59">
        <f t="shared" si="41"/>
        <v>11635.356666666665</v>
      </c>
      <c r="AX52" s="59">
        <f t="shared" si="42"/>
        <v>9811.2633333333342</v>
      </c>
      <c r="AY52" s="59">
        <f t="shared" si="43"/>
        <v>6020.6667500000003</v>
      </c>
      <c r="AZ52" s="59">
        <f t="shared" si="45"/>
        <v>4018.9451666666669</v>
      </c>
      <c r="BA52" s="59">
        <f t="shared" si="47"/>
        <v>5838.007333333333</v>
      </c>
      <c r="BB52" s="59">
        <f t="shared" si="49"/>
        <v>9668.3391666666666</v>
      </c>
      <c r="BC52" s="59">
        <f t="shared" si="51"/>
        <v>11666.241166666667</v>
      </c>
      <c r="BD52" s="59">
        <f t="shared" si="53"/>
        <v>445.52699999999999</v>
      </c>
      <c r="BE52" s="59">
        <f t="shared" si="55"/>
        <v>436.86108333333334</v>
      </c>
      <c r="BF52" s="59">
        <f t="shared" ref="BF52:BF83" si="57">($L$52/$V$4)</f>
        <v>298.78333333333342</v>
      </c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G52" s="59">
        <f t="shared" si="4"/>
        <v>184526.04416666669</v>
      </c>
    </row>
    <row r="53" spans="1:85" s="97" customFormat="1" x14ac:dyDescent="0.3">
      <c r="A53" s="95" t="s">
        <v>27</v>
      </c>
      <c r="B53" s="96">
        <v>2024</v>
      </c>
      <c r="C53" s="59">
        <v>0</v>
      </c>
      <c r="D53" s="59">
        <v>0</v>
      </c>
      <c r="E53" s="59">
        <v>27569.33</v>
      </c>
      <c r="F53" s="59">
        <v>0</v>
      </c>
      <c r="G53" s="59">
        <v>0</v>
      </c>
      <c r="H53" s="59"/>
      <c r="I53" s="59"/>
      <c r="J53" s="59"/>
      <c r="L53" s="59">
        <f t="shared" si="5"/>
        <v>27569.33</v>
      </c>
      <c r="M53" s="288">
        <f t="shared" si="10"/>
        <v>22170694.629999999</v>
      </c>
      <c r="N53" s="59">
        <f t="shared" si="32"/>
        <v>184755.78858333334</v>
      </c>
      <c r="O53" s="288">
        <f t="shared" si="11"/>
        <v>3309971.4503333331</v>
      </c>
      <c r="P53" s="288">
        <f t="shared" si="6"/>
        <v>18860723.179666664</v>
      </c>
      <c r="Q53" s="288">
        <f t="shared" si="7"/>
        <v>31859.169445923737</v>
      </c>
      <c r="R53" s="288">
        <f t="shared" si="16"/>
        <v>107506.12212409999</v>
      </c>
      <c r="T53" s="59">
        <f t="shared" si="44"/>
        <v>0</v>
      </c>
      <c r="U53" s="59">
        <f t="shared" si="46"/>
        <v>113.54166666666667</v>
      </c>
      <c r="V53" s="59">
        <f t="shared" si="48"/>
        <v>741.4666666666667</v>
      </c>
      <c r="W53" s="59">
        <f t="shared" si="50"/>
        <v>2164.2416666666668</v>
      </c>
      <c r="X53" s="59">
        <f t="shared" si="52"/>
        <v>4492.5544166666668</v>
      </c>
      <c r="Y53" s="59">
        <f t="shared" si="54"/>
        <v>4601.3395833333334</v>
      </c>
      <c r="Z53" s="59">
        <f t="shared" si="56"/>
        <v>4956.3041666666668</v>
      </c>
      <c r="AA53" s="59">
        <f t="shared" ref="AA53:AA84" si="58">($L$21/$V$4)</f>
        <v>4918.3078333333333</v>
      </c>
      <c r="AB53" s="59">
        <f t="shared" si="19"/>
        <v>2765.8674999999998</v>
      </c>
      <c r="AC53" s="59">
        <f t="shared" si="20"/>
        <v>3596.1062499999998</v>
      </c>
      <c r="AD53" s="59">
        <f t="shared" si="21"/>
        <v>3476.3807499999998</v>
      </c>
      <c r="AE53" s="59">
        <f t="shared" si="22"/>
        <v>2770.5128333333337</v>
      </c>
      <c r="AF53" s="59">
        <f t="shared" si="23"/>
        <v>2729.8474166666665</v>
      </c>
      <c r="AG53" s="59">
        <f t="shared" si="24"/>
        <v>4204.6080000000002</v>
      </c>
      <c r="AH53" s="59">
        <f t="shared" si="25"/>
        <v>2544.7301666666667</v>
      </c>
      <c r="AI53" s="59">
        <f t="shared" si="26"/>
        <v>3810.5254166666664</v>
      </c>
      <c r="AJ53" s="59">
        <f t="shared" si="27"/>
        <v>3498.8083333333334</v>
      </c>
      <c r="AK53" s="59">
        <f t="shared" si="28"/>
        <v>4913.9655000000002</v>
      </c>
      <c r="AL53" s="59">
        <f t="shared" si="29"/>
        <v>3205.0681666666665</v>
      </c>
      <c r="AM53" s="59">
        <f t="shared" si="30"/>
        <v>3470.1737499999999</v>
      </c>
      <c r="AN53" s="59">
        <f t="shared" si="31"/>
        <v>2618.9530833333333</v>
      </c>
      <c r="AO53" s="59">
        <f t="shared" si="33"/>
        <v>5148.4816666666675</v>
      </c>
      <c r="AP53" s="59">
        <f t="shared" si="34"/>
        <v>8538.7404999999999</v>
      </c>
      <c r="AQ53" s="59">
        <f t="shared" si="35"/>
        <v>10274.190916666668</v>
      </c>
      <c r="AR53" s="59">
        <f t="shared" si="36"/>
        <v>9660.3310833333326</v>
      </c>
      <c r="AS53" s="59">
        <f t="shared" si="37"/>
        <v>5995.5114166666663</v>
      </c>
      <c r="AT53" s="59">
        <f t="shared" si="38"/>
        <v>4003.8519166666665</v>
      </c>
      <c r="AU53" s="59">
        <f t="shared" si="39"/>
        <v>5827.9452499999998</v>
      </c>
      <c r="AV53" s="59">
        <f t="shared" si="40"/>
        <v>9643.6972500000011</v>
      </c>
      <c r="AW53" s="59">
        <f t="shared" si="41"/>
        <v>11635.356666666665</v>
      </c>
      <c r="AX53" s="59">
        <f t="shared" si="42"/>
        <v>9811.2633333333342</v>
      </c>
      <c r="AY53" s="59">
        <f t="shared" si="43"/>
        <v>6020.6667500000003</v>
      </c>
      <c r="AZ53" s="59">
        <f t="shared" si="45"/>
        <v>4018.9451666666669</v>
      </c>
      <c r="BA53" s="59">
        <f t="shared" si="47"/>
        <v>5838.007333333333</v>
      </c>
      <c r="BB53" s="59">
        <f t="shared" si="49"/>
        <v>9668.3391666666666</v>
      </c>
      <c r="BC53" s="59">
        <f t="shared" si="51"/>
        <v>11666.241166666667</v>
      </c>
      <c r="BD53" s="59">
        <f t="shared" si="53"/>
        <v>445.52699999999999</v>
      </c>
      <c r="BE53" s="59">
        <f t="shared" si="55"/>
        <v>436.86108333333334</v>
      </c>
      <c r="BF53" s="59">
        <f t="shared" si="57"/>
        <v>298.78333333333342</v>
      </c>
      <c r="BG53" s="59">
        <f t="shared" ref="BG53:BG84" si="59">($L$53/$V$4)</f>
        <v>229.74441666666669</v>
      </c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G53" s="59">
        <f t="shared" si="4"/>
        <v>184755.78858333334</v>
      </c>
    </row>
    <row r="54" spans="1:85" s="97" customFormat="1" x14ac:dyDescent="0.3">
      <c r="A54" s="95" t="s">
        <v>28</v>
      </c>
      <c r="B54" s="96">
        <v>2024</v>
      </c>
      <c r="C54" s="59">
        <v>0</v>
      </c>
      <c r="D54" s="59">
        <v>0</v>
      </c>
      <c r="E54" s="59">
        <v>35854.000000000007</v>
      </c>
      <c r="F54" s="59">
        <v>0</v>
      </c>
      <c r="G54" s="59">
        <v>0</v>
      </c>
      <c r="H54" s="59"/>
      <c r="I54" s="59"/>
      <c r="J54" s="59"/>
      <c r="L54" s="59">
        <f t="shared" si="5"/>
        <v>35854.000000000007</v>
      </c>
      <c r="M54" s="288">
        <f t="shared" si="10"/>
        <v>22206548.629999999</v>
      </c>
      <c r="N54" s="59">
        <f t="shared" si="32"/>
        <v>185054.57191666667</v>
      </c>
      <c r="O54" s="288">
        <f t="shared" si="11"/>
        <v>3495026.0222499999</v>
      </c>
      <c r="P54" s="288">
        <f t="shared" si="6"/>
        <v>18711522.607749999</v>
      </c>
      <c r="Q54" s="288">
        <f t="shared" si="7"/>
        <v>31607.142720498581</v>
      </c>
      <c r="R54" s="288">
        <f t="shared" si="16"/>
        <v>106655.67886417499</v>
      </c>
      <c r="T54" s="59">
        <f t="shared" si="44"/>
        <v>0</v>
      </c>
      <c r="U54" s="59">
        <f t="shared" si="46"/>
        <v>113.54166666666667</v>
      </c>
      <c r="V54" s="59">
        <f t="shared" si="48"/>
        <v>741.4666666666667</v>
      </c>
      <c r="W54" s="59">
        <f t="shared" si="50"/>
        <v>2164.2416666666668</v>
      </c>
      <c r="X54" s="59">
        <f t="shared" si="52"/>
        <v>4492.5544166666668</v>
      </c>
      <c r="Y54" s="59">
        <f t="shared" si="54"/>
        <v>4601.3395833333334</v>
      </c>
      <c r="Z54" s="59">
        <f t="shared" si="56"/>
        <v>4956.3041666666668</v>
      </c>
      <c r="AA54" s="59">
        <f t="shared" si="58"/>
        <v>4918.3078333333333</v>
      </c>
      <c r="AB54" s="59">
        <f t="shared" ref="AB54:AB85" si="60">($L$22/$V$4)</f>
        <v>2765.8674999999998</v>
      </c>
      <c r="AC54" s="59">
        <f t="shared" si="20"/>
        <v>3596.1062499999998</v>
      </c>
      <c r="AD54" s="59">
        <f t="shared" si="21"/>
        <v>3476.3807499999998</v>
      </c>
      <c r="AE54" s="59">
        <f t="shared" si="22"/>
        <v>2770.5128333333337</v>
      </c>
      <c r="AF54" s="59">
        <f t="shared" si="23"/>
        <v>2729.8474166666665</v>
      </c>
      <c r="AG54" s="59">
        <f t="shared" si="24"/>
        <v>4204.6080000000002</v>
      </c>
      <c r="AH54" s="59">
        <f t="shared" si="25"/>
        <v>2544.7301666666667</v>
      </c>
      <c r="AI54" s="59">
        <f t="shared" si="26"/>
        <v>3810.5254166666664</v>
      </c>
      <c r="AJ54" s="59">
        <f t="shared" si="27"/>
        <v>3498.8083333333334</v>
      </c>
      <c r="AK54" s="59">
        <f t="shared" si="28"/>
        <v>4913.9655000000002</v>
      </c>
      <c r="AL54" s="59">
        <f t="shared" si="29"/>
        <v>3205.0681666666665</v>
      </c>
      <c r="AM54" s="59">
        <f t="shared" si="30"/>
        <v>3470.1737499999999</v>
      </c>
      <c r="AN54" s="59">
        <f t="shared" si="31"/>
        <v>2618.9530833333333</v>
      </c>
      <c r="AO54" s="59">
        <f t="shared" si="33"/>
        <v>5148.4816666666675</v>
      </c>
      <c r="AP54" s="59">
        <f t="shared" si="34"/>
        <v>8538.7404999999999</v>
      </c>
      <c r="AQ54" s="59">
        <f t="shared" si="35"/>
        <v>10274.190916666668</v>
      </c>
      <c r="AR54" s="59">
        <f t="shared" si="36"/>
        <v>9660.3310833333326</v>
      </c>
      <c r="AS54" s="59">
        <f t="shared" si="37"/>
        <v>5995.5114166666663</v>
      </c>
      <c r="AT54" s="59">
        <f t="shared" si="38"/>
        <v>4003.8519166666665</v>
      </c>
      <c r="AU54" s="59">
        <f t="shared" si="39"/>
        <v>5827.9452499999998</v>
      </c>
      <c r="AV54" s="59">
        <f t="shared" si="40"/>
        <v>9643.6972500000011</v>
      </c>
      <c r="AW54" s="59">
        <f t="shared" si="41"/>
        <v>11635.356666666665</v>
      </c>
      <c r="AX54" s="59">
        <f t="shared" si="42"/>
        <v>9811.2633333333342</v>
      </c>
      <c r="AY54" s="59">
        <f t="shared" si="43"/>
        <v>6020.6667500000003</v>
      </c>
      <c r="AZ54" s="59">
        <f t="shared" si="45"/>
        <v>4018.9451666666669</v>
      </c>
      <c r="BA54" s="59">
        <f t="shared" si="47"/>
        <v>5838.007333333333</v>
      </c>
      <c r="BB54" s="59">
        <f t="shared" si="49"/>
        <v>9668.3391666666666</v>
      </c>
      <c r="BC54" s="59">
        <f t="shared" si="51"/>
        <v>11666.241166666667</v>
      </c>
      <c r="BD54" s="59">
        <f t="shared" si="53"/>
        <v>445.52699999999999</v>
      </c>
      <c r="BE54" s="59">
        <f t="shared" si="55"/>
        <v>436.86108333333334</v>
      </c>
      <c r="BF54" s="59">
        <f t="shared" si="57"/>
        <v>298.78333333333342</v>
      </c>
      <c r="BG54" s="59">
        <f t="shared" si="59"/>
        <v>229.74441666666669</v>
      </c>
      <c r="BH54" s="59">
        <f t="shared" ref="BH54:BH85" si="61">($L$54/$V$4)</f>
        <v>298.78333333333342</v>
      </c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G54" s="59">
        <f t="shared" si="4"/>
        <v>185054.57191666667</v>
      </c>
    </row>
    <row r="55" spans="1:85" s="97" customFormat="1" x14ac:dyDescent="0.3">
      <c r="A55" s="95" t="s">
        <v>29</v>
      </c>
      <c r="B55" s="96">
        <v>2024</v>
      </c>
      <c r="C55" s="59">
        <v>0</v>
      </c>
      <c r="D55" s="59">
        <v>0</v>
      </c>
      <c r="E55" s="59">
        <v>52423.33</v>
      </c>
      <c r="F55" s="59">
        <v>0</v>
      </c>
      <c r="G55" s="59">
        <v>0</v>
      </c>
      <c r="H55" s="59"/>
      <c r="I55" s="59"/>
      <c r="J55" s="59"/>
      <c r="L55" s="59">
        <f t="shared" si="5"/>
        <v>52423.33</v>
      </c>
      <c r="M55" s="288">
        <f t="shared" si="10"/>
        <v>22258971.959999997</v>
      </c>
      <c r="N55" s="59">
        <f t="shared" si="32"/>
        <v>185491.43299999999</v>
      </c>
      <c r="O55" s="288">
        <f t="shared" si="11"/>
        <v>3680517.4552500001</v>
      </c>
      <c r="P55" s="288">
        <f t="shared" si="6"/>
        <v>18578454.504749998</v>
      </c>
      <c r="Q55" s="288">
        <f t="shared" si="7"/>
        <v>31382.366650093438</v>
      </c>
      <c r="R55" s="288">
        <f t="shared" si="16"/>
        <v>105897.19067707499</v>
      </c>
      <c r="T55" s="59">
        <f t="shared" si="44"/>
        <v>0</v>
      </c>
      <c r="U55" s="59">
        <f t="shared" si="46"/>
        <v>113.54166666666667</v>
      </c>
      <c r="V55" s="59">
        <f t="shared" si="48"/>
        <v>741.4666666666667</v>
      </c>
      <c r="W55" s="59">
        <f t="shared" si="50"/>
        <v>2164.2416666666668</v>
      </c>
      <c r="X55" s="59">
        <f t="shared" si="52"/>
        <v>4492.5544166666668</v>
      </c>
      <c r="Y55" s="59">
        <f t="shared" si="54"/>
        <v>4601.3395833333334</v>
      </c>
      <c r="Z55" s="59">
        <f t="shared" si="56"/>
        <v>4956.3041666666668</v>
      </c>
      <c r="AA55" s="59">
        <f t="shared" si="58"/>
        <v>4918.3078333333333</v>
      </c>
      <c r="AB55" s="59">
        <f t="shared" si="60"/>
        <v>2765.8674999999998</v>
      </c>
      <c r="AC55" s="59">
        <f t="shared" ref="AC55:AC86" si="62">($L$23/$V$4)</f>
        <v>3596.1062499999998</v>
      </c>
      <c r="AD55" s="59">
        <f t="shared" si="21"/>
        <v>3476.3807499999998</v>
      </c>
      <c r="AE55" s="59">
        <f t="shared" si="22"/>
        <v>2770.5128333333337</v>
      </c>
      <c r="AF55" s="59">
        <f t="shared" si="23"/>
        <v>2729.8474166666665</v>
      </c>
      <c r="AG55" s="59">
        <f t="shared" si="24"/>
        <v>4204.6080000000002</v>
      </c>
      <c r="AH55" s="59">
        <f t="shared" si="25"/>
        <v>2544.7301666666667</v>
      </c>
      <c r="AI55" s="59">
        <f t="shared" si="26"/>
        <v>3810.5254166666664</v>
      </c>
      <c r="AJ55" s="59">
        <f t="shared" si="27"/>
        <v>3498.8083333333334</v>
      </c>
      <c r="AK55" s="59">
        <f t="shared" si="28"/>
        <v>4913.9655000000002</v>
      </c>
      <c r="AL55" s="59">
        <f t="shared" si="29"/>
        <v>3205.0681666666665</v>
      </c>
      <c r="AM55" s="59">
        <f t="shared" si="30"/>
        <v>3470.1737499999999</v>
      </c>
      <c r="AN55" s="59">
        <f t="shared" si="31"/>
        <v>2618.9530833333333</v>
      </c>
      <c r="AO55" s="59">
        <f t="shared" si="33"/>
        <v>5148.4816666666675</v>
      </c>
      <c r="AP55" s="59">
        <f t="shared" si="34"/>
        <v>8538.7404999999999</v>
      </c>
      <c r="AQ55" s="59">
        <f t="shared" si="35"/>
        <v>10274.190916666668</v>
      </c>
      <c r="AR55" s="59">
        <f t="shared" si="36"/>
        <v>9660.3310833333326</v>
      </c>
      <c r="AS55" s="59">
        <f t="shared" si="37"/>
        <v>5995.5114166666663</v>
      </c>
      <c r="AT55" s="59">
        <f t="shared" si="38"/>
        <v>4003.8519166666665</v>
      </c>
      <c r="AU55" s="59">
        <f t="shared" si="39"/>
        <v>5827.9452499999998</v>
      </c>
      <c r="AV55" s="59">
        <f t="shared" si="40"/>
        <v>9643.6972500000011</v>
      </c>
      <c r="AW55" s="59">
        <f t="shared" si="41"/>
        <v>11635.356666666665</v>
      </c>
      <c r="AX55" s="59">
        <f t="shared" si="42"/>
        <v>9811.2633333333342</v>
      </c>
      <c r="AY55" s="59">
        <f t="shared" si="43"/>
        <v>6020.6667500000003</v>
      </c>
      <c r="AZ55" s="59">
        <f t="shared" si="45"/>
        <v>4018.9451666666669</v>
      </c>
      <c r="BA55" s="59">
        <f t="shared" si="47"/>
        <v>5838.007333333333</v>
      </c>
      <c r="BB55" s="59">
        <f t="shared" si="49"/>
        <v>9668.3391666666666</v>
      </c>
      <c r="BC55" s="59">
        <f t="shared" si="51"/>
        <v>11666.241166666667</v>
      </c>
      <c r="BD55" s="59">
        <f t="shared" si="53"/>
        <v>445.52699999999999</v>
      </c>
      <c r="BE55" s="59">
        <f t="shared" si="55"/>
        <v>436.86108333333334</v>
      </c>
      <c r="BF55" s="59">
        <f t="shared" si="57"/>
        <v>298.78333333333342</v>
      </c>
      <c r="BG55" s="59">
        <f t="shared" si="59"/>
        <v>229.74441666666669</v>
      </c>
      <c r="BH55" s="59">
        <f t="shared" si="61"/>
        <v>298.78333333333342</v>
      </c>
      <c r="BI55" s="59">
        <f t="shared" ref="BI55:BI86" si="63">($L$55/$V$4)</f>
        <v>436.86108333333334</v>
      </c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G55" s="59">
        <f t="shared" si="4"/>
        <v>185491.43299999999</v>
      </c>
    </row>
    <row r="56" spans="1:85" s="97" customFormat="1" x14ac:dyDescent="0.3">
      <c r="A56" s="95" t="s">
        <v>18</v>
      </c>
      <c r="B56" s="96">
        <v>2025</v>
      </c>
      <c r="C56" s="59">
        <v>0</v>
      </c>
      <c r="D56" s="59">
        <v>0</v>
      </c>
      <c r="E56" s="59">
        <v>60707.989999999991</v>
      </c>
      <c r="F56" s="59">
        <v>0</v>
      </c>
      <c r="G56" s="59">
        <v>0</v>
      </c>
      <c r="H56" s="59"/>
      <c r="I56" s="59"/>
      <c r="J56" s="59"/>
      <c r="L56" s="59">
        <f t="shared" si="5"/>
        <v>60707.989999999991</v>
      </c>
      <c r="M56" s="288">
        <f t="shared" si="10"/>
        <v>22319679.949999996</v>
      </c>
      <c r="N56" s="59">
        <f t="shared" si="32"/>
        <v>185997.33291666667</v>
      </c>
      <c r="O56" s="288">
        <f t="shared" si="11"/>
        <v>3866514.7881666669</v>
      </c>
      <c r="P56" s="288">
        <f t="shared" si="6"/>
        <v>18453165.161833327</v>
      </c>
      <c r="Q56" s="288">
        <f t="shared" si="7"/>
        <v>31170.730311034396</v>
      </c>
      <c r="R56" s="288">
        <f t="shared" si="16"/>
        <v>105183.04142244997</v>
      </c>
      <c r="T56" s="59">
        <f t="shared" si="44"/>
        <v>0</v>
      </c>
      <c r="U56" s="59">
        <f t="shared" si="46"/>
        <v>113.54166666666667</v>
      </c>
      <c r="V56" s="59">
        <f t="shared" si="48"/>
        <v>741.4666666666667</v>
      </c>
      <c r="W56" s="59">
        <f t="shared" si="50"/>
        <v>2164.2416666666668</v>
      </c>
      <c r="X56" s="59">
        <f t="shared" si="52"/>
        <v>4492.5544166666668</v>
      </c>
      <c r="Y56" s="59">
        <f t="shared" si="54"/>
        <v>4601.3395833333334</v>
      </c>
      <c r="Z56" s="59">
        <f t="shared" si="56"/>
        <v>4956.3041666666668</v>
      </c>
      <c r="AA56" s="59">
        <f t="shared" si="58"/>
        <v>4918.3078333333333</v>
      </c>
      <c r="AB56" s="59">
        <f t="shared" si="60"/>
        <v>2765.8674999999998</v>
      </c>
      <c r="AC56" s="59">
        <f t="shared" si="62"/>
        <v>3596.1062499999998</v>
      </c>
      <c r="AD56" s="59">
        <f t="shared" ref="AD56:AD87" si="64">($L$24/$V$4)</f>
        <v>3476.3807499999998</v>
      </c>
      <c r="AE56" s="59">
        <f t="shared" si="22"/>
        <v>2770.5128333333337</v>
      </c>
      <c r="AF56" s="59">
        <f t="shared" si="23"/>
        <v>2729.8474166666665</v>
      </c>
      <c r="AG56" s="59">
        <f t="shared" si="24"/>
        <v>4204.6080000000002</v>
      </c>
      <c r="AH56" s="59">
        <f t="shared" si="25"/>
        <v>2544.7301666666667</v>
      </c>
      <c r="AI56" s="59">
        <f t="shared" si="26"/>
        <v>3810.5254166666664</v>
      </c>
      <c r="AJ56" s="59">
        <f t="shared" si="27"/>
        <v>3498.8083333333334</v>
      </c>
      <c r="AK56" s="59">
        <f t="shared" si="28"/>
        <v>4913.9655000000002</v>
      </c>
      <c r="AL56" s="59">
        <f t="shared" si="29"/>
        <v>3205.0681666666665</v>
      </c>
      <c r="AM56" s="59">
        <f t="shared" si="30"/>
        <v>3470.1737499999999</v>
      </c>
      <c r="AN56" s="59">
        <f t="shared" si="31"/>
        <v>2618.9530833333333</v>
      </c>
      <c r="AO56" s="59">
        <f t="shared" si="33"/>
        <v>5148.4816666666675</v>
      </c>
      <c r="AP56" s="59">
        <f t="shared" si="34"/>
        <v>8538.7404999999999</v>
      </c>
      <c r="AQ56" s="59">
        <f t="shared" si="35"/>
        <v>10274.190916666668</v>
      </c>
      <c r="AR56" s="59">
        <f t="shared" si="36"/>
        <v>9660.3310833333326</v>
      </c>
      <c r="AS56" s="59">
        <f t="shared" si="37"/>
        <v>5995.5114166666663</v>
      </c>
      <c r="AT56" s="59">
        <f t="shared" si="38"/>
        <v>4003.8519166666665</v>
      </c>
      <c r="AU56" s="59">
        <f t="shared" si="39"/>
        <v>5827.9452499999998</v>
      </c>
      <c r="AV56" s="59">
        <f t="shared" si="40"/>
        <v>9643.6972500000011</v>
      </c>
      <c r="AW56" s="59">
        <f t="shared" si="41"/>
        <v>11635.356666666665</v>
      </c>
      <c r="AX56" s="59">
        <f t="shared" si="42"/>
        <v>9811.2633333333342</v>
      </c>
      <c r="AY56" s="59">
        <f t="shared" si="43"/>
        <v>6020.6667500000003</v>
      </c>
      <c r="AZ56" s="59">
        <f t="shared" si="45"/>
        <v>4018.9451666666669</v>
      </c>
      <c r="BA56" s="59">
        <f t="shared" si="47"/>
        <v>5838.007333333333</v>
      </c>
      <c r="BB56" s="59">
        <f t="shared" si="49"/>
        <v>9668.3391666666666</v>
      </c>
      <c r="BC56" s="59">
        <f t="shared" si="51"/>
        <v>11666.241166666667</v>
      </c>
      <c r="BD56" s="59">
        <f t="shared" si="53"/>
        <v>445.52699999999999</v>
      </c>
      <c r="BE56" s="59">
        <f t="shared" si="55"/>
        <v>436.86108333333334</v>
      </c>
      <c r="BF56" s="59">
        <f t="shared" si="57"/>
        <v>298.78333333333342</v>
      </c>
      <c r="BG56" s="59">
        <f t="shared" si="59"/>
        <v>229.74441666666669</v>
      </c>
      <c r="BH56" s="59">
        <f t="shared" si="61"/>
        <v>298.78333333333342</v>
      </c>
      <c r="BI56" s="59">
        <f t="shared" si="63"/>
        <v>436.86108333333334</v>
      </c>
      <c r="BJ56" s="59">
        <f t="shared" ref="BJ56:BJ87" si="65">($L$56/$V$4)</f>
        <v>505.89991666666657</v>
      </c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G56" s="59">
        <f t="shared" si="4"/>
        <v>185997.33291666667</v>
      </c>
    </row>
    <row r="57" spans="1:85" s="97" customFormat="1" x14ac:dyDescent="0.3">
      <c r="A57" s="95" t="s">
        <v>19</v>
      </c>
      <c r="B57" s="96">
        <v>2025</v>
      </c>
      <c r="C57" s="59">
        <v>0</v>
      </c>
      <c r="D57" s="59">
        <v>0</v>
      </c>
      <c r="E57" s="59">
        <v>55441.97</v>
      </c>
      <c r="F57" s="59">
        <v>0</v>
      </c>
      <c r="G57" s="59">
        <v>0</v>
      </c>
      <c r="H57" s="59"/>
      <c r="I57" s="59"/>
      <c r="J57" s="59"/>
      <c r="L57" s="59">
        <f t="shared" si="5"/>
        <v>55441.97</v>
      </c>
      <c r="M57" s="288">
        <f t="shared" si="10"/>
        <v>22375121.919999994</v>
      </c>
      <c r="N57" s="59">
        <f t="shared" si="32"/>
        <v>186459.34933333335</v>
      </c>
      <c r="O57" s="288">
        <f t="shared" si="11"/>
        <v>4052974.1375000002</v>
      </c>
      <c r="P57" s="288">
        <f t="shared" si="6"/>
        <v>18322147.782499995</v>
      </c>
      <c r="Q57" s="288">
        <f t="shared" si="7"/>
        <v>30949.418283453106</v>
      </c>
      <c r="R57" s="288">
        <f t="shared" si="16"/>
        <v>104436.24236024998</v>
      </c>
      <c r="T57" s="59">
        <f t="shared" si="44"/>
        <v>0</v>
      </c>
      <c r="U57" s="59">
        <f t="shared" si="46"/>
        <v>113.54166666666667</v>
      </c>
      <c r="V57" s="59">
        <f t="shared" si="48"/>
        <v>741.4666666666667</v>
      </c>
      <c r="W57" s="59">
        <f t="shared" si="50"/>
        <v>2164.2416666666668</v>
      </c>
      <c r="X57" s="59">
        <f t="shared" si="52"/>
        <v>4492.5544166666668</v>
      </c>
      <c r="Y57" s="59">
        <f t="shared" si="54"/>
        <v>4601.3395833333334</v>
      </c>
      <c r="Z57" s="59">
        <f t="shared" si="56"/>
        <v>4956.3041666666668</v>
      </c>
      <c r="AA57" s="59">
        <f t="shared" si="58"/>
        <v>4918.3078333333333</v>
      </c>
      <c r="AB57" s="59">
        <f t="shared" si="60"/>
        <v>2765.8674999999998</v>
      </c>
      <c r="AC57" s="59">
        <f t="shared" si="62"/>
        <v>3596.1062499999998</v>
      </c>
      <c r="AD57" s="59">
        <f t="shared" si="64"/>
        <v>3476.3807499999998</v>
      </c>
      <c r="AE57" s="59">
        <f t="shared" ref="AE57:AE88" si="66">($L$25/$V$4)</f>
        <v>2770.5128333333337</v>
      </c>
      <c r="AF57" s="59">
        <f t="shared" si="23"/>
        <v>2729.8474166666665</v>
      </c>
      <c r="AG57" s="59">
        <f t="shared" si="24"/>
        <v>4204.6080000000002</v>
      </c>
      <c r="AH57" s="59">
        <f t="shared" si="25"/>
        <v>2544.7301666666667</v>
      </c>
      <c r="AI57" s="59">
        <f t="shared" si="26"/>
        <v>3810.5254166666664</v>
      </c>
      <c r="AJ57" s="59">
        <f t="shared" si="27"/>
        <v>3498.8083333333334</v>
      </c>
      <c r="AK57" s="59">
        <f t="shared" si="28"/>
        <v>4913.9655000000002</v>
      </c>
      <c r="AL57" s="59">
        <f t="shared" si="29"/>
        <v>3205.0681666666665</v>
      </c>
      <c r="AM57" s="59">
        <f t="shared" si="30"/>
        <v>3470.1737499999999</v>
      </c>
      <c r="AN57" s="59">
        <f t="shared" si="31"/>
        <v>2618.9530833333333</v>
      </c>
      <c r="AO57" s="59">
        <f t="shared" si="33"/>
        <v>5148.4816666666675</v>
      </c>
      <c r="AP57" s="59">
        <f t="shared" si="34"/>
        <v>8538.7404999999999</v>
      </c>
      <c r="AQ57" s="59">
        <f t="shared" si="35"/>
        <v>10274.190916666668</v>
      </c>
      <c r="AR57" s="59">
        <f t="shared" si="36"/>
        <v>9660.3310833333326</v>
      </c>
      <c r="AS57" s="59">
        <f t="shared" si="37"/>
        <v>5995.5114166666663</v>
      </c>
      <c r="AT57" s="59">
        <f t="shared" si="38"/>
        <v>4003.8519166666665</v>
      </c>
      <c r="AU57" s="59">
        <f t="shared" si="39"/>
        <v>5827.9452499999998</v>
      </c>
      <c r="AV57" s="59">
        <f t="shared" si="40"/>
        <v>9643.6972500000011</v>
      </c>
      <c r="AW57" s="59">
        <f t="shared" si="41"/>
        <v>11635.356666666665</v>
      </c>
      <c r="AX57" s="59">
        <f t="shared" si="42"/>
        <v>9811.2633333333342</v>
      </c>
      <c r="AY57" s="59">
        <f t="shared" si="43"/>
        <v>6020.6667500000003</v>
      </c>
      <c r="AZ57" s="59">
        <f t="shared" si="45"/>
        <v>4018.9451666666669</v>
      </c>
      <c r="BA57" s="59">
        <f t="shared" si="47"/>
        <v>5838.007333333333</v>
      </c>
      <c r="BB57" s="59">
        <f t="shared" si="49"/>
        <v>9668.3391666666666</v>
      </c>
      <c r="BC57" s="59">
        <f t="shared" si="51"/>
        <v>11666.241166666667</v>
      </c>
      <c r="BD57" s="59">
        <f t="shared" si="53"/>
        <v>445.52699999999999</v>
      </c>
      <c r="BE57" s="59">
        <f t="shared" si="55"/>
        <v>436.86108333333334</v>
      </c>
      <c r="BF57" s="59">
        <f t="shared" si="57"/>
        <v>298.78333333333342</v>
      </c>
      <c r="BG57" s="59">
        <f t="shared" si="59"/>
        <v>229.74441666666669</v>
      </c>
      <c r="BH57" s="59">
        <f t="shared" si="61"/>
        <v>298.78333333333342</v>
      </c>
      <c r="BI57" s="59">
        <f t="shared" si="63"/>
        <v>436.86108333333334</v>
      </c>
      <c r="BJ57" s="59">
        <f t="shared" si="65"/>
        <v>505.89991666666657</v>
      </c>
      <c r="BK57" s="59">
        <f t="shared" ref="BK57:BK88" si="67">($L$57/$V$4)</f>
        <v>462.01641666666666</v>
      </c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G57" s="59">
        <f t="shared" si="4"/>
        <v>186459.34933333335</v>
      </c>
    </row>
    <row r="58" spans="1:85" s="97" customFormat="1" x14ac:dyDescent="0.3">
      <c r="A58" s="95" t="s">
        <v>20</v>
      </c>
      <c r="B58" s="96">
        <v>2025</v>
      </c>
      <c r="C58" s="59">
        <v>0</v>
      </c>
      <c r="D58" s="59">
        <v>0</v>
      </c>
      <c r="E58" s="59">
        <v>37665.180000000008</v>
      </c>
      <c r="F58" s="59">
        <v>0</v>
      </c>
      <c r="G58" s="59">
        <v>0</v>
      </c>
      <c r="H58" s="59"/>
      <c r="I58" s="59"/>
      <c r="J58" s="59"/>
      <c r="L58" s="59">
        <f t="shared" si="5"/>
        <v>37665.180000000008</v>
      </c>
      <c r="M58" s="288">
        <f t="shared" si="10"/>
        <v>22412787.099999994</v>
      </c>
      <c r="N58" s="59">
        <f t="shared" si="32"/>
        <v>186773.22583333336</v>
      </c>
      <c r="O58" s="288">
        <f t="shared" si="11"/>
        <v>4239747.3633333333</v>
      </c>
      <c r="P58" s="288">
        <f t="shared" si="6"/>
        <v>18173039.736666661</v>
      </c>
      <c r="Q58" s="288">
        <f t="shared" si="7"/>
        <v>30697.547851301482</v>
      </c>
      <c r="R58" s="288">
        <f t="shared" si="16"/>
        <v>103586.32649899997</v>
      </c>
      <c r="T58" s="59">
        <f t="shared" si="44"/>
        <v>0</v>
      </c>
      <c r="U58" s="59">
        <f t="shared" si="46"/>
        <v>113.54166666666667</v>
      </c>
      <c r="V58" s="59">
        <f t="shared" si="48"/>
        <v>741.4666666666667</v>
      </c>
      <c r="W58" s="59">
        <f t="shared" si="50"/>
        <v>2164.2416666666668</v>
      </c>
      <c r="X58" s="59">
        <f t="shared" si="52"/>
        <v>4492.5544166666668</v>
      </c>
      <c r="Y58" s="59">
        <f t="shared" si="54"/>
        <v>4601.3395833333334</v>
      </c>
      <c r="Z58" s="59">
        <f t="shared" si="56"/>
        <v>4956.3041666666668</v>
      </c>
      <c r="AA58" s="59">
        <f t="shared" si="58"/>
        <v>4918.3078333333333</v>
      </c>
      <c r="AB58" s="59">
        <f t="shared" si="60"/>
        <v>2765.8674999999998</v>
      </c>
      <c r="AC58" s="59">
        <f t="shared" si="62"/>
        <v>3596.1062499999998</v>
      </c>
      <c r="AD58" s="59">
        <f t="shared" si="64"/>
        <v>3476.3807499999998</v>
      </c>
      <c r="AE58" s="59">
        <f t="shared" si="66"/>
        <v>2770.5128333333337</v>
      </c>
      <c r="AF58" s="59">
        <f t="shared" ref="AF58:AF89" si="68">($L$26/$V$4)</f>
        <v>2729.8474166666665</v>
      </c>
      <c r="AG58" s="59">
        <f t="shared" si="24"/>
        <v>4204.6080000000002</v>
      </c>
      <c r="AH58" s="59">
        <f t="shared" si="25"/>
        <v>2544.7301666666667</v>
      </c>
      <c r="AI58" s="59">
        <f t="shared" si="26"/>
        <v>3810.5254166666664</v>
      </c>
      <c r="AJ58" s="59">
        <f t="shared" si="27"/>
        <v>3498.8083333333334</v>
      </c>
      <c r="AK58" s="59">
        <f t="shared" si="28"/>
        <v>4913.9655000000002</v>
      </c>
      <c r="AL58" s="59">
        <f t="shared" si="29"/>
        <v>3205.0681666666665</v>
      </c>
      <c r="AM58" s="59">
        <f t="shared" si="30"/>
        <v>3470.1737499999999</v>
      </c>
      <c r="AN58" s="59">
        <f t="shared" si="31"/>
        <v>2618.9530833333333</v>
      </c>
      <c r="AO58" s="59">
        <f t="shared" si="33"/>
        <v>5148.4816666666675</v>
      </c>
      <c r="AP58" s="59">
        <f t="shared" si="34"/>
        <v>8538.7404999999999</v>
      </c>
      <c r="AQ58" s="59">
        <f t="shared" si="35"/>
        <v>10274.190916666668</v>
      </c>
      <c r="AR58" s="59">
        <f t="shared" si="36"/>
        <v>9660.3310833333326</v>
      </c>
      <c r="AS58" s="59">
        <f t="shared" si="37"/>
        <v>5995.5114166666663</v>
      </c>
      <c r="AT58" s="59">
        <f t="shared" si="38"/>
        <v>4003.8519166666665</v>
      </c>
      <c r="AU58" s="59">
        <f t="shared" si="39"/>
        <v>5827.9452499999998</v>
      </c>
      <c r="AV58" s="59">
        <f t="shared" si="40"/>
        <v>9643.6972500000011</v>
      </c>
      <c r="AW58" s="59">
        <f t="shared" si="41"/>
        <v>11635.356666666665</v>
      </c>
      <c r="AX58" s="59">
        <f t="shared" si="42"/>
        <v>9811.2633333333342</v>
      </c>
      <c r="AY58" s="59">
        <f t="shared" si="43"/>
        <v>6020.6667500000003</v>
      </c>
      <c r="AZ58" s="59">
        <f t="shared" si="45"/>
        <v>4018.9451666666669</v>
      </c>
      <c r="BA58" s="59">
        <f t="shared" si="47"/>
        <v>5838.007333333333</v>
      </c>
      <c r="BB58" s="59">
        <f t="shared" si="49"/>
        <v>9668.3391666666666</v>
      </c>
      <c r="BC58" s="59">
        <f t="shared" si="51"/>
        <v>11666.241166666667</v>
      </c>
      <c r="BD58" s="59">
        <f t="shared" si="53"/>
        <v>445.52699999999999</v>
      </c>
      <c r="BE58" s="59">
        <f t="shared" si="55"/>
        <v>436.86108333333334</v>
      </c>
      <c r="BF58" s="59">
        <f t="shared" si="57"/>
        <v>298.78333333333342</v>
      </c>
      <c r="BG58" s="59">
        <f t="shared" si="59"/>
        <v>229.74441666666669</v>
      </c>
      <c r="BH58" s="59">
        <f t="shared" si="61"/>
        <v>298.78333333333342</v>
      </c>
      <c r="BI58" s="59">
        <f t="shared" si="63"/>
        <v>436.86108333333334</v>
      </c>
      <c r="BJ58" s="59">
        <f t="shared" si="65"/>
        <v>505.89991666666657</v>
      </c>
      <c r="BK58" s="59">
        <f t="shared" si="67"/>
        <v>462.01641666666666</v>
      </c>
      <c r="BL58" s="59">
        <f t="shared" ref="BL58:BL89" si="69">($L$58/$V$4)</f>
        <v>313.87650000000008</v>
      </c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G58" s="59">
        <f t="shared" si="4"/>
        <v>186773.22583333336</v>
      </c>
    </row>
    <row r="59" spans="1:85" s="97" customFormat="1" x14ac:dyDescent="0.3">
      <c r="A59" s="95" t="s">
        <v>21</v>
      </c>
      <c r="B59" s="96">
        <v>2025</v>
      </c>
      <c r="C59" s="59">
        <v>0</v>
      </c>
      <c r="D59" s="59">
        <v>0</v>
      </c>
      <c r="E59" s="59">
        <v>28776.79</v>
      </c>
      <c r="F59" s="59">
        <v>0</v>
      </c>
      <c r="G59" s="59">
        <v>0</v>
      </c>
      <c r="H59" s="59"/>
      <c r="I59" s="59"/>
      <c r="J59" s="59"/>
      <c r="L59" s="59">
        <f t="shared" si="5"/>
        <v>28776.79</v>
      </c>
      <c r="M59" s="288">
        <f t="shared" si="10"/>
        <v>22441563.889999993</v>
      </c>
      <c r="N59" s="59">
        <f t="shared" si="32"/>
        <v>187013.03241666668</v>
      </c>
      <c r="O59" s="288">
        <f t="shared" si="11"/>
        <v>4426760.3957500001</v>
      </c>
      <c r="P59" s="288">
        <f t="shared" si="6"/>
        <v>18014803.494249992</v>
      </c>
      <c r="Q59" s="288">
        <f t="shared" si="7"/>
        <v>30430.258245721896</v>
      </c>
      <c r="R59" s="288">
        <f t="shared" si="16"/>
        <v>102684.37991722497</v>
      </c>
      <c r="T59" s="59">
        <f t="shared" si="44"/>
        <v>0</v>
      </c>
      <c r="U59" s="59">
        <f t="shared" si="46"/>
        <v>113.54166666666667</v>
      </c>
      <c r="V59" s="59">
        <f t="shared" si="48"/>
        <v>741.4666666666667</v>
      </c>
      <c r="W59" s="59">
        <f t="shared" si="50"/>
        <v>2164.2416666666668</v>
      </c>
      <c r="X59" s="59">
        <f t="shared" si="52"/>
        <v>4492.5544166666668</v>
      </c>
      <c r="Y59" s="59">
        <f t="shared" si="54"/>
        <v>4601.3395833333334</v>
      </c>
      <c r="Z59" s="59">
        <f t="shared" si="56"/>
        <v>4956.3041666666668</v>
      </c>
      <c r="AA59" s="59">
        <f t="shared" si="58"/>
        <v>4918.3078333333333</v>
      </c>
      <c r="AB59" s="59">
        <f t="shared" si="60"/>
        <v>2765.8674999999998</v>
      </c>
      <c r="AC59" s="59">
        <f t="shared" si="62"/>
        <v>3596.1062499999998</v>
      </c>
      <c r="AD59" s="59">
        <f t="shared" si="64"/>
        <v>3476.3807499999998</v>
      </c>
      <c r="AE59" s="59">
        <f t="shared" si="66"/>
        <v>2770.5128333333337</v>
      </c>
      <c r="AF59" s="59">
        <f t="shared" si="68"/>
        <v>2729.8474166666665</v>
      </c>
      <c r="AG59" s="59">
        <f t="shared" ref="AG59:AG90" si="70">($L$27/$V$4)</f>
        <v>4204.6080000000002</v>
      </c>
      <c r="AH59" s="59">
        <f t="shared" si="25"/>
        <v>2544.7301666666667</v>
      </c>
      <c r="AI59" s="59">
        <f t="shared" si="26"/>
        <v>3810.5254166666664</v>
      </c>
      <c r="AJ59" s="59">
        <f t="shared" si="27"/>
        <v>3498.8083333333334</v>
      </c>
      <c r="AK59" s="59">
        <f t="shared" si="28"/>
        <v>4913.9655000000002</v>
      </c>
      <c r="AL59" s="59">
        <f t="shared" si="29"/>
        <v>3205.0681666666665</v>
      </c>
      <c r="AM59" s="59">
        <f t="shared" si="30"/>
        <v>3470.1737499999999</v>
      </c>
      <c r="AN59" s="59">
        <f t="shared" si="31"/>
        <v>2618.9530833333333</v>
      </c>
      <c r="AO59" s="59">
        <f t="shared" si="33"/>
        <v>5148.4816666666675</v>
      </c>
      <c r="AP59" s="59">
        <f t="shared" si="34"/>
        <v>8538.7404999999999</v>
      </c>
      <c r="AQ59" s="59">
        <f t="shared" si="35"/>
        <v>10274.190916666668</v>
      </c>
      <c r="AR59" s="59">
        <f t="shared" si="36"/>
        <v>9660.3310833333326</v>
      </c>
      <c r="AS59" s="59">
        <f t="shared" si="37"/>
        <v>5995.5114166666663</v>
      </c>
      <c r="AT59" s="59">
        <f t="shared" si="38"/>
        <v>4003.8519166666665</v>
      </c>
      <c r="AU59" s="59">
        <f t="shared" si="39"/>
        <v>5827.9452499999998</v>
      </c>
      <c r="AV59" s="59">
        <f t="shared" si="40"/>
        <v>9643.6972500000011</v>
      </c>
      <c r="AW59" s="59">
        <f t="shared" si="41"/>
        <v>11635.356666666665</v>
      </c>
      <c r="AX59" s="59">
        <f t="shared" si="42"/>
        <v>9811.2633333333342</v>
      </c>
      <c r="AY59" s="59">
        <f t="shared" si="43"/>
        <v>6020.6667500000003</v>
      </c>
      <c r="AZ59" s="59">
        <f t="shared" si="45"/>
        <v>4018.9451666666669</v>
      </c>
      <c r="BA59" s="59">
        <f t="shared" si="47"/>
        <v>5838.007333333333</v>
      </c>
      <c r="BB59" s="59">
        <f t="shared" si="49"/>
        <v>9668.3391666666666</v>
      </c>
      <c r="BC59" s="59">
        <f t="shared" si="51"/>
        <v>11666.241166666667</v>
      </c>
      <c r="BD59" s="59">
        <f t="shared" si="53"/>
        <v>445.52699999999999</v>
      </c>
      <c r="BE59" s="59">
        <f t="shared" si="55"/>
        <v>436.86108333333334</v>
      </c>
      <c r="BF59" s="59">
        <f t="shared" si="57"/>
        <v>298.78333333333342</v>
      </c>
      <c r="BG59" s="59">
        <f t="shared" si="59"/>
        <v>229.74441666666669</v>
      </c>
      <c r="BH59" s="59">
        <f t="shared" si="61"/>
        <v>298.78333333333342</v>
      </c>
      <c r="BI59" s="59">
        <f t="shared" si="63"/>
        <v>436.86108333333334</v>
      </c>
      <c r="BJ59" s="59">
        <f t="shared" si="65"/>
        <v>505.89991666666657</v>
      </c>
      <c r="BK59" s="59">
        <f t="shared" si="67"/>
        <v>462.01641666666666</v>
      </c>
      <c r="BL59" s="59">
        <f t="shared" si="69"/>
        <v>313.87650000000008</v>
      </c>
      <c r="BM59" s="59">
        <f t="shared" ref="BM59:BM90" si="71">($L$59/$V$4)</f>
        <v>239.80658333333335</v>
      </c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G59" s="59">
        <f t="shared" si="4"/>
        <v>187013.03241666668</v>
      </c>
    </row>
    <row r="60" spans="1:85" s="97" customFormat="1" x14ac:dyDescent="0.3">
      <c r="A60" s="95" t="s">
        <v>22</v>
      </c>
      <c r="B60" s="96">
        <v>2025</v>
      </c>
      <c r="C60" s="59">
        <v>0</v>
      </c>
      <c r="D60" s="59">
        <v>0</v>
      </c>
      <c r="E60" s="59">
        <v>30790.18</v>
      </c>
      <c r="F60" s="59">
        <v>0</v>
      </c>
      <c r="G60" s="59">
        <v>0</v>
      </c>
      <c r="H60" s="59"/>
      <c r="I60" s="59"/>
      <c r="J60" s="59"/>
      <c r="L60" s="59">
        <f t="shared" si="5"/>
        <v>30790.18</v>
      </c>
      <c r="M60" s="288">
        <f t="shared" si="10"/>
        <v>22472354.069999993</v>
      </c>
      <c r="N60" s="59">
        <f t="shared" si="32"/>
        <v>187269.61725000001</v>
      </c>
      <c r="O60" s="288">
        <f t="shared" si="11"/>
        <v>4614030.0130000003</v>
      </c>
      <c r="P60" s="288">
        <f t="shared" si="6"/>
        <v>17858324.056999993</v>
      </c>
      <c r="Q60" s="288">
        <f t="shared" si="7"/>
        <v>30165.936201510722</v>
      </c>
      <c r="R60" s="288">
        <f t="shared" si="16"/>
        <v>101792.44712489996</v>
      </c>
      <c r="T60" s="59">
        <f t="shared" si="44"/>
        <v>0</v>
      </c>
      <c r="U60" s="59">
        <f t="shared" si="46"/>
        <v>113.54166666666667</v>
      </c>
      <c r="V60" s="59">
        <f t="shared" si="48"/>
        <v>741.4666666666667</v>
      </c>
      <c r="W60" s="59">
        <f t="shared" si="50"/>
        <v>2164.2416666666668</v>
      </c>
      <c r="X60" s="59">
        <f t="shared" si="52"/>
        <v>4492.5544166666668</v>
      </c>
      <c r="Y60" s="59">
        <f t="shared" si="54"/>
        <v>4601.3395833333334</v>
      </c>
      <c r="Z60" s="59">
        <f t="shared" si="56"/>
        <v>4956.3041666666668</v>
      </c>
      <c r="AA60" s="59">
        <f t="shared" si="58"/>
        <v>4918.3078333333333</v>
      </c>
      <c r="AB60" s="59">
        <f t="shared" si="60"/>
        <v>2765.8674999999998</v>
      </c>
      <c r="AC60" s="59">
        <f t="shared" si="62"/>
        <v>3596.1062499999998</v>
      </c>
      <c r="AD60" s="59">
        <f t="shared" si="64"/>
        <v>3476.3807499999998</v>
      </c>
      <c r="AE60" s="59">
        <f t="shared" si="66"/>
        <v>2770.5128333333337</v>
      </c>
      <c r="AF60" s="59">
        <f t="shared" si="68"/>
        <v>2729.8474166666665</v>
      </c>
      <c r="AG60" s="59">
        <f t="shared" si="70"/>
        <v>4204.6080000000002</v>
      </c>
      <c r="AH60" s="59">
        <f t="shared" ref="AH60:AH91" si="72">($L$28/$V$4)</f>
        <v>2544.7301666666667</v>
      </c>
      <c r="AI60" s="59">
        <f t="shared" si="26"/>
        <v>3810.5254166666664</v>
      </c>
      <c r="AJ60" s="59">
        <f t="shared" si="27"/>
        <v>3498.8083333333334</v>
      </c>
      <c r="AK60" s="59">
        <f t="shared" si="28"/>
        <v>4913.9655000000002</v>
      </c>
      <c r="AL60" s="59">
        <f t="shared" si="29"/>
        <v>3205.0681666666665</v>
      </c>
      <c r="AM60" s="59">
        <f t="shared" si="30"/>
        <v>3470.1737499999999</v>
      </c>
      <c r="AN60" s="59">
        <f t="shared" si="31"/>
        <v>2618.9530833333333</v>
      </c>
      <c r="AO60" s="59">
        <f t="shared" si="33"/>
        <v>5148.4816666666675</v>
      </c>
      <c r="AP60" s="59">
        <f t="shared" si="34"/>
        <v>8538.7404999999999</v>
      </c>
      <c r="AQ60" s="59">
        <f t="shared" si="35"/>
        <v>10274.190916666668</v>
      </c>
      <c r="AR60" s="59">
        <f t="shared" si="36"/>
        <v>9660.3310833333326</v>
      </c>
      <c r="AS60" s="59">
        <f t="shared" si="37"/>
        <v>5995.5114166666663</v>
      </c>
      <c r="AT60" s="59">
        <f t="shared" si="38"/>
        <v>4003.8519166666665</v>
      </c>
      <c r="AU60" s="59">
        <f t="shared" si="39"/>
        <v>5827.9452499999998</v>
      </c>
      <c r="AV60" s="59">
        <f t="shared" si="40"/>
        <v>9643.6972500000011</v>
      </c>
      <c r="AW60" s="59">
        <f t="shared" si="41"/>
        <v>11635.356666666665</v>
      </c>
      <c r="AX60" s="59">
        <f t="shared" si="42"/>
        <v>9811.2633333333342</v>
      </c>
      <c r="AY60" s="59">
        <f t="shared" si="43"/>
        <v>6020.6667500000003</v>
      </c>
      <c r="AZ60" s="59">
        <f t="shared" si="45"/>
        <v>4018.9451666666669</v>
      </c>
      <c r="BA60" s="59">
        <f t="shared" si="47"/>
        <v>5838.007333333333</v>
      </c>
      <c r="BB60" s="59">
        <f t="shared" si="49"/>
        <v>9668.3391666666666</v>
      </c>
      <c r="BC60" s="59">
        <f t="shared" si="51"/>
        <v>11666.241166666667</v>
      </c>
      <c r="BD60" s="59">
        <f t="shared" si="53"/>
        <v>445.52699999999999</v>
      </c>
      <c r="BE60" s="59">
        <f t="shared" si="55"/>
        <v>436.86108333333334</v>
      </c>
      <c r="BF60" s="59">
        <f t="shared" si="57"/>
        <v>298.78333333333342</v>
      </c>
      <c r="BG60" s="59">
        <f t="shared" si="59"/>
        <v>229.74441666666669</v>
      </c>
      <c r="BH60" s="59">
        <f t="shared" si="61"/>
        <v>298.78333333333342</v>
      </c>
      <c r="BI60" s="59">
        <f t="shared" si="63"/>
        <v>436.86108333333334</v>
      </c>
      <c r="BJ60" s="59">
        <f t="shared" si="65"/>
        <v>505.89991666666657</v>
      </c>
      <c r="BK60" s="59">
        <f t="shared" si="67"/>
        <v>462.01641666666666</v>
      </c>
      <c r="BL60" s="59">
        <f t="shared" si="69"/>
        <v>313.87650000000008</v>
      </c>
      <c r="BM60" s="59">
        <f t="shared" si="71"/>
        <v>239.80658333333335</v>
      </c>
      <c r="BN60" s="59">
        <f t="shared" ref="BN60:BN91" si="73">($L$60/$V$4)</f>
        <v>256.58483333333334</v>
      </c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G60" s="59">
        <f t="shared" si="4"/>
        <v>187269.61725000001</v>
      </c>
    </row>
    <row r="61" spans="1:85" s="97" customFormat="1" x14ac:dyDescent="0.3">
      <c r="A61" s="95" t="s">
        <v>23</v>
      </c>
      <c r="B61" s="96">
        <v>2025</v>
      </c>
      <c r="C61" s="59">
        <v>0</v>
      </c>
      <c r="D61" s="59">
        <v>0</v>
      </c>
      <c r="E61" s="59">
        <v>51316.97</v>
      </c>
      <c r="F61" s="59">
        <v>0</v>
      </c>
      <c r="G61" s="59">
        <v>0</v>
      </c>
      <c r="H61" s="59"/>
      <c r="I61" s="59"/>
      <c r="J61" s="59"/>
      <c r="L61" s="59">
        <f t="shared" si="5"/>
        <v>51316.97</v>
      </c>
      <c r="M61" s="288">
        <f t="shared" si="10"/>
        <v>22523671.039999992</v>
      </c>
      <c r="N61" s="59">
        <f t="shared" si="32"/>
        <v>187697.25866666669</v>
      </c>
      <c r="O61" s="288">
        <f t="shared" si="11"/>
        <v>4801727.2716666665</v>
      </c>
      <c r="P61" s="288">
        <f t="shared" si="6"/>
        <v>17721943.768333323</v>
      </c>
      <c r="Q61" s="288">
        <f t="shared" si="7"/>
        <v>29935.565251026725</v>
      </c>
      <c r="R61" s="288">
        <f t="shared" si="16"/>
        <v>101015.07947949995</v>
      </c>
      <c r="T61" s="59">
        <f t="shared" si="44"/>
        <v>0</v>
      </c>
      <c r="U61" s="59">
        <f t="shared" si="46"/>
        <v>113.54166666666667</v>
      </c>
      <c r="V61" s="59">
        <f t="shared" si="48"/>
        <v>741.4666666666667</v>
      </c>
      <c r="W61" s="59">
        <f t="shared" si="50"/>
        <v>2164.2416666666668</v>
      </c>
      <c r="X61" s="59">
        <f t="shared" si="52"/>
        <v>4492.5544166666668</v>
      </c>
      <c r="Y61" s="59">
        <f t="shared" si="54"/>
        <v>4601.3395833333334</v>
      </c>
      <c r="Z61" s="59">
        <f t="shared" si="56"/>
        <v>4956.3041666666668</v>
      </c>
      <c r="AA61" s="59">
        <f t="shared" si="58"/>
        <v>4918.3078333333333</v>
      </c>
      <c r="AB61" s="59">
        <f t="shared" si="60"/>
        <v>2765.8674999999998</v>
      </c>
      <c r="AC61" s="59">
        <f t="shared" si="62"/>
        <v>3596.1062499999998</v>
      </c>
      <c r="AD61" s="59">
        <f t="shared" si="64"/>
        <v>3476.3807499999998</v>
      </c>
      <c r="AE61" s="59">
        <f t="shared" si="66"/>
        <v>2770.5128333333337</v>
      </c>
      <c r="AF61" s="59">
        <f t="shared" si="68"/>
        <v>2729.8474166666665</v>
      </c>
      <c r="AG61" s="59">
        <f t="shared" si="70"/>
        <v>4204.6080000000002</v>
      </c>
      <c r="AH61" s="59">
        <f t="shared" si="72"/>
        <v>2544.7301666666667</v>
      </c>
      <c r="AI61" s="59">
        <f t="shared" ref="AI61:AI92" si="74">($L$29/$V$4)</f>
        <v>3810.5254166666664</v>
      </c>
      <c r="AJ61" s="59">
        <f t="shared" si="27"/>
        <v>3498.8083333333334</v>
      </c>
      <c r="AK61" s="59">
        <f t="shared" si="28"/>
        <v>4913.9655000000002</v>
      </c>
      <c r="AL61" s="59">
        <f t="shared" si="29"/>
        <v>3205.0681666666665</v>
      </c>
      <c r="AM61" s="59">
        <f t="shared" si="30"/>
        <v>3470.1737499999999</v>
      </c>
      <c r="AN61" s="59">
        <f t="shared" si="31"/>
        <v>2618.9530833333333</v>
      </c>
      <c r="AO61" s="59">
        <f t="shared" si="33"/>
        <v>5148.4816666666675</v>
      </c>
      <c r="AP61" s="59">
        <f t="shared" si="34"/>
        <v>8538.7404999999999</v>
      </c>
      <c r="AQ61" s="59">
        <f t="shared" si="35"/>
        <v>10274.190916666668</v>
      </c>
      <c r="AR61" s="59">
        <f t="shared" si="36"/>
        <v>9660.3310833333326</v>
      </c>
      <c r="AS61" s="59">
        <f t="shared" si="37"/>
        <v>5995.5114166666663</v>
      </c>
      <c r="AT61" s="59">
        <f t="shared" si="38"/>
        <v>4003.8519166666665</v>
      </c>
      <c r="AU61" s="59">
        <f t="shared" si="39"/>
        <v>5827.9452499999998</v>
      </c>
      <c r="AV61" s="59">
        <f t="shared" si="40"/>
        <v>9643.6972500000011</v>
      </c>
      <c r="AW61" s="59">
        <f t="shared" si="41"/>
        <v>11635.356666666665</v>
      </c>
      <c r="AX61" s="59">
        <f t="shared" si="42"/>
        <v>9811.2633333333342</v>
      </c>
      <c r="AY61" s="59">
        <f t="shared" si="43"/>
        <v>6020.6667500000003</v>
      </c>
      <c r="AZ61" s="59">
        <f t="shared" si="45"/>
        <v>4018.9451666666669</v>
      </c>
      <c r="BA61" s="59">
        <f t="shared" si="47"/>
        <v>5838.007333333333</v>
      </c>
      <c r="BB61" s="59">
        <f t="shared" si="49"/>
        <v>9668.3391666666666</v>
      </c>
      <c r="BC61" s="59">
        <f t="shared" si="51"/>
        <v>11666.241166666667</v>
      </c>
      <c r="BD61" s="59">
        <f t="shared" si="53"/>
        <v>445.52699999999999</v>
      </c>
      <c r="BE61" s="59">
        <f t="shared" si="55"/>
        <v>436.86108333333334</v>
      </c>
      <c r="BF61" s="59">
        <f t="shared" si="57"/>
        <v>298.78333333333342</v>
      </c>
      <c r="BG61" s="59">
        <f t="shared" si="59"/>
        <v>229.74441666666669</v>
      </c>
      <c r="BH61" s="59">
        <f t="shared" si="61"/>
        <v>298.78333333333342</v>
      </c>
      <c r="BI61" s="59">
        <f t="shared" si="63"/>
        <v>436.86108333333334</v>
      </c>
      <c r="BJ61" s="59">
        <f t="shared" si="65"/>
        <v>505.89991666666657</v>
      </c>
      <c r="BK61" s="59">
        <f t="shared" si="67"/>
        <v>462.01641666666666</v>
      </c>
      <c r="BL61" s="59">
        <f t="shared" si="69"/>
        <v>313.87650000000008</v>
      </c>
      <c r="BM61" s="59">
        <f t="shared" si="71"/>
        <v>239.80658333333335</v>
      </c>
      <c r="BN61" s="59">
        <f t="shared" si="73"/>
        <v>256.58483333333334</v>
      </c>
      <c r="BO61" s="59">
        <f t="shared" ref="BO61:BO92" si="75">($L$61/$V$4)</f>
        <v>427.64141666666666</v>
      </c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G61" s="59">
        <f t="shared" si="4"/>
        <v>187697.25866666669</v>
      </c>
    </row>
    <row r="62" spans="1:85" s="97" customFormat="1" x14ac:dyDescent="0.3">
      <c r="A62" s="95" t="s">
        <v>24</v>
      </c>
      <c r="B62" s="96">
        <v>2025</v>
      </c>
      <c r="C62" s="59">
        <v>0</v>
      </c>
      <c r="D62" s="59">
        <v>0</v>
      </c>
      <c r="E62" s="59">
        <v>61580.369999999995</v>
      </c>
      <c r="F62" s="59">
        <v>0</v>
      </c>
      <c r="G62" s="59">
        <v>0</v>
      </c>
      <c r="H62" s="59"/>
      <c r="I62" s="59"/>
      <c r="J62" s="59"/>
      <c r="L62" s="59">
        <f t="shared" si="5"/>
        <v>61580.369999999995</v>
      </c>
      <c r="M62" s="288">
        <f t="shared" si="10"/>
        <v>22585251.409999993</v>
      </c>
      <c r="N62" s="59">
        <f t="shared" si="32"/>
        <v>188210.42841666669</v>
      </c>
      <c r="O62" s="288">
        <f t="shared" si="11"/>
        <v>4989937.7000833331</v>
      </c>
      <c r="P62" s="288">
        <f t="shared" si="6"/>
        <v>17595313.709916659</v>
      </c>
      <c r="Q62" s="288">
        <f t="shared" si="7"/>
        <v>29721.664201230655</v>
      </c>
      <c r="R62" s="288">
        <f t="shared" si="16"/>
        <v>100293.28814652497</v>
      </c>
      <c r="T62" s="59">
        <f t="shared" si="44"/>
        <v>0</v>
      </c>
      <c r="U62" s="59">
        <f t="shared" si="46"/>
        <v>113.54166666666667</v>
      </c>
      <c r="V62" s="59">
        <f t="shared" si="48"/>
        <v>741.4666666666667</v>
      </c>
      <c r="W62" s="59">
        <f t="shared" si="50"/>
        <v>2164.2416666666668</v>
      </c>
      <c r="X62" s="59">
        <f t="shared" si="52"/>
        <v>4492.5544166666668</v>
      </c>
      <c r="Y62" s="59">
        <f t="shared" si="54"/>
        <v>4601.3395833333334</v>
      </c>
      <c r="Z62" s="59">
        <f t="shared" si="56"/>
        <v>4956.3041666666668</v>
      </c>
      <c r="AA62" s="59">
        <f t="shared" si="58"/>
        <v>4918.3078333333333</v>
      </c>
      <c r="AB62" s="59">
        <f t="shared" si="60"/>
        <v>2765.8674999999998</v>
      </c>
      <c r="AC62" s="59">
        <f t="shared" si="62"/>
        <v>3596.1062499999998</v>
      </c>
      <c r="AD62" s="59">
        <f t="shared" si="64"/>
        <v>3476.3807499999998</v>
      </c>
      <c r="AE62" s="59">
        <f t="shared" si="66"/>
        <v>2770.5128333333337</v>
      </c>
      <c r="AF62" s="59">
        <f t="shared" si="68"/>
        <v>2729.8474166666665</v>
      </c>
      <c r="AG62" s="59">
        <f t="shared" si="70"/>
        <v>4204.6080000000002</v>
      </c>
      <c r="AH62" s="59">
        <f t="shared" si="72"/>
        <v>2544.7301666666667</v>
      </c>
      <c r="AI62" s="59">
        <f t="shared" si="74"/>
        <v>3810.5254166666664</v>
      </c>
      <c r="AJ62" s="59">
        <f t="shared" ref="AJ62:AJ93" si="76">($L$30/$V$4)</f>
        <v>3498.8083333333334</v>
      </c>
      <c r="AK62" s="59">
        <f t="shared" si="28"/>
        <v>4913.9655000000002</v>
      </c>
      <c r="AL62" s="59">
        <f t="shared" si="29"/>
        <v>3205.0681666666665</v>
      </c>
      <c r="AM62" s="59">
        <f t="shared" si="30"/>
        <v>3470.1737499999999</v>
      </c>
      <c r="AN62" s="59">
        <f t="shared" si="31"/>
        <v>2618.9530833333333</v>
      </c>
      <c r="AO62" s="59">
        <f t="shared" si="33"/>
        <v>5148.4816666666675</v>
      </c>
      <c r="AP62" s="59">
        <f t="shared" si="34"/>
        <v>8538.7404999999999</v>
      </c>
      <c r="AQ62" s="59">
        <f t="shared" si="35"/>
        <v>10274.190916666668</v>
      </c>
      <c r="AR62" s="59">
        <f t="shared" si="36"/>
        <v>9660.3310833333326</v>
      </c>
      <c r="AS62" s="59">
        <f t="shared" si="37"/>
        <v>5995.5114166666663</v>
      </c>
      <c r="AT62" s="59">
        <f t="shared" si="38"/>
        <v>4003.8519166666665</v>
      </c>
      <c r="AU62" s="59">
        <f t="shared" si="39"/>
        <v>5827.9452499999998</v>
      </c>
      <c r="AV62" s="59">
        <f t="shared" si="40"/>
        <v>9643.6972500000011</v>
      </c>
      <c r="AW62" s="59">
        <f t="shared" si="41"/>
        <v>11635.356666666665</v>
      </c>
      <c r="AX62" s="59">
        <f t="shared" si="42"/>
        <v>9811.2633333333342</v>
      </c>
      <c r="AY62" s="59">
        <f t="shared" si="43"/>
        <v>6020.6667500000003</v>
      </c>
      <c r="AZ62" s="59">
        <f t="shared" si="45"/>
        <v>4018.9451666666669</v>
      </c>
      <c r="BA62" s="59">
        <f t="shared" si="47"/>
        <v>5838.007333333333</v>
      </c>
      <c r="BB62" s="59">
        <f t="shared" si="49"/>
        <v>9668.3391666666666</v>
      </c>
      <c r="BC62" s="59">
        <f t="shared" si="51"/>
        <v>11666.241166666667</v>
      </c>
      <c r="BD62" s="59">
        <f t="shared" si="53"/>
        <v>445.52699999999999</v>
      </c>
      <c r="BE62" s="59">
        <f t="shared" si="55"/>
        <v>436.86108333333334</v>
      </c>
      <c r="BF62" s="59">
        <f t="shared" si="57"/>
        <v>298.78333333333342</v>
      </c>
      <c r="BG62" s="59">
        <f t="shared" si="59"/>
        <v>229.74441666666669</v>
      </c>
      <c r="BH62" s="59">
        <f t="shared" si="61"/>
        <v>298.78333333333342</v>
      </c>
      <c r="BI62" s="59">
        <f t="shared" si="63"/>
        <v>436.86108333333334</v>
      </c>
      <c r="BJ62" s="59">
        <f t="shared" si="65"/>
        <v>505.89991666666657</v>
      </c>
      <c r="BK62" s="59">
        <f t="shared" si="67"/>
        <v>462.01641666666666</v>
      </c>
      <c r="BL62" s="59">
        <f t="shared" si="69"/>
        <v>313.87650000000008</v>
      </c>
      <c r="BM62" s="59">
        <f t="shared" si="71"/>
        <v>239.80658333333335</v>
      </c>
      <c r="BN62" s="59">
        <f t="shared" si="73"/>
        <v>256.58483333333334</v>
      </c>
      <c r="BO62" s="59">
        <f t="shared" si="75"/>
        <v>427.64141666666666</v>
      </c>
      <c r="BP62" s="59">
        <f>($L$62/$V$4)</f>
        <v>513.16974999999991</v>
      </c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G62" s="59">
        <f t="shared" si="4"/>
        <v>188210.42841666669</v>
      </c>
    </row>
    <row r="63" spans="1:85" s="97" customFormat="1" x14ac:dyDescent="0.3">
      <c r="A63" s="95" t="s">
        <v>25</v>
      </c>
      <c r="B63" s="96">
        <v>2025</v>
      </c>
      <c r="C63" s="59">
        <v>0</v>
      </c>
      <c r="D63" s="59">
        <v>0</v>
      </c>
      <c r="E63" s="59">
        <v>36223.74</v>
      </c>
      <c r="F63" s="59">
        <v>0</v>
      </c>
      <c r="G63" s="59">
        <v>0</v>
      </c>
      <c r="H63" s="59"/>
      <c r="I63" s="59"/>
      <c r="J63" s="59"/>
      <c r="L63" s="59">
        <f t="shared" si="5"/>
        <v>36223.74</v>
      </c>
      <c r="M63" s="288">
        <f t="shared" si="10"/>
        <v>22621475.149999991</v>
      </c>
      <c r="N63" s="59">
        <f t="shared" si="32"/>
        <v>188512.29291666669</v>
      </c>
      <c r="O63" s="288">
        <f t="shared" si="11"/>
        <v>5178449.9929999998</v>
      </c>
      <c r="P63" s="288">
        <f t="shared" si="6"/>
        <v>17443025.15699999</v>
      </c>
      <c r="Q63" s="288">
        <f t="shared" si="7"/>
        <v>29464.421317920787</v>
      </c>
      <c r="R63" s="288">
        <f t="shared" si="16"/>
        <v>99425.243394899953</v>
      </c>
      <c r="T63" s="59">
        <f t="shared" si="44"/>
        <v>0</v>
      </c>
      <c r="U63" s="59">
        <f t="shared" si="46"/>
        <v>113.54166666666667</v>
      </c>
      <c r="V63" s="59">
        <f t="shared" si="48"/>
        <v>741.4666666666667</v>
      </c>
      <c r="W63" s="59">
        <f t="shared" si="50"/>
        <v>2164.2416666666668</v>
      </c>
      <c r="X63" s="59">
        <f t="shared" si="52"/>
        <v>4492.5544166666668</v>
      </c>
      <c r="Y63" s="59">
        <f t="shared" si="54"/>
        <v>4601.3395833333334</v>
      </c>
      <c r="Z63" s="59">
        <f t="shared" si="56"/>
        <v>4956.3041666666668</v>
      </c>
      <c r="AA63" s="59">
        <f t="shared" si="58"/>
        <v>4918.3078333333333</v>
      </c>
      <c r="AB63" s="59">
        <f t="shared" si="60"/>
        <v>2765.8674999999998</v>
      </c>
      <c r="AC63" s="59">
        <f t="shared" si="62"/>
        <v>3596.1062499999998</v>
      </c>
      <c r="AD63" s="59">
        <f t="shared" si="64"/>
        <v>3476.3807499999998</v>
      </c>
      <c r="AE63" s="59">
        <f t="shared" si="66"/>
        <v>2770.5128333333337</v>
      </c>
      <c r="AF63" s="59">
        <f t="shared" si="68"/>
        <v>2729.8474166666665</v>
      </c>
      <c r="AG63" s="59">
        <f t="shared" si="70"/>
        <v>4204.6080000000002</v>
      </c>
      <c r="AH63" s="59">
        <f t="shared" si="72"/>
        <v>2544.7301666666667</v>
      </c>
      <c r="AI63" s="59">
        <f t="shared" si="74"/>
        <v>3810.5254166666664</v>
      </c>
      <c r="AJ63" s="59">
        <f t="shared" si="76"/>
        <v>3498.8083333333334</v>
      </c>
      <c r="AK63" s="59">
        <f t="shared" ref="AK63:AK94" si="77">($L$31/$V$4)</f>
        <v>4913.9655000000002</v>
      </c>
      <c r="AL63" s="59">
        <f t="shared" si="29"/>
        <v>3205.0681666666665</v>
      </c>
      <c r="AM63" s="59">
        <f t="shared" si="30"/>
        <v>3470.1737499999999</v>
      </c>
      <c r="AN63" s="59">
        <f t="shared" si="31"/>
        <v>2618.9530833333333</v>
      </c>
      <c r="AO63" s="59">
        <f t="shared" si="33"/>
        <v>5148.4816666666675</v>
      </c>
      <c r="AP63" s="59">
        <f t="shared" si="34"/>
        <v>8538.7404999999999</v>
      </c>
      <c r="AQ63" s="59">
        <f t="shared" si="35"/>
        <v>10274.190916666668</v>
      </c>
      <c r="AR63" s="59">
        <f t="shared" si="36"/>
        <v>9660.3310833333326</v>
      </c>
      <c r="AS63" s="59">
        <f t="shared" si="37"/>
        <v>5995.5114166666663</v>
      </c>
      <c r="AT63" s="59">
        <f t="shared" si="38"/>
        <v>4003.8519166666665</v>
      </c>
      <c r="AU63" s="59">
        <f t="shared" si="39"/>
        <v>5827.9452499999998</v>
      </c>
      <c r="AV63" s="59">
        <f t="shared" si="40"/>
        <v>9643.6972500000011</v>
      </c>
      <c r="AW63" s="59">
        <f t="shared" si="41"/>
        <v>11635.356666666665</v>
      </c>
      <c r="AX63" s="59">
        <f t="shared" si="42"/>
        <v>9811.2633333333342</v>
      </c>
      <c r="AY63" s="59">
        <f t="shared" si="43"/>
        <v>6020.6667500000003</v>
      </c>
      <c r="AZ63" s="59">
        <f t="shared" si="45"/>
        <v>4018.9451666666669</v>
      </c>
      <c r="BA63" s="59">
        <f t="shared" si="47"/>
        <v>5838.007333333333</v>
      </c>
      <c r="BB63" s="59">
        <f t="shared" si="49"/>
        <v>9668.3391666666666</v>
      </c>
      <c r="BC63" s="59">
        <f t="shared" si="51"/>
        <v>11666.241166666667</v>
      </c>
      <c r="BD63" s="59">
        <f t="shared" si="53"/>
        <v>445.52699999999999</v>
      </c>
      <c r="BE63" s="59">
        <f t="shared" si="55"/>
        <v>436.86108333333334</v>
      </c>
      <c r="BF63" s="59">
        <f t="shared" si="57"/>
        <v>298.78333333333342</v>
      </c>
      <c r="BG63" s="59">
        <f t="shared" si="59"/>
        <v>229.74441666666669</v>
      </c>
      <c r="BH63" s="59">
        <f t="shared" si="61"/>
        <v>298.78333333333342</v>
      </c>
      <c r="BI63" s="59">
        <f t="shared" si="63"/>
        <v>436.86108333333334</v>
      </c>
      <c r="BJ63" s="59">
        <f t="shared" si="65"/>
        <v>505.89991666666657</v>
      </c>
      <c r="BK63" s="59">
        <f t="shared" si="67"/>
        <v>462.01641666666666</v>
      </c>
      <c r="BL63" s="59">
        <f t="shared" si="69"/>
        <v>313.87650000000008</v>
      </c>
      <c r="BM63" s="59">
        <f t="shared" si="71"/>
        <v>239.80658333333335</v>
      </c>
      <c r="BN63" s="59">
        <f t="shared" si="73"/>
        <v>256.58483333333334</v>
      </c>
      <c r="BO63" s="59">
        <f t="shared" si="75"/>
        <v>427.64141666666666</v>
      </c>
      <c r="BP63" s="59">
        <f t="shared" ref="BP63:BP126" si="78">($L$62/$V$4)</f>
        <v>513.16974999999991</v>
      </c>
      <c r="BQ63" s="59">
        <f>($L$63/$V$4)</f>
        <v>301.86449999999996</v>
      </c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G63" s="59">
        <f t="shared" si="4"/>
        <v>188512.29291666669</v>
      </c>
    </row>
    <row r="64" spans="1:85" s="97" customFormat="1" x14ac:dyDescent="0.3">
      <c r="A64" s="95" t="s">
        <v>26</v>
      </c>
      <c r="B64" s="96">
        <v>2025</v>
      </c>
      <c r="C64" s="59">
        <v>0</v>
      </c>
      <c r="D64" s="59">
        <v>0</v>
      </c>
      <c r="E64" s="59">
        <v>21734.240000000002</v>
      </c>
      <c r="F64" s="59">
        <v>0</v>
      </c>
      <c r="G64" s="59">
        <v>0</v>
      </c>
      <c r="H64" s="59"/>
      <c r="I64" s="59"/>
      <c r="J64" s="59"/>
      <c r="L64" s="59">
        <f t="shared" si="5"/>
        <v>21734.240000000002</v>
      </c>
      <c r="M64" s="288">
        <f t="shared" si="10"/>
        <v>22643209.389999989</v>
      </c>
      <c r="N64" s="59">
        <f t="shared" si="32"/>
        <v>188693.41158333336</v>
      </c>
      <c r="O64" s="288">
        <f t="shared" si="11"/>
        <v>5367143.4045833331</v>
      </c>
      <c r="P64" s="288">
        <f t="shared" si="6"/>
        <v>17276065.985416658</v>
      </c>
      <c r="Q64" s="288">
        <f t="shared" si="7"/>
        <v>29182.397108808862</v>
      </c>
      <c r="R64" s="288">
        <f t="shared" si="16"/>
        <v>98473.576116874945</v>
      </c>
      <c r="T64" s="59">
        <f t="shared" si="44"/>
        <v>0</v>
      </c>
      <c r="U64" s="59">
        <f t="shared" si="46"/>
        <v>113.54166666666667</v>
      </c>
      <c r="V64" s="59">
        <f t="shared" si="48"/>
        <v>741.4666666666667</v>
      </c>
      <c r="W64" s="59">
        <f t="shared" si="50"/>
        <v>2164.2416666666668</v>
      </c>
      <c r="X64" s="59">
        <f t="shared" si="52"/>
        <v>4492.5544166666668</v>
      </c>
      <c r="Y64" s="59">
        <f t="shared" si="54"/>
        <v>4601.3395833333334</v>
      </c>
      <c r="Z64" s="59">
        <f t="shared" si="56"/>
        <v>4956.3041666666668</v>
      </c>
      <c r="AA64" s="59">
        <f t="shared" si="58"/>
        <v>4918.3078333333333</v>
      </c>
      <c r="AB64" s="59">
        <f t="shared" si="60"/>
        <v>2765.8674999999998</v>
      </c>
      <c r="AC64" s="59">
        <f t="shared" si="62"/>
        <v>3596.1062499999998</v>
      </c>
      <c r="AD64" s="59">
        <f t="shared" si="64"/>
        <v>3476.3807499999998</v>
      </c>
      <c r="AE64" s="59">
        <f t="shared" si="66"/>
        <v>2770.5128333333337</v>
      </c>
      <c r="AF64" s="59">
        <f t="shared" si="68"/>
        <v>2729.8474166666665</v>
      </c>
      <c r="AG64" s="59">
        <f t="shared" si="70"/>
        <v>4204.6080000000002</v>
      </c>
      <c r="AH64" s="59">
        <f t="shared" si="72"/>
        <v>2544.7301666666667</v>
      </c>
      <c r="AI64" s="59">
        <f t="shared" si="74"/>
        <v>3810.5254166666664</v>
      </c>
      <c r="AJ64" s="59">
        <f t="shared" si="76"/>
        <v>3498.8083333333334</v>
      </c>
      <c r="AK64" s="59">
        <f t="shared" si="77"/>
        <v>4913.9655000000002</v>
      </c>
      <c r="AL64" s="59">
        <f t="shared" ref="AL64:AL95" si="79">($L$32/$V$4)</f>
        <v>3205.0681666666665</v>
      </c>
      <c r="AM64" s="59">
        <f t="shared" si="30"/>
        <v>3470.1737499999999</v>
      </c>
      <c r="AN64" s="59">
        <f t="shared" si="31"/>
        <v>2618.9530833333333</v>
      </c>
      <c r="AO64" s="59">
        <f t="shared" si="33"/>
        <v>5148.4816666666675</v>
      </c>
      <c r="AP64" s="59">
        <f t="shared" si="34"/>
        <v>8538.7404999999999</v>
      </c>
      <c r="AQ64" s="59">
        <f t="shared" si="35"/>
        <v>10274.190916666668</v>
      </c>
      <c r="AR64" s="59">
        <f t="shared" si="36"/>
        <v>9660.3310833333326</v>
      </c>
      <c r="AS64" s="59">
        <f t="shared" si="37"/>
        <v>5995.5114166666663</v>
      </c>
      <c r="AT64" s="59">
        <f t="shared" si="38"/>
        <v>4003.8519166666665</v>
      </c>
      <c r="AU64" s="59">
        <f t="shared" si="39"/>
        <v>5827.9452499999998</v>
      </c>
      <c r="AV64" s="59">
        <f t="shared" si="40"/>
        <v>9643.6972500000011</v>
      </c>
      <c r="AW64" s="59">
        <f t="shared" si="41"/>
        <v>11635.356666666665</v>
      </c>
      <c r="AX64" s="59">
        <f t="shared" si="42"/>
        <v>9811.2633333333342</v>
      </c>
      <c r="AY64" s="59">
        <f t="shared" si="43"/>
        <v>6020.6667500000003</v>
      </c>
      <c r="AZ64" s="59">
        <f t="shared" si="45"/>
        <v>4018.9451666666669</v>
      </c>
      <c r="BA64" s="59">
        <f t="shared" si="47"/>
        <v>5838.007333333333</v>
      </c>
      <c r="BB64" s="59">
        <f t="shared" si="49"/>
        <v>9668.3391666666666</v>
      </c>
      <c r="BC64" s="59">
        <f t="shared" si="51"/>
        <v>11666.241166666667</v>
      </c>
      <c r="BD64" s="59">
        <f t="shared" si="53"/>
        <v>445.52699999999999</v>
      </c>
      <c r="BE64" s="59">
        <f t="shared" si="55"/>
        <v>436.86108333333334</v>
      </c>
      <c r="BF64" s="59">
        <f t="shared" si="57"/>
        <v>298.78333333333342</v>
      </c>
      <c r="BG64" s="59">
        <f t="shared" si="59"/>
        <v>229.74441666666669</v>
      </c>
      <c r="BH64" s="59">
        <f t="shared" si="61"/>
        <v>298.78333333333342</v>
      </c>
      <c r="BI64" s="59">
        <f t="shared" si="63"/>
        <v>436.86108333333334</v>
      </c>
      <c r="BJ64" s="59">
        <f t="shared" si="65"/>
        <v>505.89991666666657</v>
      </c>
      <c r="BK64" s="59">
        <f t="shared" si="67"/>
        <v>462.01641666666666</v>
      </c>
      <c r="BL64" s="59">
        <f t="shared" si="69"/>
        <v>313.87650000000008</v>
      </c>
      <c r="BM64" s="59">
        <f t="shared" si="71"/>
        <v>239.80658333333335</v>
      </c>
      <c r="BN64" s="59">
        <f t="shared" si="73"/>
        <v>256.58483333333334</v>
      </c>
      <c r="BO64" s="59">
        <f t="shared" si="75"/>
        <v>427.64141666666666</v>
      </c>
      <c r="BP64" s="59">
        <f t="shared" si="78"/>
        <v>513.16974999999991</v>
      </c>
      <c r="BQ64" s="59">
        <f t="shared" ref="BQ64:BQ127" si="80">($L$63/$V$4)</f>
        <v>301.86449999999996</v>
      </c>
      <c r="BR64" s="59">
        <f>($L$64/$V$4)</f>
        <v>181.11866666666668</v>
      </c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G64" s="59">
        <f t="shared" si="4"/>
        <v>188693.41158333336</v>
      </c>
    </row>
    <row r="65" spans="1:85" s="97" customFormat="1" x14ac:dyDescent="0.3">
      <c r="A65" s="95" t="s">
        <v>27</v>
      </c>
      <c r="B65" s="96">
        <v>2025</v>
      </c>
      <c r="C65" s="59">
        <v>0</v>
      </c>
      <c r="D65" s="59">
        <v>0</v>
      </c>
      <c r="E65" s="59">
        <v>14489.5</v>
      </c>
      <c r="F65" s="59">
        <v>0</v>
      </c>
      <c r="G65" s="59">
        <v>0</v>
      </c>
      <c r="H65" s="59"/>
      <c r="I65" s="59"/>
      <c r="J65" s="59"/>
      <c r="L65" s="59">
        <f t="shared" si="5"/>
        <v>14489.5</v>
      </c>
      <c r="M65" s="288">
        <f t="shared" si="10"/>
        <v>22657698.889999989</v>
      </c>
      <c r="N65" s="59">
        <f t="shared" si="32"/>
        <v>188814.15741666668</v>
      </c>
      <c r="O65" s="288">
        <f t="shared" si="11"/>
        <v>5555957.5619999999</v>
      </c>
      <c r="P65" s="288">
        <f t="shared" si="6"/>
        <v>17101741.32799999</v>
      </c>
      <c r="Q65" s="288">
        <f t="shared" si="7"/>
        <v>28887.931263234728</v>
      </c>
      <c r="R65" s="288">
        <f t="shared" si="16"/>
        <v>97479.925569599945</v>
      </c>
      <c r="T65" s="59">
        <f t="shared" si="44"/>
        <v>0</v>
      </c>
      <c r="U65" s="59">
        <f t="shared" si="46"/>
        <v>113.54166666666667</v>
      </c>
      <c r="V65" s="59">
        <f t="shared" si="48"/>
        <v>741.4666666666667</v>
      </c>
      <c r="W65" s="59">
        <f t="shared" si="50"/>
        <v>2164.2416666666668</v>
      </c>
      <c r="X65" s="59">
        <f t="shared" si="52"/>
        <v>4492.5544166666668</v>
      </c>
      <c r="Y65" s="59">
        <f t="shared" si="54"/>
        <v>4601.3395833333334</v>
      </c>
      <c r="Z65" s="59">
        <f t="shared" si="56"/>
        <v>4956.3041666666668</v>
      </c>
      <c r="AA65" s="59">
        <f t="shared" si="58"/>
        <v>4918.3078333333333</v>
      </c>
      <c r="AB65" s="59">
        <f t="shared" si="60"/>
        <v>2765.8674999999998</v>
      </c>
      <c r="AC65" s="59">
        <f t="shared" si="62"/>
        <v>3596.1062499999998</v>
      </c>
      <c r="AD65" s="59">
        <f t="shared" si="64"/>
        <v>3476.3807499999998</v>
      </c>
      <c r="AE65" s="59">
        <f t="shared" si="66"/>
        <v>2770.5128333333337</v>
      </c>
      <c r="AF65" s="59">
        <f t="shared" si="68"/>
        <v>2729.8474166666665</v>
      </c>
      <c r="AG65" s="59">
        <f t="shared" si="70"/>
        <v>4204.6080000000002</v>
      </c>
      <c r="AH65" s="59">
        <f t="shared" si="72"/>
        <v>2544.7301666666667</v>
      </c>
      <c r="AI65" s="59">
        <f t="shared" si="74"/>
        <v>3810.5254166666664</v>
      </c>
      <c r="AJ65" s="59">
        <f t="shared" si="76"/>
        <v>3498.8083333333334</v>
      </c>
      <c r="AK65" s="59">
        <f t="shared" si="77"/>
        <v>4913.9655000000002</v>
      </c>
      <c r="AL65" s="59">
        <f t="shared" si="79"/>
        <v>3205.0681666666665</v>
      </c>
      <c r="AM65" s="59">
        <f t="shared" ref="AM65:AM96" si="81">($L$33/$V$4)</f>
        <v>3470.1737499999999</v>
      </c>
      <c r="AN65" s="59">
        <f t="shared" si="31"/>
        <v>2618.9530833333333</v>
      </c>
      <c r="AO65" s="59">
        <f t="shared" si="33"/>
        <v>5148.4816666666675</v>
      </c>
      <c r="AP65" s="59">
        <f t="shared" si="34"/>
        <v>8538.7404999999999</v>
      </c>
      <c r="AQ65" s="59">
        <f t="shared" si="35"/>
        <v>10274.190916666668</v>
      </c>
      <c r="AR65" s="59">
        <f t="shared" si="36"/>
        <v>9660.3310833333326</v>
      </c>
      <c r="AS65" s="59">
        <f t="shared" si="37"/>
        <v>5995.5114166666663</v>
      </c>
      <c r="AT65" s="59">
        <f t="shared" si="38"/>
        <v>4003.8519166666665</v>
      </c>
      <c r="AU65" s="59">
        <f t="shared" si="39"/>
        <v>5827.9452499999998</v>
      </c>
      <c r="AV65" s="59">
        <f t="shared" si="40"/>
        <v>9643.6972500000011</v>
      </c>
      <c r="AW65" s="59">
        <f t="shared" si="41"/>
        <v>11635.356666666665</v>
      </c>
      <c r="AX65" s="59">
        <f t="shared" si="42"/>
        <v>9811.2633333333342</v>
      </c>
      <c r="AY65" s="59">
        <f t="shared" si="43"/>
        <v>6020.6667500000003</v>
      </c>
      <c r="AZ65" s="59">
        <f t="shared" si="45"/>
        <v>4018.9451666666669</v>
      </c>
      <c r="BA65" s="59">
        <f t="shared" si="47"/>
        <v>5838.007333333333</v>
      </c>
      <c r="BB65" s="59">
        <f t="shared" si="49"/>
        <v>9668.3391666666666</v>
      </c>
      <c r="BC65" s="59">
        <f t="shared" si="51"/>
        <v>11666.241166666667</v>
      </c>
      <c r="BD65" s="59">
        <f t="shared" si="53"/>
        <v>445.52699999999999</v>
      </c>
      <c r="BE65" s="59">
        <f t="shared" si="55"/>
        <v>436.86108333333334</v>
      </c>
      <c r="BF65" s="59">
        <f t="shared" si="57"/>
        <v>298.78333333333342</v>
      </c>
      <c r="BG65" s="59">
        <f t="shared" si="59"/>
        <v>229.74441666666669</v>
      </c>
      <c r="BH65" s="59">
        <f t="shared" si="61"/>
        <v>298.78333333333342</v>
      </c>
      <c r="BI65" s="59">
        <f t="shared" si="63"/>
        <v>436.86108333333334</v>
      </c>
      <c r="BJ65" s="59">
        <f t="shared" si="65"/>
        <v>505.89991666666657</v>
      </c>
      <c r="BK65" s="59">
        <f t="shared" si="67"/>
        <v>462.01641666666666</v>
      </c>
      <c r="BL65" s="59">
        <f t="shared" si="69"/>
        <v>313.87650000000008</v>
      </c>
      <c r="BM65" s="59">
        <f t="shared" si="71"/>
        <v>239.80658333333335</v>
      </c>
      <c r="BN65" s="59">
        <f t="shared" si="73"/>
        <v>256.58483333333334</v>
      </c>
      <c r="BO65" s="59">
        <f t="shared" si="75"/>
        <v>427.64141666666666</v>
      </c>
      <c r="BP65" s="59">
        <f t="shared" si="78"/>
        <v>513.16974999999991</v>
      </c>
      <c r="BQ65" s="59">
        <f t="shared" si="80"/>
        <v>301.86449999999996</v>
      </c>
      <c r="BR65" s="59">
        <f t="shared" ref="BR65:BR128" si="82">($L$64/$V$4)</f>
        <v>181.11866666666668</v>
      </c>
      <c r="BS65" s="59">
        <f>($L$65/$V$4)</f>
        <v>120.74583333333334</v>
      </c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G65" s="59">
        <f t="shared" si="4"/>
        <v>188814.15741666668</v>
      </c>
    </row>
    <row r="66" spans="1:85" s="97" customFormat="1" x14ac:dyDescent="0.3">
      <c r="A66" s="95" t="s">
        <v>28</v>
      </c>
      <c r="B66" s="96">
        <v>2025</v>
      </c>
      <c r="C66" s="59">
        <v>0</v>
      </c>
      <c r="D66" s="59">
        <v>0</v>
      </c>
      <c r="E66" s="59">
        <v>21734.240000000002</v>
      </c>
      <c r="F66" s="59">
        <v>0</v>
      </c>
      <c r="G66" s="59">
        <v>0</v>
      </c>
      <c r="H66" s="59"/>
      <c r="I66" s="59"/>
      <c r="J66" s="59"/>
      <c r="L66" s="59">
        <f t="shared" si="5"/>
        <v>21734.240000000002</v>
      </c>
      <c r="M66" s="288">
        <f t="shared" si="10"/>
        <v>22679433.129999988</v>
      </c>
      <c r="N66" s="59">
        <f t="shared" si="32"/>
        <v>188995.27608333336</v>
      </c>
      <c r="O66" s="288">
        <f t="shared" si="11"/>
        <v>5744952.8380833333</v>
      </c>
      <c r="P66" s="288">
        <f t="shared" si="6"/>
        <v>16934480.291916654</v>
      </c>
      <c r="Q66" s="288">
        <f t="shared" si="7"/>
        <v>28605.39715043758</v>
      </c>
      <c r="R66" s="288">
        <f t="shared" si="16"/>
        <v>96526.53766392493</v>
      </c>
      <c r="T66" s="59">
        <f t="shared" si="44"/>
        <v>0</v>
      </c>
      <c r="U66" s="59">
        <f t="shared" si="46"/>
        <v>113.54166666666667</v>
      </c>
      <c r="V66" s="59">
        <f t="shared" si="48"/>
        <v>741.4666666666667</v>
      </c>
      <c r="W66" s="59">
        <f t="shared" si="50"/>
        <v>2164.2416666666668</v>
      </c>
      <c r="X66" s="59">
        <f t="shared" si="52"/>
        <v>4492.5544166666668</v>
      </c>
      <c r="Y66" s="59">
        <f t="shared" si="54"/>
        <v>4601.3395833333334</v>
      </c>
      <c r="Z66" s="59">
        <f t="shared" si="56"/>
        <v>4956.3041666666668</v>
      </c>
      <c r="AA66" s="59">
        <f t="shared" si="58"/>
        <v>4918.3078333333333</v>
      </c>
      <c r="AB66" s="59">
        <f t="shared" si="60"/>
        <v>2765.8674999999998</v>
      </c>
      <c r="AC66" s="59">
        <f t="shared" si="62"/>
        <v>3596.1062499999998</v>
      </c>
      <c r="AD66" s="59">
        <f t="shared" si="64"/>
        <v>3476.3807499999998</v>
      </c>
      <c r="AE66" s="59">
        <f t="shared" si="66"/>
        <v>2770.5128333333337</v>
      </c>
      <c r="AF66" s="59">
        <f t="shared" si="68"/>
        <v>2729.8474166666665</v>
      </c>
      <c r="AG66" s="59">
        <f t="shared" si="70"/>
        <v>4204.6080000000002</v>
      </c>
      <c r="AH66" s="59">
        <f t="shared" si="72"/>
        <v>2544.7301666666667</v>
      </c>
      <c r="AI66" s="59">
        <f t="shared" si="74"/>
        <v>3810.5254166666664</v>
      </c>
      <c r="AJ66" s="59">
        <f t="shared" si="76"/>
        <v>3498.8083333333334</v>
      </c>
      <c r="AK66" s="59">
        <f t="shared" si="77"/>
        <v>4913.9655000000002</v>
      </c>
      <c r="AL66" s="59">
        <f t="shared" si="79"/>
        <v>3205.0681666666665</v>
      </c>
      <c r="AM66" s="59">
        <f t="shared" si="81"/>
        <v>3470.1737499999999</v>
      </c>
      <c r="AN66" s="59">
        <f t="shared" ref="AN66:AN97" si="83">($L$34/$V$4)</f>
        <v>2618.9530833333333</v>
      </c>
      <c r="AO66" s="59">
        <f t="shared" si="33"/>
        <v>5148.4816666666675</v>
      </c>
      <c r="AP66" s="59">
        <f t="shared" si="34"/>
        <v>8538.7404999999999</v>
      </c>
      <c r="AQ66" s="59">
        <f t="shared" si="35"/>
        <v>10274.190916666668</v>
      </c>
      <c r="AR66" s="59">
        <f t="shared" si="36"/>
        <v>9660.3310833333326</v>
      </c>
      <c r="AS66" s="59">
        <f t="shared" si="37"/>
        <v>5995.5114166666663</v>
      </c>
      <c r="AT66" s="59">
        <f t="shared" si="38"/>
        <v>4003.8519166666665</v>
      </c>
      <c r="AU66" s="59">
        <f t="shared" si="39"/>
        <v>5827.9452499999998</v>
      </c>
      <c r="AV66" s="59">
        <f t="shared" si="40"/>
        <v>9643.6972500000011</v>
      </c>
      <c r="AW66" s="59">
        <f t="shared" si="41"/>
        <v>11635.356666666665</v>
      </c>
      <c r="AX66" s="59">
        <f t="shared" si="42"/>
        <v>9811.2633333333342</v>
      </c>
      <c r="AY66" s="59">
        <f t="shared" si="43"/>
        <v>6020.6667500000003</v>
      </c>
      <c r="AZ66" s="59">
        <f t="shared" si="45"/>
        <v>4018.9451666666669</v>
      </c>
      <c r="BA66" s="59">
        <f t="shared" si="47"/>
        <v>5838.007333333333</v>
      </c>
      <c r="BB66" s="59">
        <f t="shared" si="49"/>
        <v>9668.3391666666666</v>
      </c>
      <c r="BC66" s="59">
        <f t="shared" si="51"/>
        <v>11666.241166666667</v>
      </c>
      <c r="BD66" s="59">
        <f t="shared" si="53"/>
        <v>445.52699999999999</v>
      </c>
      <c r="BE66" s="59">
        <f t="shared" si="55"/>
        <v>436.86108333333334</v>
      </c>
      <c r="BF66" s="59">
        <f t="shared" si="57"/>
        <v>298.78333333333342</v>
      </c>
      <c r="BG66" s="59">
        <f t="shared" si="59"/>
        <v>229.74441666666669</v>
      </c>
      <c r="BH66" s="59">
        <f t="shared" si="61"/>
        <v>298.78333333333342</v>
      </c>
      <c r="BI66" s="59">
        <f t="shared" si="63"/>
        <v>436.86108333333334</v>
      </c>
      <c r="BJ66" s="59">
        <f t="shared" si="65"/>
        <v>505.89991666666657</v>
      </c>
      <c r="BK66" s="59">
        <f t="shared" si="67"/>
        <v>462.01641666666666</v>
      </c>
      <c r="BL66" s="59">
        <f t="shared" si="69"/>
        <v>313.87650000000008</v>
      </c>
      <c r="BM66" s="59">
        <f t="shared" si="71"/>
        <v>239.80658333333335</v>
      </c>
      <c r="BN66" s="59">
        <f t="shared" si="73"/>
        <v>256.58483333333334</v>
      </c>
      <c r="BO66" s="59">
        <f t="shared" si="75"/>
        <v>427.64141666666666</v>
      </c>
      <c r="BP66" s="59">
        <f t="shared" si="78"/>
        <v>513.16974999999991</v>
      </c>
      <c r="BQ66" s="59">
        <f t="shared" si="80"/>
        <v>301.86449999999996</v>
      </c>
      <c r="BR66" s="59">
        <f t="shared" si="82"/>
        <v>181.11866666666668</v>
      </c>
      <c r="BS66" s="59">
        <f t="shared" ref="BS66:BS129" si="84">($L$65/$V$4)</f>
        <v>120.74583333333334</v>
      </c>
      <c r="BT66" s="59">
        <f>($L$66/$V$4)</f>
        <v>181.11866666666668</v>
      </c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G66" s="59">
        <f t="shared" si="4"/>
        <v>188995.27608333336</v>
      </c>
    </row>
    <row r="67" spans="1:85" s="97" customFormat="1" x14ac:dyDescent="0.3">
      <c r="A67" s="95" t="s">
        <v>29</v>
      </c>
      <c r="B67" s="96">
        <v>2025</v>
      </c>
      <c r="C67" s="59">
        <v>0</v>
      </c>
      <c r="D67" s="59">
        <v>0</v>
      </c>
      <c r="E67" s="59">
        <v>36223.74</v>
      </c>
      <c r="F67" s="59">
        <v>0</v>
      </c>
      <c r="G67" s="59">
        <v>0</v>
      </c>
      <c r="H67" s="59"/>
      <c r="I67" s="59"/>
      <c r="J67" s="59"/>
      <c r="L67" s="59">
        <f t="shared" si="5"/>
        <v>36223.74</v>
      </c>
      <c r="M67" s="288">
        <f t="shared" si="10"/>
        <v>22715656.869999986</v>
      </c>
      <c r="N67" s="59">
        <f t="shared" si="32"/>
        <v>189297.14058333336</v>
      </c>
      <c r="O67" s="288">
        <f t="shared" si="11"/>
        <v>5934249.9786666669</v>
      </c>
      <c r="P67" s="288">
        <f t="shared" si="6"/>
        <v>16781406.891333319</v>
      </c>
      <c r="Q67" s="288">
        <f t="shared" si="7"/>
        <v>28346.828517602451</v>
      </c>
      <c r="R67" s="288">
        <f t="shared" si="16"/>
        <v>95654.01928059991</v>
      </c>
      <c r="T67" s="59">
        <f t="shared" si="44"/>
        <v>0</v>
      </c>
      <c r="U67" s="59">
        <f t="shared" si="46"/>
        <v>113.54166666666667</v>
      </c>
      <c r="V67" s="59">
        <f t="shared" si="48"/>
        <v>741.4666666666667</v>
      </c>
      <c r="W67" s="59">
        <f t="shared" si="50"/>
        <v>2164.2416666666668</v>
      </c>
      <c r="X67" s="59">
        <f t="shared" si="52"/>
        <v>4492.5544166666668</v>
      </c>
      <c r="Y67" s="59">
        <f t="shared" si="54"/>
        <v>4601.3395833333334</v>
      </c>
      <c r="Z67" s="59">
        <f t="shared" si="56"/>
        <v>4956.3041666666668</v>
      </c>
      <c r="AA67" s="59">
        <f t="shared" si="58"/>
        <v>4918.3078333333333</v>
      </c>
      <c r="AB67" s="59">
        <f t="shared" si="60"/>
        <v>2765.8674999999998</v>
      </c>
      <c r="AC67" s="59">
        <f t="shared" si="62"/>
        <v>3596.1062499999998</v>
      </c>
      <c r="AD67" s="59">
        <f t="shared" si="64"/>
        <v>3476.3807499999998</v>
      </c>
      <c r="AE67" s="59">
        <f t="shared" si="66"/>
        <v>2770.5128333333337</v>
      </c>
      <c r="AF67" s="59">
        <f t="shared" si="68"/>
        <v>2729.8474166666665</v>
      </c>
      <c r="AG67" s="59">
        <f t="shared" si="70"/>
        <v>4204.6080000000002</v>
      </c>
      <c r="AH67" s="59">
        <f t="shared" si="72"/>
        <v>2544.7301666666667</v>
      </c>
      <c r="AI67" s="59">
        <f t="shared" si="74"/>
        <v>3810.5254166666664</v>
      </c>
      <c r="AJ67" s="59">
        <f t="shared" si="76"/>
        <v>3498.8083333333334</v>
      </c>
      <c r="AK67" s="59">
        <f t="shared" si="77"/>
        <v>4913.9655000000002</v>
      </c>
      <c r="AL67" s="59">
        <f t="shared" si="79"/>
        <v>3205.0681666666665</v>
      </c>
      <c r="AM67" s="59">
        <f t="shared" si="81"/>
        <v>3470.1737499999999</v>
      </c>
      <c r="AN67" s="59">
        <f t="shared" si="83"/>
        <v>2618.9530833333333</v>
      </c>
      <c r="AO67" s="59">
        <f t="shared" ref="AO67:AO98" si="85">($L$35/$V$4)</f>
        <v>5148.4816666666675</v>
      </c>
      <c r="AP67" s="59">
        <f t="shared" si="34"/>
        <v>8538.7404999999999</v>
      </c>
      <c r="AQ67" s="59">
        <f t="shared" si="35"/>
        <v>10274.190916666668</v>
      </c>
      <c r="AR67" s="59">
        <f t="shared" si="36"/>
        <v>9660.3310833333326</v>
      </c>
      <c r="AS67" s="59">
        <f t="shared" si="37"/>
        <v>5995.5114166666663</v>
      </c>
      <c r="AT67" s="59">
        <f t="shared" si="38"/>
        <v>4003.8519166666665</v>
      </c>
      <c r="AU67" s="59">
        <f t="shared" si="39"/>
        <v>5827.9452499999998</v>
      </c>
      <c r="AV67" s="59">
        <f t="shared" si="40"/>
        <v>9643.6972500000011</v>
      </c>
      <c r="AW67" s="59">
        <f t="shared" si="41"/>
        <v>11635.356666666665</v>
      </c>
      <c r="AX67" s="59">
        <f t="shared" si="42"/>
        <v>9811.2633333333342</v>
      </c>
      <c r="AY67" s="59">
        <f t="shared" si="43"/>
        <v>6020.6667500000003</v>
      </c>
      <c r="AZ67" s="59">
        <f t="shared" si="45"/>
        <v>4018.9451666666669</v>
      </c>
      <c r="BA67" s="59">
        <f t="shared" si="47"/>
        <v>5838.007333333333</v>
      </c>
      <c r="BB67" s="59">
        <f t="shared" si="49"/>
        <v>9668.3391666666666</v>
      </c>
      <c r="BC67" s="59">
        <f t="shared" si="51"/>
        <v>11666.241166666667</v>
      </c>
      <c r="BD67" s="59">
        <f t="shared" si="53"/>
        <v>445.52699999999999</v>
      </c>
      <c r="BE67" s="59">
        <f t="shared" si="55"/>
        <v>436.86108333333334</v>
      </c>
      <c r="BF67" s="59">
        <f t="shared" si="57"/>
        <v>298.78333333333342</v>
      </c>
      <c r="BG67" s="59">
        <f t="shared" si="59"/>
        <v>229.74441666666669</v>
      </c>
      <c r="BH67" s="59">
        <f t="shared" si="61"/>
        <v>298.78333333333342</v>
      </c>
      <c r="BI67" s="59">
        <f t="shared" si="63"/>
        <v>436.86108333333334</v>
      </c>
      <c r="BJ67" s="59">
        <f t="shared" si="65"/>
        <v>505.89991666666657</v>
      </c>
      <c r="BK67" s="59">
        <f t="shared" si="67"/>
        <v>462.01641666666666</v>
      </c>
      <c r="BL67" s="59">
        <f t="shared" si="69"/>
        <v>313.87650000000008</v>
      </c>
      <c r="BM67" s="59">
        <f t="shared" si="71"/>
        <v>239.80658333333335</v>
      </c>
      <c r="BN67" s="59">
        <f t="shared" si="73"/>
        <v>256.58483333333334</v>
      </c>
      <c r="BO67" s="59">
        <f t="shared" si="75"/>
        <v>427.64141666666666</v>
      </c>
      <c r="BP67" s="59">
        <f t="shared" si="78"/>
        <v>513.16974999999991</v>
      </c>
      <c r="BQ67" s="59">
        <f t="shared" si="80"/>
        <v>301.86449999999996</v>
      </c>
      <c r="BR67" s="59">
        <f t="shared" si="82"/>
        <v>181.11866666666668</v>
      </c>
      <c r="BS67" s="59">
        <f t="shared" si="84"/>
        <v>120.74583333333334</v>
      </c>
      <c r="BT67" s="59">
        <f t="shared" ref="BT67:BT130" si="86">($L$66/$V$4)</f>
        <v>181.11866666666668</v>
      </c>
      <c r="BU67" s="59">
        <f>($L$67/$V$4)</f>
        <v>301.86449999999996</v>
      </c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G67" s="59">
        <f t="shared" si="4"/>
        <v>189297.14058333336</v>
      </c>
    </row>
    <row r="68" spans="1:85" s="97" customFormat="1" x14ac:dyDescent="0.3">
      <c r="A68" s="95" t="s">
        <v>18</v>
      </c>
      <c r="B68" s="96">
        <v>2026</v>
      </c>
      <c r="C68" s="59">
        <v>0</v>
      </c>
      <c r="D68" s="59">
        <v>0</v>
      </c>
      <c r="E68" s="59">
        <v>43468.5</v>
      </c>
      <c r="F68" s="59">
        <v>0</v>
      </c>
      <c r="G68" s="59">
        <v>0</v>
      </c>
      <c r="H68" s="59"/>
      <c r="I68" s="59"/>
      <c r="J68" s="59"/>
      <c r="L68" s="59">
        <f t="shared" si="5"/>
        <v>43468.5</v>
      </c>
      <c r="M68" s="288">
        <f t="shared" si="10"/>
        <v>22759125.369999986</v>
      </c>
      <c r="N68" s="59">
        <f t="shared" si="32"/>
        <v>189659.37808333334</v>
      </c>
      <c r="O68" s="288">
        <f t="shared" si="11"/>
        <v>6123909.3567500003</v>
      </c>
      <c r="P68" s="288">
        <f t="shared" si="6"/>
        <v>16635216.013249986</v>
      </c>
      <c r="Q68" s="288">
        <f t="shared" si="7"/>
        <v>28099.885708891568</v>
      </c>
      <c r="R68" s="288">
        <f t="shared" si="16"/>
        <v>94820.73127552493</v>
      </c>
      <c r="T68" s="59">
        <f t="shared" si="44"/>
        <v>0</v>
      </c>
      <c r="U68" s="59">
        <f t="shared" si="46"/>
        <v>113.54166666666667</v>
      </c>
      <c r="V68" s="59">
        <f t="shared" si="48"/>
        <v>741.4666666666667</v>
      </c>
      <c r="W68" s="59">
        <f t="shared" si="50"/>
        <v>2164.2416666666668</v>
      </c>
      <c r="X68" s="59">
        <f t="shared" si="52"/>
        <v>4492.5544166666668</v>
      </c>
      <c r="Y68" s="59">
        <f t="shared" si="54"/>
        <v>4601.3395833333334</v>
      </c>
      <c r="Z68" s="59">
        <f t="shared" si="56"/>
        <v>4956.3041666666668</v>
      </c>
      <c r="AA68" s="59">
        <f t="shared" si="58"/>
        <v>4918.3078333333333</v>
      </c>
      <c r="AB68" s="59">
        <f t="shared" si="60"/>
        <v>2765.8674999999998</v>
      </c>
      <c r="AC68" s="59">
        <f t="shared" si="62"/>
        <v>3596.1062499999998</v>
      </c>
      <c r="AD68" s="59">
        <f t="shared" si="64"/>
        <v>3476.3807499999998</v>
      </c>
      <c r="AE68" s="59">
        <f t="shared" si="66"/>
        <v>2770.5128333333337</v>
      </c>
      <c r="AF68" s="59">
        <f t="shared" si="68"/>
        <v>2729.8474166666665</v>
      </c>
      <c r="AG68" s="59">
        <f t="shared" si="70"/>
        <v>4204.6080000000002</v>
      </c>
      <c r="AH68" s="59">
        <f t="shared" si="72"/>
        <v>2544.7301666666667</v>
      </c>
      <c r="AI68" s="59">
        <f t="shared" si="74"/>
        <v>3810.5254166666664</v>
      </c>
      <c r="AJ68" s="59">
        <f t="shared" si="76"/>
        <v>3498.8083333333334</v>
      </c>
      <c r="AK68" s="59">
        <f t="shared" si="77"/>
        <v>4913.9655000000002</v>
      </c>
      <c r="AL68" s="59">
        <f t="shared" si="79"/>
        <v>3205.0681666666665</v>
      </c>
      <c r="AM68" s="59">
        <f t="shared" si="81"/>
        <v>3470.1737499999999</v>
      </c>
      <c r="AN68" s="59">
        <f t="shared" si="83"/>
        <v>2618.9530833333333</v>
      </c>
      <c r="AO68" s="59">
        <f t="shared" si="85"/>
        <v>5148.4816666666675</v>
      </c>
      <c r="AP68" s="59">
        <f t="shared" ref="AP68:AP99" si="87">($L$36/$V$4)</f>
        <v>8538.7404999999999</v>
      </c>
      <c r="AQ68" s="59">
        <f t="shared" si="35"/>
        <v>10274.190916666668</v>
      </c>
      <c r="AR68" s="59">
        <f t="shared" si="36"/>
        <v>9660.3310833333326</v>
      </c>
      <c r="AS68" s="59">
        <f t="shared" si="37"/>
        <v>5995.5114166666663</v>
      </c>
      <c r="AT68" s="59">
        <f t="shared" si="38"/>
        <v>4003.8519166666665</v>
      </c>
      <c r="AU68" s="59">
        <f t="shared" si="39"/>
        <v>5827.9452499999998</v>
      </c>
      <c r="AV68" s="59">
        <f t="shared" si="40"/>
        <v>9643.6972500000011</v>
      </c>
      <c r="AW68" s="59">
        <f t="shared" si="41"/>
        <v>11635.356666666665</v>
      </c>
      <c r="AX68" s="59">
        <f t="shared" si="42"/>
        <v>9811.2633333333342</v>
      </c>
      <c r="AY68" s="59">
        <f t="shared" si="43"/>
        <v>6020.6667500000003</v>
      </c>
      <c r="AZ68" s="59">
        <f t="shared" si="45"/>
        <v>4018.9451666666669</v>
      </c>
      <c r="BA68" s="59">
        <f t="shared" si="47"/>
        <v>5838.007333333333</v>
      </c>
      <c r="BB68" s="59">
        <f t="shared" si="49"/>
        <v>9668.3391666666666</v>
      </c>
      <c r="BC68" s="59">
        <f t="shared" si="51"/>
        <v>11666.241166666667</v>
      </c>
      <c r="BD68" s="59">
        <f t="shared" si="53"/>
        <v>445.52699999999999</v>
      </c>
      <c r="BE68" s="59">
        <f t="shared" si="55"/>
        <v>436.86108333333334</v>
      </c>
      <c r="BF68" s="59">
        <f t="shared" si="57"/>
        <v>298.78333333333342</v>
      </c>
      <c r="BG68" s="59">
        <f t="shared" si="59"/>
        <v>229.74441666666669</v>
      </c>
      <c r="BH68" s="59">
        <f t="shared" si="61"/>
        <v>298.78333333333342</v>
      </c>
      <c r="BI68" s="59">
        <f t="shared" si="63"/>
        <v>436.86108333333334</v>
      </c>
      <c r="BJ68" s="59">
        <f t="shared" si="65"/>
        <v>505.89991666666657</v>
      </c>
      <c r="BK68" s="59">
        <f t="shared" si="67"/>
        <v>462.01641666666666</v>
      </c>
      <c r="BL68" s="59">
        <f t="shared" si="69"/>
        <v>313.87650000000008</v>
      </c>
      <c r="BM68" s="59">
        <f t="shared" si="71"/>
        <v>239.80658333333335</v>
      </c>
      <c r="BN68" s="59">
        <f t="shared" si="73"/>
        <v>256.58483333333334</v>
      </c>
      <c r="BO68" s="59">
        <f t="shared" si="75"/>
        <v>427.64141666666666</v>
      </c>
      <c r="BP68" s="59">
        <f t="shared" si="78"/>
        <v>513.16974999999991</v>
      </c>
      <c r="BQ68" s="59">
        <f t="shared" si="80"/>
        <v>301.86449999999996</v>
      </c>
      <c r="BR68" s="59">
        <f t="shared" si="82"/>
        <v>181.11866666666668</v>
      </c>
      <c r="BS68" s="59">
        <f t="shared" si="84"/>
        <v>120.74583333333334</v>
      </c>
      <c r="BT68" s="59">
        <f t="shared" si="86"/>
        <v>181.11866666666668</v>
      </c>
      <c r="BU68" s="59">
        <f t="shared" ref="BU68:BU131" si="88">($L$67/$V$4)</f>
        <v>301.86449999999996</v>
      </c>
      <c r="BV68" s="59">
        <f>($L$68/$V$4)</f>
        <v>362.23750000000001</v>
      </c>
      <c r="BW68" s="59"/>
      <c r="BX68" s="59"/>
      <c r="BY68" s="59"/>
      <c r="BZ68" s="59"/>
      <c r="CA68" s="59"/>
      <c r="CB68" s="59"/>
      <c r="CC68" s="59"/>
      <c r="CD68" s="59"/>
      <c r="CE68" s="59"/>
      <c r="CG68" s="59">
        <f t="shared" si="4"/>
        <v>189659.37808333334</v>
      </c>
    </row>
    <row r="69" spans="1:85" s="97" customFormat="1" x14ac:dyDescent="0.3">
      <c r="A69" s="95" t="s">
        <v>19</v>
      </c>
      <c r="B69" s="96">
        <v>2026</v>
      </c>
      <c r="C69" s="59">
        <v>0</v>
      </c>
      <c r="D69" s="59">
        <v>0</v>
      </c>
      <c r="E69" s="59">
        <v>18111.87</v>
      </c>
      <c r="F69" s="59">
        <v>0</v>
      </c>
      <c r="G69" s="59">
        <v>0</v>
      </c>
      <c r="H69" s="59"/>
      <c r="I69" s="59"/>
      <c r="J69" s="59"/>
      <c r="L69" s="59">
        <f t="shared" si="5"/>
        <v>18111.87</v>
      </c>
      <c r="M69" s="288">
        <f t="shared" si="10"/>
        <v>22777237.239999987</v>
      </c>
      <c r="N69" s="59">
        <f t="shared" si="32"/>
        <v>189810.31033333336</v>
      </c>
      <c r="O69" s="288">
        <f t="shared" si="11"/>
        <v>6313719.6670833332</v>
      </c>
      <c r="P69" s="288">
        <f t="shared" si="6"/>
        <v>16463517.572916653</v>
      </c>
      <c r="Q69" s="288">
        <f t="shared" si="7"/>
        <v>27809.856018509508</v>
      </c>
      <c r="R69" s="288">
        <f t="shared" si="16"/>
        <v>93842.050165624925</v>
      </c>
      <c r="T69" s="59">
        <f t="shared" si="44"/>
        <v>0</v>
      </c>
      <c r="U69" s="59">
        <f t="shared" si="46"/>
        <v>113.54166666666667</v>
      </c>
      <c r="V69" s="59">
        <f t="shared" si="48"/>
        <v>741.4666666666667</v>
      </c>
      <c r="W69" s="59">
        <f t="shared" si="50"/>
        <v>2164.2416666666668</v>
      </c>
      <c r="X69" s="59">
        <f t="shared" si="52"/>
        <v>4492.5544166666668</v>
      </c>
      <c r="Y69" s="59">
        <f t="shared" si="54"/>
        <v>4601.3395833333334</v>
      </c>
      <c r="Z69" s="59">
        <f t="shared" si="56"/>
        <v>4956.3041666666668</v>
      </c>
      <c r="AA69" s="59">
        <f t="shared" si="58"/>
        <v>4918.3078333333333</v>
      </c>
      <c r="AB69" s="59">
        <f t="shared" si="60"/>
        <v>2765.8674999999998</v>
      </c>
      <c r="AC69" s="59">
        <f t="shared" si="62"/>
        <v>3596.1062499999998</v>
      </c>
      <c r="AD69" s="59">
        <f t="shared" si="64"/>
        <v>3476.3807499999998</v>
      </c>
      <c r="AE69" s="59">
        <f t="shared" si="66"/>
        <v>2770.5128333333337</v>
      </c>
      <c r="AF69" s="59">
        <f t="shared" si="68"/>
        <v>2729.8474166666665</v>
      </c>
      <c r="AG69" s="59">
        <f t="shared" si="70"/>
        <v>4204.6080000000002</v>
      </c>
      <c r="AH69" s="59">
        <f t="shared" si="72"/>
        <v>2544.7301666666667</v>
      </c>
      <c r="AI69" s="59">
        <f t="shared" si="74"/>
        <v>3810.5254166666664</v>
      </c>
      <c r="AJ69" s="59">
        <f t="shared" si="76"/>
        <v>3498.8083333333334</v>
      </c>
      <c r="AK69" s="59">
        <f t="shared" si="77"/>
        <v>4913.9655000000002</v>
      </c>
      <c r="AL69" s="59">
        <f t="shared" si="79"/>
        <v>3205.0681666666665</v>
      </c>
      <c r="AM69" s="59">
        <f t="shared" si="81"/>
        <v>3470.1737499999999</v>
      </c>
      <c r="AN69" s="59">
        <f t="shared" si="83"/>
        <v>2618.9530833333333</v>
      </c>
      <c r="AO69" s="59">
        <f t="shared" si="85"/>
        <v>5148.4816666666675</v>
      </c>
      <c r="AP69" s="59">
        <f t="shared" si="87"/>
        <v>8538.7404999999999</v>
      </c>
      <c r="AQ69" s="59">
        <f t="shared" ref="AQ69:AQ100" si="89">($L$37/$V$4)</f>
        <v>10274.190916666668</v>
      </c>
      <c r="AR69" s="59">
        <f t="shared" si="36"/>
        <v>9660.3310833333326</v>
      </c>
      <c r="AS69" s="59">
        <f t="shared" si="37"/>
        <v>5995.5114166666663</v>
      </c>
      <c r="AT69" s="59">
        <f t="shared" si="38"/>
        <v>4003.8519166666665</v>
      </c>
      <c r="AU69" s="59">
        <f t="shared" si="39"/>
        <v>5827.9452499999998</v>
      </c>
      <c r="AV69" s="59">
        <f t="shared" si="40"/>
        <v>9643.6972500000011</v>
      </c>
      <c r="AW69" s="59">
        <f t="shared" si="41"/>
        <v>11635.356666666665</v>
      </c>
      <c r="AX69" s="59">
        <f t="shared" si="42"/>
        <v>9811.2633333333342</v>
      </c>
      <c r="AY69" s="59">
        <f t="shared" si="43"/>
        <v>6020.6667500000003</v>
      </c>
      <c r="AZ69" s="59">
        <f t="shared" si="45"/>
        <v>4018.9451666666669</v>
      </c>
      <c r="BA69" s="59">
        <f t="shared" si="47"/>
        <v>5838.007333333333</v>
      </c>
      <c r="BB69" s="59">
        <f t="shared" si="49"/>
        <v>9668.3391666666666</v>
      </c>
      <c r="BC69" s="59">
        <f t="shared" si="51"/>
        <v>11666.241166666667</v>
      </c>
      <c r="BD69" s="59">
        <f t="shared" si="53"/>
        <v>445.52699999999999</v>
      </c>
      <c r="BE69" s="59">
        <f t="shared" si="55"/>
        <v>436.86108333333334</v>
      </c>
      <c r="BF69" s="59">
        <f t="shared" si="57"/>
        <v>298.78333333333342</v>
      </c>
      <c r="BG69" s="59">
        <f t="shared" si="59"/>
        <v>229.74441666666669</v>
      </c>
      <c r="BH69" s="59">
        <f t="shared" si="61"/>
        <v>298.78333333333342</v>
      </c>
      <c r="BI69" s="59">
        <f t="shared" si="63"/>
        <v>436.86108333333334</v>
      </c>
      <c r="BJ69" s="59">
        <f t="shared" si="65"/>
        <v>505.89991666666657</v>
      </c>
      <c r="BK69" s="59">
        <f t="shared" si="67"/>
        <v>462.01641666666666</v>
      </c>
      <c r="BL69" s="59">
        <f t="shared" si="69"/>
        <v>313.87650000000008</v>
      </c>
      <c r="BM69" s="59">
        <f t="shared" si="71"/>
        <v>239.80658333333335</v>
      </c>
      <c r="BN69" s="59">
        <f t="shared" si="73"/>
        <v>256.58483333333334</v>
      </c>
      <c r="BO69" s="59">
        <f t="shared" si="75"/>
        <v>427.64141666666666</v>
      </c>
      <c r="BP69" s="59">
        <f t="shared" si="78"/>
        <v>513.16974999999991</v>
      </c>
      <c r="BQ69" s="59">
        <f t="shared" si="80"/>
        <v>301.86449999999996</v>
      </c>
      <c r="BR69" s="59">
        <f t="shared" si="82"/>
        <v>181.11866666666668</v>
      </c>
      <c r="BS69" s="59">
        <f t="shared" si="84"/>
        <v>120.74583333333334</v>
      </c>
      <c r="BT69" s="59">
        <f t="shared" si="86"/>
        <v>181.11866666666668</v>
      </c>
      <c r="BU69" s="59">
        <f t="shared" si="88"/>
        <v>301.86449999999996</v>
      </c>
      <c r="BV69" s="59">
        <f t="shared" ref="BV69:BV132" si="90">($L$68/$V$4)</f>
        <v>362.23750000000001</v>
      </c>
      <c r="BW69" s="59">
        <f>($L$69/$V$4)</f>
        <v>150.93224999999998</v>
      </c>
      <c r="BX69" s="59"/>
      <c r="BY69" s="59"/>
      <c r="BZ69" s="59"/>
      <c r="CA69" s="59"/>
      <c r="CB69" s="59"/>
      <c r="CC69" s="59"/>
      <c r="CD69" s="59"/>
      <c r="CE69" s="59"/>
      <c r="CG69" s="59">
        <f t="shared" si="4"/>
        <v>189810.31033333336</v>
      </c>
    </row>
    <row r="70" spans="1:85" s="97" customFormat="1" x14ac:dyDescent="0.3">
      <c r="A70" s="95" t="s">
        <v>20</v>
      </c>
      <c r="B70" s="96">
        <v>2026</v>
      </c>
      <c r="C70" s="59">
        <v>0</v>
      </c>
      <c r="D70" s="59">
        <v>0</v>
      </c>
      <c r="E70" s="59">
        <v>10867.12</v>
      </c>
      <c r="F70" s="59">
        <v>0</v>
      </c>
      <c r="G70" s="59">
        <v>0</v>
      </c>
      <c r="H70" s="59"/>
      <c r="I70" s="59"/>
      <c r="J70" s="59"/>
      <c r="L70" s="59">
        <f t="shared" si="5"/>
        <v>10867.12</v>
      </c>
      <c r="M70" s="288">
        <f t="shared" si="10"/>
        <v>22788104.359999988</v>
      </c>
      <c r="N70" s="59">
        <f t="shared" si="32"/>
        <v>189900.86966666669</v>
      </c>
      <c r="O70" s="288">
        <f t="shared" si="11"/>
        <v>6503620.53675</v>
      </c>
      <c r="P70" s="288">
        <f t="shared" si="6"/>
        <v>16284483.823249988</v>
      </c>
      <c r="Q70" s="288">
        <f t="shared" si="7"/>
        <v>27507.435665226421</v>
      </c>
      <c r="R70" s="288">
        <f t="shared" si="16"/>
        <v>92821.557792524938</v>
      </c>
      <c r="T70" s="59">
        <f t="shared" si="44"/>
        <v>0</v>
      </c>
      <c r="U70" s="59">
        <f t="shared" si="46"/>
        <v>113.54166666666667</v>
      </c>
      <c r="V70" s="59">
        <f t="shared" si="48"/>
        <v>741.4666666666667</v>
      </c>
      <c r="W70" s="59">
        <f t="shared" si="50"/>
        <v>2164.2416666666668</v>
      </c>
      <c r="X70" s="59">
        <f t="shared" si="52"/>
        <v>4492.5544166666668</v>
      </c>
      <c r="Y70" s="59">
        <f t="shared" si="54"/>
        <v>4601.3395833333334</v>
      </c>
      <c r="Z70" s="59">
        <f t="shared" si="56"/>
        <v>4956.3041666666668</v>
      </c>
      <c r="AA70" s="59">
        <f t="shared" si="58"/>
        <v>4918.3078333333333</v>
      </c>
      <c r="AB70" s="59">
        <f t="shared" si="60"/>
        <v>2765.8674999999998</v>
      </c>
      <c r="AC70" s="59">
        <f t="shared" si="62"/>
        <v>3596.1062499999998</v>
      </c>
      <c r="AD70" s="59">
        <f t="shared" si="64"/>
        <v>3476.3807499999998</v>
      </c>
      <c r="AE70" s="59">
        <f t="shared" si="66"/>
        <v>2770.5128333333337</v>
      </c>
      <c r="AF70" s="59">
        <f t="shared" si="68"/>
        <v>2729.8474166666665</v>
      </c>
      <c r="AG70" s="59">
        <f t="shared" si="70"/>
        <v>4204.6080000000002</v>
      </c>
      <c r="AH70" s="59">
        <f t="shared" si="72"/>
        <v>2544.7301666666667</v>
      </c>
      <c r="AI70" s="59">
        <f t="shared" si="74"/>
        <v>3810.5254166666664</v>
      </c>
      <c r="AJ70" s="59">
        <f t="shared" si="76"/>
        <v>3498.8083333333334</v>
      </c>
      <c r="AK70" s="59">
        <f t="shared" si="77"/>
        <v>4913.9655000000002</v>
      </c>
      <c r="AL70" s="59">
        <f t="shared" si="79"/>
        <v>3205.0681666666665</v>
      </c>
      <c r="AM70" s="59">
        <f t="shared" si="81"/>
        <v>3470.1737499999999</v>
      </c>
      <c r="AN70" s="59">
        <f t="shared" si="83"/>
        <v>2618.9530833333333</v>
      </c>
      <c r="AO70" s="59">
        <f t="shared" si="85"/>
        <v>5148.4816666666675</v>
      </c>
      <c r="AP70" s="59">
        <f t="shared" si="87"/>
        <v>8538.7404999999999</v>
      </c>
      <c r="AQ70" s="59">
        <f t="shared" si="89"/>
        <v>10274.190916666668</v>
      </c>
      <c r="AR70" s="59">
        <f t="shared" ref="AR70:AR101" si="91">($L$38/$V$4)</f>
        <v>9660.3310833333326</v>
      </c>
      <c r="AS70" s="59">
        <f t="shared" si="37"/>
        <v>5995.5114166666663</v>
      </c>
      <c r="AT70" s="59">
        <f t="shared" si="38"/>
        <v>4003.8519166666665</v>
      </c>
      <c r="AU70" s="59">
        <f t="shared" si="39"/>
        <v>5827.9452499999998</v>
      </c>
      <c r="AV70" s="59">
        <f t="shared" si="40"/>
        <v>9643.6972500000011</v>
      </c>
      <c r="AW70" s="59">
        <f t="shared" si="41"/>
        <v>11635.356666666665</v>
      </c>
      <c r="AX70" s="59">
        <f t="shared" si="42"/>
        <v>9811.2633333333342</v>
      </c>
      <c r="AY70" s="59">
        <f t="shared" si="43"/>
        <v>6020.6667500000003</v>
      </c>
      <c r="AZ70" s="59">
        <f t="shared" si="45"/>
        <v>4018.9451666666669</v>
      </c>
      <c r="BA70" s="59">
        <f t="shared" si="47"/>
        <v>5838.007333333333</v>
      </c>
      <c r="BB70" s="59">
        <f t="shared" si="49"/>
        <v>9668.3391666666666</v>
      </c>
      <c r="BC70" s="59">
        <f t="shared" si="51"/>
        <v>11666.241166666667</v>
      </c>
      <c r="BD70" s="59">
        <f t="shared" si="53"/>
        <v>445.52699999999999</v>
      </c>
      <c r="BE70" s="59">
        <f t="shared" si="55"/>
        <v>436.86108333333334</v>
      </c>
      <c r="BF70" s="59">
        <f t="shared" si="57"/>
        <v>298.78333333333342</v>
      </c>
      <c r="BG70" s="59">
        <f t="shared" si="59"/>
        <v>229.74441666666669</v>
      </c>
      <c r="BH70" s="59">
        <f t="shared" si="61"/>
        <v>298.78333333333342</v>
      </c>
      <c r="BI70" s="59">
        <f t="shared" si="63"/>
        <v>436.86108333333334</v>
      </c>
      <c r="BJ70" s="59">
        <f t="shared" si="65"/>
        <v>505.89991666666657</v>
      </c>
      <c r="BK70" s="59">
        <f t="shared" si="67"/>
        <v>462.01641666666666</v>
      </c>
      <c r="BL70" s="59">
        <f t="shared" si="69"/>
        <v>313.87650000000008</v>
      </c>
      <c r="BM70" s="59">
        <f t="shared" si="71"/>
        <v>239.80658333333335</v>
      </c>
      <c r="BN70" s="59">
        <f t="shared" si="73"/>
        <v>256.58483333333334</v>
      </c>
      <c r="BO70" s="59">
        <f t="shared" si="75"/>
        <v>427.64141666666666</v>
      </c>
      <c r="BP70" s="59">
        <f t="shared" si="78"/>
        <v>513.16974999999991</v>
      </c>
      <c r="BQ70" s="59">
        <f t="shared" si="80"/>
        <v>301.86449999999996</v>
      </c>
      <c r="BR70" s="59">
        <f t="shared" si="82"/>
        <v>181.11866666666668</v>
      </c>
      <c r="BS70" s="59">
        <f t="shared" si="84"/>
        <v>120.74583333333334</v>
      </c>
      <c r="BT70" s="59">
        <f t="shared" si="86"/>
        <v>181.11866666666668</v>
      </c>
      <c r="BU70" s="59">
        <f t="shared" si="88"/>
        <v>301.86449999999996</v>
      </c>
      <c r="BV70" s="59">
        <f t="shared" si="90"/>
        <v>362.23750000000001</v>
      </c>
      <c r="BW70" s="59">
        <f t="shared" ref="BW70:BW133" si="92">($L$69/$V$4)</f>
        <v>150.93224999999998</v>
      </c>
      <c r="BX70" s="59">
        <f>($L$70/$V$4)</f>
        <v>90.559333333333342</v>
      </c>
      <c r="BY70" s="59"/>
      <c r="BZ70" s="59"/>
      <c r="CA70" s="59"/>
      <c r="CB70" s="59"/>
      <c r="CC70" s="59"/>
      <c r="CD70" s="59"/>
      <c r="CE70" s="59"/>
      <c r="CG70" s="59">
        <f t="shared" si="4"/>
        <v>189900.86966666669</v>
      </c>
    </row>
    <row r="71" spans="1:85" s="97" customFormat="1" x14ac:dyDescent="0.3">
      <c r="A71" s="95" t="s">
        <v>21</v>
      </c>
      <c r="B71" s="96">
        <v>2026</v>
      </c>
      <c r="C71" s="59">
        <v>0</v>
      </c>
      <c r="D71" s="59">
        <v>0</v>
      </c>
      <c r="E71" s="59">
        <v>7244.75</v>
      </c>
      <c r="F71" s="59">
        <v>0</v>
      </c>
      <c r="G71" s="59">
        <v>0</v>
      </c>
      <c r="H71" s="59"/>
      <c r="I71" s="59"/>
      <c r="J71" s="59"/>
      <c r="L71" s="59">
        <f t="shared" si="5"/>
        <v>7244.75</v>
      </c>
      <c r="M71" s="288">
        <f t="shared" si="10"/>
        <v>22795349.109999988</v>
      </c>
      <c r="N71" s="59">
        <f t="shared" si="32"/>
        <v>189961.24258333337</v>
      </c>
      <c r="O71" s="288">
        <f t="shared" si="11"/>
        <v>6693581.7793333335</v>
      </c>
      <c r="P71" s="288">
        <f t="shared" si="6"/>
        <v>16101767.330666654</v>
      </c>
      <c r="Q71" s="288">
        <f t="shared" si="7"/>
        <v>27198.794493712219</v>
      </c>
      <c r="R71" s="288">
        <f t="shared" si="16"/>
        <v>91780.073784799941</v>
      </c>
      <c r="T71" s="59">
        <f t="shared" si="44"/>
        <v>0</v>
      </c>
      <c r="U71" s="59">
        <f t="shared" si="46"/>
        <v>113.54166666666667</v>
      </c>
      <c r="V71" s="59">
        <f t="shared" si="48"/>
        <v>741.4666666666667</v>
      </c>
      <c r="W71" s="59">
        <f t="shared" si="50"/>
        <v>2164.2416666666668</v>
      </c>
      <c r="X71" s="59">
        <f t="shared" si="52"/>
        <v>4492.5544166666668</v>
      </c>
      <c r="Y71" s="59">
        <f t="shared" si="54"/>
        <v>4601.3395833333334</v>
      </c>
      <c r="Z71" s="59">
        <f t="shared" si="56"/>
        <v>4956.3041666666668</v>
      </c>
      <c r="AA71" s="59">
        <f t="shared" si="58"/>
        <v>4918.3078333333333</v>
      </c>
      <c r="AB71" s="59">
        <f t="shared" si="60"/>
        <v>2765.8674999999998</v>
      </c>
      <c r="AC71" s="59">
        <f t="shared" si="62"/>
        <v>3596.1062499999998</v>
      </c>
      <c r="AD71" s="59">
        <f t="shared" si="64"/>
        <v>3476.3807499999998</v>
      </c>
      <c r="AE71" s="59">
        <f t="shared" si="66"/>
        <v>2770.5128333333337</v>
      </c>
      <c r="AF71" s="59">
        <f t="shared" si="68"/>
        <v>2729.8474166666665</v>
      </c>
      <c r="AG71" s="59">
        <f t="shared" si="70"/>
        <v>4204.6080000000002</v>
      </c>
      <c r="AH71" s="59">
        <f t="shared" si="72"/>
        <v>2544.7301666666667</v>
      </c>
      <c r="AI71" s="59">
        <f t="shared" si="74"/>
        <v>3810.5254166666664</v>
      </c>
      <c r="AJ71" s="59">
        <f t="shared" si="76"/>
        <v>3498.8083333333334</v>
      </c>
      <c r="AK71" s="59">
        <f t="shared" si="77"/>
        <v>4913.9655000000002</v>
      </c>
      <c r="AL71" s="59">
        <f t="shared" si="79"/>
        <v>3205.0681666666665</v>
      </c>
      <c r="AM71" s="59">
        <f t="shared" si="81"/>
        <v>3470.1737499999999</v>
      </c>
      <c r="AN71" s="59">
        <f t="shared" si="83"/>
        <v>2618.9530833333333</v>
      </c>
      <c r="AO71" s="59">
        <f t="shared" si="85"/>
        <v>5148.4816666666675</v>
      </c>
      <c r="AP71" s="59">
        <f t="shared" si="87"/>
        <v>8538.7404999999999</v>
      </c>
      <c r="AQ71" s="59">
        <f t="shared" si="89"/>
        <v>10274.190916666668</v>
      </c>
      <c r="AR71" s="59">
        <f t="shared" si="91"/>
        <v>9660.3310833333326</v>
      </c>
      <c r="AS71" s="59">
        <f t="shared" ref="AS71:AS102" si="93">($L$39/$V$4)</f>
        <v>5995.5114166666663</v>
      </c>
      <c r="AT71" s="59">
        <f t="shared" si="38"/>
        <v>4003.8519166666665</v>
      </c>
      <c r="AU71" s="59">
        <f t="shared" si="39"/>
        <v>5827.9452499999998</v>
      </c>
      <c r="AV71" s="59">
        <f t="shared" si="40"/>
        <v>9643.6972500000011</v>
      </c>
      <c r="AW71" s="59">
        <f t="shared" si="41"/>
        <v>11635.356666666665</v>
      </c>
      <c r="AX71" s="59">
        <f t="shared" si="42"/>
        <v>9811.2633333333342</v>
      </c>
      <c r="AY71" s="59">
        <f t="shared" si="43"/>
        <v>6020.6667500000003</v>
      </c>
      <c r="AZ71" s="59">
        <f t="shared" si="45"/>
        <v>4018.9451666666669</v>
      </c>
      <c r="BA71" s="59">
        <f t="shared" si="47"/>
        <v>5838.007333333333</v>
      </c>
      <c r="BB71" s="59">
        <f t="shared" si="49"/>
        <v>9668.3391666666666</v>
      </c>
      <c r="BC71" s="59">
        <f t="shared" si="51"/>
        <v>11666.241166666667</v>
      </c>
      <c r="BD71" s="59">
        <f t="shared" si="53"/>
        <v>445.52699999999999</v>
      </c>
      <c r="BE71" s="59">
        <f t="shared" si="55"/>
        <v>436.86108333333334</v>
      </c>
      <c r="BF71" s="59">
        <f t="shared" si="57"/>
        <v>298.78333333333342</v>
      </c>
      <c r="BG71" s="59">
        <f t="shared" si="59"/>
        <v>229.74441666666669</v>
      </c>
      <c r="BH71" s="59">
        <f t="shared" si="61"/>
        <v>298.78333333333342</v>
      </c>
      <c r="BI71" s="59">
        <f t="shared" si="63"/>
        <v>436.86108333333334</v>
      </c>
      <c r="BJ71" s="59">
        <f t="shared" si="65"/>
        <v>505.89991666666657</v>
      </c>
      <c r="BK71" s="59">
        <f t="shared" si="67"/>
        <v>462.01641666666666</v>
      </c>
      <c r="BL71" s="59">
        <f t="shared" si="69"/>
        <v>313.87650000000008</v>
      </c>
      <c r="BM71" s="59">
        <f t="shared" si="71"/>
        <v>239.80658333333335</v>
      </c>
      <c r="BN71" s="59">
        <f t="shared" si="73"/>
        <v>256.58483333333334</v>
      </c>
      <c r="BO71" s="59">
        <f t="shared" si="75"/>
        <v>427.64141666666666</v>
      </c>
      <c r="BP71" s="59">
        <f t="shared" si="78"/>
        <v>513.16974999999991</v>
      </c>
      <c r="BQ71" s="59">
        <f t="shared" si="80"/>
        <v>301.86449999999996</v>
      </c>
      <c r="BR71" s="59">
        <f t="shared" si="82"/>
        <v>181.11866666666668</v>
      </c>
      <c r="BS71" s="59">
        <f t="shared" si="84"/>
        <v>120.74583333333334</v>
      </c>
      <c r="BT71" s="59">
        <f t="shared" si="86"/>
        <v>181.11866666666668</v>
      </c>
      <c r="BU71" s="59">
        <f t="shared" si="88"/>
        <v>301.86449999999996</v>
      </c>
      <c r="BV71" s="59">
        <f t="shared" si="90"/>
        <v>362.23750000000001</v>
      </c>
      <c r="BW71" s="59">
        <f t="shared" si="92"/>
        <v>150.93224999999998</v>
      </c>
      <c r="BX71" s="59">
        <f t="shared" ref="BX71:BX134" si="94">($L$70/$V$4)</f>
        <v>90.559333333333342</v>
      </c>
      <c r="BY71" s="59">
        <f>($L$71/$V$4)</f>
        <v>60.372916666666669</v>
      </c>
      <c r="BZ71" s="59"/>
      <c r="CA71" s="59"/>
      <c r="CB71" s="59"/>
      <c r="CC71" s="59"/>
      <c r="CD71" s="59"/>
      <c r="CE71" s="59"/>
      <c r="CG71" s="59">
        <f t="shared" si="4"/>
        <v>189961.24258333337</v>
      </c>
    </row>
    <row r="72" spans="1:85" s="97" customFormat="1" x14ac:dyDescent="0.3">
      <c r="A72" s="95" t="s">
        <v>22</v>
      </c>
      <c r="B72" s="96">
        <v>2026</v>
      </c>
      <c r="C72" s="59">
        <v>0</v>
      </c>
      <c r="D72" s="59">
        <v>0</v>
      </c>
      <c r="E72" s="59">
        <v>10867.12</v>
      </c>
      <c r="F72" s="59">
        <v>0</v>
      </c>
      <c r="G72" s="59">
        <v>0</v>
      </c>
      <c r="H72" s="59"/>
      <c r="I72" s="59"/>
      <c r="J72" s="59"/>
      <c r="L72" s="59">
        <f t="shared" si="5"/>
        <v>10867.12</v>
      </c>
      <c r="M72" s="288">
        <f t="shared" si="10"/>
        <v>22806216.229999989</v>
      </c>
      <c r="N72" s="59">
        <f t="shared" si="32"/>
        <v>190051.80191666671</v>
      </c>
      <c r="O72" s="288">
        <f t="shared" si="11"/>
        <v>6883633.5812499998</v>
      </c>
      <c r="P72" s="288">
        <f t="shared" si="6"/>
        <v>15922582.648749989</v>
      </c>
      <c r="Q72" s="288">
        <f t="shared" si="7"/>
        <v>26896.119188586523</v>
      </c>
      <c r="R72" s="288">
        <f t="shared" si="16"/>
        <v>90758.721097874935</v>
      </c>
      <c r="T72" s="59">
        <f t="shared" si="44"/>
        <v>0</v>
      </c>
      <c r="U72" s="59">
        <f t="shared" si="46"/>
        <v>113.54166666666667</v>
      </c>
      <c r="V72" s="59">
        <f t="shared" si="48"/>
        <v>741.4666666666667</v>
      </c>
      <c r="W72" s="59">
        <f t="shared" si="50"/>
        <v>2164.2416666666668</v>
      </c>
      <c r="X72" s="59">
        <f t="shared" si="52"/>
        <v>4492.5544166666668</v>
      </c>
      <c r="Y72" s="59">
        <f t="shared" si="54"/>
        <v>4601.3395833333334</v>
      </c>
      <c r="Z72" s="59">
        <f t="shared" si="56"/>
        <v>4956.3041666666668</v>
      </c>
      <c r="AA72" s="59">
        <f t="shared" si="58"/>
        <v>4918.3078333333333</v>
      </c>
      <c r="AB72" s="59">
        <f t="shared" si="60"/>
        <v>2765.8674999999998</v>
      </c>
      <c r="AC72" s="59">
        <f t="shared" si="62"/>
        <v>3596.1062499999998</v>
      </c>
      <c r="AD72" s="59">
        <f t="shared" si="64"/>
        <v>3476.3807499999998</v>
      </c>
      <c r="AE72" s="59">
        <f t="shared" si="66"/>
        <v>2770.5128333333337</v>
      </c>
      <c r="AF72" s="59">
        <f t="shared" si="68"/>
        <v>2729.8474166666665</v>
      </c>
      <c r="AG72" s="59">
        <f t="shared" si="70"/>
        <v>4204.6080000000002</v>
      </c>
      <c r="AH72" s="59">
        <f t="shared" si="72"/>
        <v>2544.7301666666667</v>
      </c>
      <c r="AI72" s="59">
        <f t="shared" si="74"/>
        <v>3810.5254166666664</v>
      </c>
      <c r="AJ72" s="59">
        <f t="shared" si="76"/>
        <v>3498.8083333333334</v>
      </c>
      <c r="AK72" s="59">
        <f t="shared" si="77"/>
        <v>4913.9655000000002</v>
      </c>
      <c r="AL72" s="59">
        <f t="shared" si="79"/>
        <v>3205.0681666666665</v>
      </c>
      <c r="AM72" s="59">
        <f t="shared" si="81"/>
        <v>3470.1737499999999</v>
      </c>
      <c r="AN72" s="59">
        <f t="shared" si="83"/>
        <v>2618.9530833333333</v>
      </c>
      <c r="AO72" s="59">
        <f t="shared" si="85"/>
        <v>5148.4816666666675</v>
      </c>
      <c r="AP72" s="59">
        <f t="shared" si="87"/>
        <v>8538.7404999999999</v>
      </c>
      <c r="AQ72" s="59">
        <f t="shared" si="89"/>
        <v>10274.190916666668</v>
      </c>
      <c r="AR72" s="59">
        <f t="shared" si="91"/>
        <v>9660.3310833333326</v>
      </c>
      <c r="AS72" s="59">
        <f t="shared" si="93"/>
        <v>5995.5114166666663</v>
      </c>
      <c r="AT72" s="59">
        <f t="shared" ref="AT72:AT103" si="95">($L$40/$V$4)</f>
        <v>4003.8519166666665</v>
      </c>
      <c r="AU72" s="59">
        <f t="shared" si="39"/>
        <v>5827.9452499999998</v>
      </c>
      <c r="AV72" s="59">
        <f t="shared" si="40"/>
        <v>9643.6972500000011</v>
      </c>
      <c r="AW72" s="59">
        <f t="shared" si="41"/>
        <v>11635.356666666665</v>
      </c>
      <c r="AX72" s="59">
        <f t="shared" si="42"/>
        <v>9811.2633333333342</v>
      </c>
      <c r="AY72" s="59">
        <f t="shared" si="43"/>
        <v>6020.6667500000003</v>
      </c>
      <c r="AZ72" s="59">
        <f t="shared" si="45"/>
        <v>4018.9451666666669</v>
      </c>
      <c r="BA72" s="59">
        <f t="shared" si="47"/>
        <v>5838.007333333333</v>
      </c>
      <c r="BB72" s="59">
        <f t="shared" si="49"/>
        <v>9668.3391666666666</v>
      </c>
      <c r="BC72" s="59">
        <f t="shared" si="51"/>
        <v>11666.241166666667</v>
      </c>
      <c r="BD72" s="59">
        <f t="shared" si="53"/>
        <v>445.52699999999999</v>
      </c>
      <c r="BE72" s="59">
        <f t="shared" si="55"/>
        <v>436.86108333333334</v>
      </c>
      <c r="BF72" s="59">
        <f t="shared" si="57"/>
        <v>298.78333333333342</v>
      </c>
      <c r="BG72" s="59">
        <f t="shared" si="59"/>
        <v>229.74441666666669</v>
      </c>
      <c r="BH72" s="59">
        <f t="shared" si="61"/>
        <v>298.78333333333342</v>
      </c>
      <c r="BI72" s="59">
        <f t="shared" si="63"/>
        <v>436.86108333333334</v>
      </c>
      <c r="BJ72" s="59">
        <f t="shared" si="65"/>
        <v>505.89991666666657</v>
      </c>
      <c r="BK72" s="59">
        <f t="shared" si="67"/>
        <v>462.01641666666666</v>
      </c>
      <c r="BL72" s="59">
        <f t="shared" si="69"/>
        <v>313.87650000000008</v>
      </c>
      <c r="BM72" s="59">
        <f t="shared" si="71"/>
        <v>239.80658333333335</v>
      </c>
      <c r="BN72" s="59">
        <f t="shared" si="73"/>
        <v>256.58483333333334</v>
      </c>
      <c r="BO72" s="59">
        <f t="shared" si="75"/>
        <v>427.64141666666666</v>
      </c>
      <c r="BP72" s="59">
        <f t="shared" si="78"/>
        <v>513.16974999999991</v>
      </c>
      <c r="BQ72" s="59">
        <f t="shared" si="80"/>
        <v>301.86449999999996</v>
      </c>
      <c r="BR72" s="59">
        <f t="shared" si="82"/>
        <v>181.11866666666668</v>
      </c>
      <c r="BS72" s="59">
        <f t="shared" si="84"/>
        <v>120.74583333333334</v>
      </c>
      <c r="BT72" s="59">
        <f t="shared" si="86"/>
        <v>181.11866666666668</v>
      </c>
      <c r="BU72" s="59">
        <f t="shared" si="88"/>
        <v>301.86449999999996</v>
      </c>
      <c r="BV72" s="59">
        <f t="shared" si="90"/>
        <v>362.23750000000001</v>
      </c>
      <c r="BW72" s="59">
        <f t="shared" si="92"/>
        <v>150.93224999999998</v>
      </c>
      <c r="BX72" s="59">
        <f t="shared" si="94"/>
        <v>90.559333333333342</v>
      </c>
      <c r="BY72" s="59">
        <f t="shared" ref="BY72:BY135" si="96">($L$71/$V$4)</f>
        <v>60.372916666666669</v>
      </c>
      <c r="BZ72" s="59">
        <f>($L$72/$V$4)</f>
        <v>90.559333333333342</v>
      </c>
      <c r="CA72" s="59"/>
      <c r="CB72" s="59"/>
      <c r="CC72" s="59"/>
      <c r="CD72" s="59"/>
      <c r="CE72" s="59"/>
      <c r="CG72" s="59">
        <f t="shared" si="4"/>
        <v>190051.80191666671</v>
      </c>
    </row>
    <row r="73" spans="1:85" s="97" customFormat="1" x14ac:dyDescent="0.3">
      <c r="A73" s="95" t="s">
        <v>23</v>
      </c>
      <c r="B73" s="96">
        <v>2026</v>
      </c>
      <c r="C73" s="59">
        <v>0</v>
      </c>
      <c r="D73" s="59">
        <v>0</v>
      </c>
      <c r="E73" s="59">
        <v>18111.87</v>
      </c>
      <c r="F73" s="59">
        <v>0</v>
      </c>
      <c r="G73" s="59">
        <v>0</v>
      </c>
      <c r="H73" s="59"/>
      <c r="I73" s="59"/>
      <c r="J73" s="59"/>
      <c r="L73" s="59">
        <f t="shared" si="5"/>
        <v>18111.87</v>
      </c>
      <c r="M73" s="288">
        <f t="shared" si="10"/>
        <v>22824328.09999999</v>
      </c>
      <c r="N73" s="59">
        <f t="shared" si="32"/>
        <v>190202.73416666672</v>
      </c>
      <c r="O73" s="288">
        <f t="shared" si="11"/>
        <v>7073836.3154166667</v>
      </c>
      <c r="P73" s="288">
        <f t="shared" si="6"/>
        <v>15750491.784583323</v>
      </c>
      <c r="Q73" s="288">
        <f t="shared" si="7"/>
        <v>26605.426623441828</v>
      </c>
      <c r="R73" s="288">
        <f t="shared" si="16"/>
        <v>89777.803172124943</v>
      </c>
      <c r="T73" s="59">
        <f t="shared" si="44"/>
        <v>0</v>
      </c>
      <c r="U73" s="59">
        <f t="shared" si="46"/>
        <v>113.54166666666667</v>
      </c>
      <c r="V73" s="59">
        <f t="shared" si="48"/>
        <v>741.4666666666667</v>
      </c>
      <c r="W73" s="59">
        <f t="shared" si="50"/>
        <v>2164.2416666666668</v>
      </c>
      <c r="X73" s="59">
        <f t="shared" si="52"/>
        <v>4492.5544166666668</v>
      </c>
      <c r="Y73" s="59">
        <f t="shared" si="54"/>
        <v>4601.3395833333334</v>
      </c>
      <c r="Z73" s="59">
        <f t="shared" si="56"/>
        <v>4956.3041666666668</v>
      </c>
      <c r="AA73" s="59">
        <f t="shared" si="58"/>
        <v>4918.3078333333333</v>
      </c>
      <c r="AB73" s="59">
        <f t="shared" si="60"/>
        <v>2765.8674999999998</v>
      </c>
      <c r="AC73" s="59">
        <f t="shared" si="62"/>
        <v>3596.1062499999998</v>
      </c>
      <c r="AD73" s="59">
        <f t="shared" si="64"/>
        <v>3476.3807499999998</v>
      </c>
      <c r="AE73" s="59">
        <f t="shared" si="66"/>
        <v>2770.5128333333337</v>
      </c>
      <c r="AF73" s="59">
        <f t="shared" si="68"/>
        <v>2729.8474166666665</v>
      </c>
      <c r="AG73" s="59">
        <f t="shared" si="70"/>
        <v>4204.6080000000002</v>
      </c>
      <c r="AH73" s="59">
        <f t="shared" si="72"/>
        <v>2544.7301666666667</v>
      </c>
      <c r="AI73" s="59">
        <f t="shared" si="74"/>
        <v>3810.5254166666664</v>
      </c>
      <c r="AJ73" s="59">
        <f t="shared" si="76"/>
        <v>3498.8083333333334</v>
      </c>
      <c r="AK73" s="59">
        <f t="shared" si="77"/>
        <v>4913.9655000000002</v>
      </c>
      <c r="AL73" s="59">
        <f t="shared" si="79"/>
        <v>3205.0681666666665</v>
      </c>
      <c r="AM73" s="59">
        <f t="shared" si="81"/>
        <v>3470.1737499999999</v>
      </c>
      <c r="AN73" s="59">
        <f t="shared" si="83"/>
        <v>2618.9530833333333</v>
      </c>
      <c r="AO73" s="59">
        <f t="shared" si="85"/>
        <v>5148.4816666666675</v>
      </c>
      <c r="AP73" s="59">
        <f t="shared" si="87"/>
        <v>8538.7404999999999</v>
      </c>
      <c r="AQ73" s="59">
        <f t="shared" si="89"/>
        <v>10274.190916666668</v>
      </c>
      <c r="AR73" s="59">
        <f t="shared" si="91"/>
        <v>9660.3310833333326</v>
      </c>
      <c r="AS73" s="59">
        <f t="shared" si="93"/>
        <v>5995.5114166666663</v>
      </c>
      <c r="AT73" s="59">
        <f t="shared" si="95"/>
        <v>4003.8519166666665</v>
      </c>
      <c r="AU73" s="59">
        <f t="shared" ref="AU73:AU104" si="97">($L$41/$V$4)</f>
        <v>5827.9452499999998</v>
      </c>
      <c r="AV73" s="59">
        <f t="shared" si="40"/>
        <v>9643.6972500000011</v>
      </c>
      <c r="AW73" s="59">
        <f t="shared" si="41"/>
        <v>11635.356666666665</v>
      </c>
      <c r="AX73" s="59">
        <f t="shared" si="42"/>
        <v>9811.2633333333342</v>
      </c>
      <c r="AY73" s="59">
        <f t="shared" si="43"/>
        <v>6020.6667500000003</v>
      </c>
      <c r="AZ73" s="59">
        <f t="shared" si="45"/>
        <v>4018.9451666666669</v>
      </c>
      <c r="BA73" s="59">
        <f t="shared" si="47"/>
        <v>5838.007333333333</v>
      </c>
      <c r="BB73" s="59">
        <f t="shared" si="49"/>
        <v>9668.3391666666666</v>
      </c>
      <c r="BC73" s="59">
        <f t="shared" si="51"/>
        <v>11666.241166666667</v>
      </c>
      <c r="BD73" s="59">
        <f t="shared" si="53"/>
        <v>445.52699999999999</v>
      </c>
      <c r="BE73" s="59">
        <f t="shared" si="55"/>
        <v>436.86108333333334</v>
      </c>
      <c r="BF73" s="59">
        <f t="shared" si="57"/>
        <v>298.78333333333342</v>
      </c>
      <c r="BG73" s="59">
        <f t="shared" si="59"/>
        <v>229.74441666666669</v>
      </c>
      <c r="BH73" s="59">
        <f t="shared" si="61"/>
        <v>298.78333333333342</v>
      </c>
      <c r="BI73" s="59">
        <f t="shared" si="63"/>
        <v>436.86108333333334</v>
      </c>
      <c r="BJ73" s="59">
        <f t="shared" si="65"/>
        <v>505.89991666666657</v>
      </c>
      <c r="BK73" s="59">
        <f t="shared" si="67"/>
        <v>462.01641666666666</v>
      </c>
      <c r="BL73" s="59">
        <f t="shared" si="69"/>
        <v>313.87650000000008</v>
      </c>
      <c r="BM73" s="59">
        <f t="shared" si="71"/>
        <v>239.80658333333335</v>
      </c>
      <c r="BN73" s="59">
        <f t="shared" si="73"/>
        <v>256.58483333333334</v>
      </c>
      <c r="BO73" s="59">
        <f t="shared" si="75"/>
        <v>427.64141666666666</v>
      </c>
      <c r="BP73" s="59">
        <f t="shared" si="78"/>
        <v>513.16974999999991</v>
      </c>
      <c r="BQ73" s="59">
        <f t="shared" si="80"/>
        <v>301.86449999999996</v>
      </c>
      <c r="BR73" s="59">
        <f t="shared" si="82"/>
        <v>181.11866666666668</v>
      </c>
      <c r="BS73" s="59">
        <f t="shared" si="84"/>
        <v>120.74583333333334</v>
      </c>
      <c r="BT73" s="59">
        <f t="shared" si="86"/>
        <v>181.11866666666668</v>
      </c>
      <c r="BU73" s="59">
        <f t="shared" si="88"/>
        <v>301.86449999999996</v>
      </c>
      <c r="BV73" s="59">
        <f t="shared" si="90"/>
        <v>362.23750000000001</v>
      </c>
      <c r="BW73" s="59">
        <f t="shared" si="92"/>
        <v>150.93224999999998</v>
      </c>
      <c r="BX73" s="59">
        <f t="shared" si="94"/>
        <v>90.559333333333342</v>
      </c>
      <c r="BY73" s="59">
        <f t="shared" si="96"/>
        <v>60.372916666666669</v>
      </c>
      <c r="BZ73" s="59">
        <f t="shared" ref="BZ73:BZ136" si="98">($L$72/$V$4)</f>
        <v>90.559333333333342</v>
      </c>
      <c r="CA73" s="59">
        <f>($L$73/$V$4)</f>
        <v>150.93224999999998</v>
      </c>
      <c r="CB73" s="59"/>
      <c r="CC73" s="59"/>
      <c r="CD73" s="59"/>
      <c r="CE73" s="59"/>
      <c r="CG73" s="59">
        <f t="shared" si="4"/>
        <v>190202.73416666672</v>
      </c>
    </row>
    <row r="74" spans="1:85" s="97" customFormat="1" x14ac:dyDescent="0.3">
      <c r="A74" s="95" t="s">
        <v>24</v>
      </c>
      <c r="B74" s="96">
        <v>2026</v>
      </c>
      <c r="C74" s="59">
        <v>0</v>
      </c>
      <c r="D74" s="59">
        <v>0</v>
      </c>
      <c r="E74" s="59">
        <v>21734.25</v>
      </c>
      <c r="F74" s="59">
        <v>0</v>
      </c>
      <c r="G74" s="59">
        <v>0</v>
      </c>
      <c r="H74" s="59"/>
      <c r="I74" s="59"/>
      <c r="J74" s="59"/>
      <c r="L74" s="59">
        <f t="shared" si="5"/>
        <v>21734.25</v>
      </c>
      <c r="M74" s="288">
        <f t="shared" si="10"/>
        <v>22846062.34999999</v>
      </c>
      <c r="N74" s="59">
        <f t="shared" si="32"/>
        <v>190383.85291666671</v>
      </c>
      <c r="O74" s="288">
        <f t="shared" si="11"/>
        <v>7264220.168333333</v>
      </c>
      <c r="P74" s="288">
        <f t="shared" si="6"/>
        <v>15581842.181666657</v>
      </c>
      <c r="Q74" s="288">
        <f t="shared" si="7"/>
        <v>26320.546970359257</v>
      </c>
      <c r="R74" s="288">
        <f t="shared" si="16"/>
        <v>88816.500435499955</v>
      </c>
      <c r="T74" s="59">
        <f t="shared" si="44"/>
        <v>0</v>
      </c>
      <c r="U74" s="59">
        <f t="shared" si="46"/>
        <v>113.54166666666667</v>
      </c>
      <c r="V74" s="59">
        <f t="shared" si="48"/>
        <v>741.4666666666667</v>
      </c>
      <c r="W74" s="59">
        <f t="shared" si="50"/>
        <v>2164.2416666666668</v>
      </c>
      <c r="X74" s="59">
        <f t="shared" si="52"/>
        <v>4492.5544166666668</v>
      </c>
      <c r="Y74" s="59">
        <f t="shared" si="54"/>
        <v>4601.3395833333334</v>
      </c>
      <c r="Z74" s="59">
        <f t="shared" si="56"/>
        <v>4956.3041666666668</v>
      </c>
      <c r="AA74" s="59">
        <f t="shared" si="58"/>
        <v>4918.3078333333333</v>
      </c>
      <c r="AB74" s="59">
        <f t="shared" si="60"/>
        <v>2765.8674999999998</v>
      </c>
      <c r="AC74" s="59">
        <f t="shared" si="62"/>
        <v>3596.1062499999998</v>
      </c>
      <c r="AD74" s="59">
        <f t="shared" si="64"/>
        <v>3476.3807499999998</v>
      </c>
      <c r="AE74" s="59">
        <f t="shared" si="66"/>
        <v>2770.5128333333337</v>
      </c>
      <c r="AF74" s="59">
        <f t="shared" si="68"/>
        <v>2729.8474166666665</v>
      </c>
      <c r="AG74" s="59">
        <f t="shared" si="70"/>
        <v>4204.6080000000002</v>
      </c>
      <c r="AH74" s="59">
        <f t="shared" si="72"/>
        <v>2544.7301666666667</v>
      </c>
      <c r="AI74" s="59">
        <f t="shared" si="74"/>
        <v>3810.5254166666664</v>
      </c>
      <c r="AJ74" s="59">
        <f t="shared" si="76"/>
        <v>3498.8083333333334</v>
      </c>
      <c r="AK74" s="59">
        <f t="shared" si="77"/>
        <v>4913.9655000000002</v>
      </c>
      <c r="AL74" s="59">
        <f t="shared" si="79"/>
        <v>3205.0681666666665</v>
      </c>
      <c r="AM74" s="59">
        <f t="shared" si="81"/>
        <v>3470.1737499999999</v>
      </c>
      <c r="AN74" s="59">
        <f t="shared" si="83"/>
        <v>2618.9530833333333</v>
      </c>
      <c r="AO74" s="59">
        <f t="shared" si="85"/>
        <v>5148.4816666666675</v>
      </c>
      <c r="AP74" s="59">
        <f t="shared" si="87"/>
        <v>8538.7404999999999</v>
      </c>
      <c r="AQ74" s="59">
        <f t="shared" si="89"/>
        <v>10274.190916666668</v>
      </c>
      <c r="AR74" s="59">
        <f t="shared" si="91"/>
        <v>9660.3310833333326</v>
      </c>
      <c r="AS74" s="59">
        <f t="shared" si="93"/>
        <v>5995.5114166666663</v>
      </c>
      <c r="AT74" s="59">
        <f t="shared" si="95"/>
        <v>4003.8519166666665</v>
      </c>
      <c r="AU74" s="59">
        <f t="shared" si="97"/>
        <v>5827.9452499999998</v>
      </c>
      <c r="AV74" s="59">
        <f t="shared" ref="AV74:AV105" si="99">($L$42/$V$4)</f>
        <v>9643.6972500000011</v>
      </c>
      <c r="AW74" s="59">
        <f t="shared" si="41"/>
        <v>11635.356666666665</v>
      </c>
      <c r="AX74" s="59">
        <f t="shared" si="42"/>
        <v>9811.2633333333342</v>
      </c>
      <c r="AY74" s="59">
        <f t="shared" si="43"/>
        <v>6020.6667500000003</v>
      </c>
      <c r="AZ74" s="59">
        <f t="shared" si="45"/>
        <v>4018.9451666666669</v>
      </c>
      <c r="BA74" s="59">
        <f t="shared" si="47"/>
        <v>5838.007333333333</v>
      </c>
      <c r="BB74" s="59">
        <f t="shared" si="49"/>
        <v>9668.3391666666666</v>
      </c>
      <c r="BC74" s="59">
        <f t="shared" si="51"/>
        <v>11666.241166666667</v>
      </c>
      <c r="BD74" s="59">
        <f t="shared" si="53"/>
        <v>445.52699999999999</v>
      </c>
      <c r="BE74" s="59">
        <f t="shared" si="55"/>
        <v>436.86108333333334</v>
      </c>
      <c r="BF74" s="59">
        <f t="shared" si="57"/>
        <v>298.78333333333342</v>
      </c>
      <c r="BG74" s="59">
        <f t="shared" si="59"/>
        <v>229.74441666666669</v>
      </c>
      <c r="BH74" s="59">
        <f t="shared" si="61"/>
        <v>298.78333333333342</v>
      </c>
      <c r="BI74" s="59">
        <f t="shared" si="63"/>
        <v>436.86108333333334</v>
      </c>
      <c r="BJ74" s="59">
        <f t="shared" si="65"/>
        <v>505.89991666666657</v>
      </c>
      <c r="BK74" s="59">
        <f t="shared" si="67"/>
        <v>462.01641666666666</v>
      </c>
      <c r="BL74" s="59">
        <f t="shared" si="69"/>
        <v>313.87650000000008</v>
      </c>
      <c r="BM74" s="59">
        <f t="shared" si="71"/>
        <v>239.80658333333335</v>
      </c>
      <c r="BN74" s="59">
        <f t="shared" si="73"/>
        <v>256.58483333333334</v>
      </c>
      <c r="BO74" s="59">
        <f t="shared" si="75"/>
        <v>427.64141666666666</v>
      </c>
      <c r="BP74" s="59">
        <f t="shared" si="78"/>
        <v>513.16974999999991</v>
      </c>
      <c r="BQ74" s="59">
        <f t="shared" si="80"/>
        <v>301.86449999999996</v>
      </c>
      <c r="BR74" s="59">
        <f t="shared" si="82"/>
        <v>181.11866666666668</v>
      </c>
      <c r="BS74" s="59">
        <f t="shared" si="84"/>
        <v>120.74583333333334</v>
      </c>
      <c r="BT74" s="59">
        <f t="shared" si="86"/>
        <v>181.11866666666668</v>
      </c>
      <c r="BU74" s="59">
        <f t="shared" si="88"/>
        <v>301.86449999999996</v>
      </c>
      <c r="BV74" s="59">
        <f t="shared" si="90"/>
        <v>362.23750000000001</v>
      </c>
      <c r="BW74" s="59">
        <f t="shared" si="92"/>
        <v>150.93224999999998</v>
      </c>
      <c r="BX74" s="59">
        <f t="shared" si="94"/>
        <v>90.559333333333342</v>
      </c>
      <c r="BY74" s="59">
        <f t="shared" si="96"/>
        <v>60.372916666666669</v>
      </c>
      <c r="BZ74" s="59">
        <f t="shared" si="98"/>
        <v>90.559333333333342</v>
      </c>
      <c r="CA74" s="59">
        <f t="shared" ref="CA74:CA137" si="100">($L$73/$V$4)</f>
        <v>150.93224999999998</v>
      </c>
      <c r="CB74" s="59">
        <f>($L$74/$V$4)</f>
        <v>181.11875000000001</v>
      </c>
      <c r="CC74" s="59"/>
      <c r="CD74" s="59"/>
      <c r="CE74" s="59"/>
      <c r="CG74" s="59">
        <f t="shared" si="4"/>
        <v>190383.85291666671</v>
      </c>
    </row>
    <row r="75" spans="1:85" s="97" customFormat="1" x14ac:dyDescent="0.3">
      <c r="A75" s="95" t="s">
        <v>25</v>
      </c>
      <c r="B75" s="96">
        <v>2026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/>
      <c r="I75" s="59"/>
      <c r="J75" s="59"/>
      <c r="L75" s="59">
        <f t="shared" si="5"/>
        <v>0</v>
      </c>
      <c r="M75" s="288">
        <f t="shared" si="10"/>
        <v>22846062.34999999</v>
      </c>
      <c r="N75" s="59">
        <f t="shared" si="32"/>
        <v>190383.85291666671</v>
      </c>
      <c r="O75" s="288">
        <f t="shared" si="11"/>
        <v>7454604.0212499993</v>
      </c>
      <c r="P75" s="288">
        <f t="shared" si="6"/>
        <v>15391458.328749992</v>
      </c>
      <c r="Q75" s="288">
        <f t="shared" si="7"/>
        <v>25998.95424180583</v>
      </c>
      <c r="R75" s="288">
        <f t="shared" si="16"/>
        <v>87731.312473874961</v>
      </c>
      <c r="T75" s="59">
        <f t="shared" si="44"/>
        <v>0</v>
      </c>
      <c r="U75" s="59">
        <f t="shared" si="46"/>
        <v>113.54166666666667</v>
      </c>
      <c r="V75" s="59">
        <f t="shared" si="48"/>
        <v>741.4666666666667</v>
      </c>
      <c r="W75" s="59">
        <f t="shared" si="50"/>
        <v>2164.2416666666668</v>
      </c>
      <c r="X75" s="59">
        <f t="shared" si="52"/>
        <v>4492.5544166666668</v>
      </c>
      <c r="Y75" s="59">
        <f t="shared" si="54"/>
        <v>4601.3395833333334</v>
      </c>
      <c r="Z75" s="59">
        <f t="shared" si="56"/>
        <v>4956.3041666666668</v>
      </c>
      <c r="AA75" s="59">
        <f t="shared" si="58"/>
        <v>4918.3078333333333</v>
      </c>
      <c r="AB75" s="59">
        <f t="shared" si="60"/>
        <v>2765.8674999999998</v>
      </c>
      <c r="AC75" s="59">
        <f t="shared" si="62"/>
        <v>3596.1062499999998</v>
      </c>
      <c r="AD75" s="59">
        <f t="shared" si="64"/>
        <v>3476.3807499999998</v>
      </c>
      <c r="AE75" s="59">
        <f t="shared" si="66"/>
        <v>2770.5128333333337</v>
      </c>
      <c r="AF75" s="59">
        <f t="shared" si="68"/>
        <v>2729.8474166666665</v>
      </c>
      <c r="AG75" s="59">
        <f t="shared" si="70"/>
        <v>4204.6080000000002</v>
      </c>
      <c r="AH75" s="59">
        <f t="shared" si="72"/>
        <v>2544.7301666666667</v>
      </c>
      <c r="AI75" s="59">
        <f t="shared" si="74"/>
        <v>3810.5254166666664</v>
      </c>
      <c r="AJ75" s="59">
        <f t="shared" si="76"/>
        <v>3498.8083333333334</v>
      </c>
      <c r="AK75" s="59">
        <f t="shared" si="77"/>
        <v>4913.9655000000002</v>
      </c>
      <c r="AL75" s="59">
        <f t="shared" si="79"/>
        <v>3205.0681666666665</v>
      </c>
      <c r="AM75" s="59">
        <f t="shared" si="81"/>
        <v>3470.1737499999999</v>
      </c>
      <c r="AN75" s="59">
        <f t="shared" si="83"/>
        <v>2618.9530833333333</v>
      </c>
      <c r="AO75" s="59">
        <f t="shared" si="85"/>
        <v>5148.4816666666675</v>
      </c>
      <c r="AP75" s="59">
        <f t="shared" si="87"/>
        <v>8538.7404999999999</v>
      </c>
      <c r="AQ75" s="59">
        <f t="shared" si="89"/>
        <v>10274.190916666668</v>
      </c>
      <c r="AR75" s="59">
        <f t="shared" si="91"/>
        <v>9660.3310833333326</v>
      </c>
      <c r="AS75" s="59">
        <f t="shared" si="93"/>
        <v>5995.5114166666663</v>
      </c>
      <c r="AT75" s="59">
        <f t="shared" si="95"/>
        <v>4003.8519166666665</v>
      </c>
      <c r="AU75" s="59">
        <f t="shared" si="97"/>
        <v>5827.9452499999998</v>
      </c>
      <c r="AV75" s="59">
        <f t="shared" si="99"/>
        <v>9643.6972500000011</v>
      </c>
      <c r="AW75" s="59">
        <f t="shared" ref="AW75:AW106" si="101">($L$43/$V$4)</f>
        <v>11635.356666666665</v>
      </c>
      <c r="AX75" s="59">
        <f t="shared" si="42"/>
        <v>9811.2633333333342</v>
      </c>
      <c r="AY75" s="59">
        <f t="shared" si="43"/>
        <v>6020.6667500000003</v>
      </c>
      <c r="AZ75" s="59">
        <f t="shared" si="45"/>
        <v>4018.9451666666669</v>
      </c>
      <c r="BA75" s="59">
        <f t="shared" si="47"/>
        <v>5838.007333333333</v>
      </c>
      <c r="BB75" s="59">
        <f t="shared" si="49"/>
        <v>9668.3391666666666</v>
      </c>
      <c r="BC75" s="59">
        <f t="shared" si="51"/>
        <v>11666.241166666667</v>
      </c>
      <c r="BD75" s="59">
        <f t="shared" si="53"/>
        <v>445.52699999999999</v>
      </c>
      <c r="BE75" s="59">
        <f t="shared" si="55"/>
        <v>436.86108333333334</v>
      </c>
      <c r="BF75" s="59">
        <f t="shared" si="57"/>
        <v>298.78333333333342</v>
      </c>
      <c r="BG75" s="59">
        <f t="shared" si="59"/>
        <v>229.74441666666669</v>
      </c>
      <c r="BH75" s="59">
        <f t="shared" si="61"/>
        <v>298.78333333333342</v>
      </c>
      <c r="BI75" s="59">
        <f t="shared" si="63"/>
        <v>436.86108333333334</v>
      </c>
      <c r="BJ75" s="59">
        <f t="shared" si="65"/>
        <v>505.89991666666657</v>
      </c>
      <c r="BK75" s="59">
        <f t="shared" si="67"/>
        <v>462.01641666666666</v>
      </c>
      <c r="BL75" s="59">
        <f t="shared" si="69"/>
        <v>313.87650000000008</v>
      </c>
      <c r="BM75" s="59">
        <f t="shared" si="71"/>
        <v>239.80658333333335</v>
      </c>
      <c r="BN75" s="59">
        <f t="shared" si="73"/>
        <v>256.58483333333334</v>
      </c>
      <c r="BO75" s="59">
        <f t="shared" si="75"/>
        <v>427.64141666666666</v>
      </c>
      <c r="BP75" s="59">
        <f t="shared" si="78"/>
        <v>513.16974999999991</v>
      </c>
      <c r="BQ75" s="59">
        <f t="shared" si="80"/>
        <v>301.86449999999996</v>
      </c>
      <c r="BR75" s="59">
        <f t="shared" si="82"/>
        <v>181.11866666666668</v>
      </c>
      <c r="BS75" s="59">
        <f t="shared" si="84"/>
        <v>120.74583333333334</v>
      </c>
      <c r="BT75" s="59">
        <f t="shared" si="86"/>
        <v>181.11866666666668</v>
      </c>
      <c r="BU75" s="59">
        <f t="shared" si="88"/>
        <v>301.86449999999996</v>
      </c>
      <c r="BV75" s="59">
        <f t="shared" si="90"/>
        <v>362.23750000000001</v>
      </c>
      <c r="BW75" s="59">
        <f t="shared" si="92"/>
        <v>150.93224999999998</v>
      </c>
      <c r="BX75" s="59">
        <f t="shared" si="94"/>
        <v>90.559333333333342</v>
      </c>
      <c r="BY75" s="59">
        <f t="shared" si="96"/>
        <v>60.372916666666669</v>
      </c>
      <c r="BZ75" s="59">
        <f t="shared" si="98"/>
        <v>90.559333333333342</v>
      </c>
      <c r="CA75" s="59">
        <f t="shared" si="100"/>
        <v>150.93224999999998</v>
      </c>
      <c r="CB75" s="59">
        <f t="shared" ref="CB75:CB138" si="102">($L$74/$V$4)</f>
        <v>181.11875000000001</v>
      </c>
      <c r="CC75" s="59">
        <f>($L$75/$V$4)</f>
        <v>0</v>
      </c>
      <c r="CD75" s="59"/>
      <c r="CE75" s="59"/>
      <c r="CG75" s="59">
        <f t="shared" si="4"/>
        <v>190383.85291666671</v>
      </c>
    </row>
    <row r="76" spans="1:85" s="97" customFormat="1" x14ac:dyDescent="0.3">
      <c r="A76" s="95" t="s">
        <v>26</v>
      </c>
      <c r="B76" s="96">
        <v>2026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/>
      <c r="I76" s="59"/>
      <c r="J76" s="59"/>
      <c r="L76" s="59">
        <f t="shared" si="5"/>
        <v>0</v>
      </c>
      <c r="M76" s="288">
        <f t="shared" si="10"/>
        <v>22846062.34999999</v>
      </c>
      <c r="N76" s="59">
        <f t="shared" si="32"/>
        <v>190383.85291666671</v>
      </c>
      <c r="O76" s="288">
        <f t="shared" si="11"/>
        <v>7644987.8741666656</v>
      </c>
      <c r="P76" s="288">
        <f t="shared" si="6"/>
        <v>15201074.475833325</v>
      </c>
      <c r="Q76" s="288">
        <f t="shared" si="7"/>
        <v>25677.361513252403</v>
      </c>
      <c r="R76" s="288">
        <f t="shared" si="16"/>
        <v>86646.124512249953</v>
      </c>
      <c r="T76" s="59">
        <f t="shared" si="44"/>
        <v>0</v>
      </c>
      <c r="U76" s="59">
        <f t="shared" si="46"/>
        <v>113.54166666666667</v>
      </c>
      <c r="V76" s="59">
        <f t="shared" si="48"/>
        <v>741.4666666666667</v>
      </c>
      <c r="W76" s="59">
        <f t="shared" si="50"/>
        <v>2164.2416666666668</v>
      </c>
      <c r="X76" s="59">
        <f t="shared" si="52"/>
        <v>4492.5544166666668</v>
      </c>
      <c r="Y76" s="59">
        <f t="shared" si="54"/>
        <v>4601.3395833333334</v>
      </c>
      <c r="Z76" s="59">
        <f t="shared" si="56"/>
        <v>4956.3041666666668</v>
      </c>
      <c r="AA76" s="59">
        <f t="shared" si="58"/>
        <v>4918.3078333333333</v>
      </c>
      <c r="AB76" s="59">
        <f t="shared" si="60"/>
        <v>2765.8674999999998</v>
      </c>
      <c r="AC76" s="59">
        <f t="shared" si="62"/>
        <v>3596.1062499999998</v>
      </c>
      <c r="AD76" s="59">
        <f t="shared" si="64"/>
        <v>3476.3807499999998</v>
      </c>
      <c r="AE76" s="59">
        <f t="shared" si="66"/>
        <v>2770.5128333333337</v>
      </c>
      <c r="AF76" s="59">
        <f t="shared" si="68"/>
        <v>2729.8474166666665</v>
      </c>
      <c r="AG76" s="59">
        <f t="shared" si="70"/>
        <v>4204.6080000000002</v>
      </c>
      <c r="AH76" s="59">
        <f t="shared" si="72"/>
        <v>2544.7301666666667</v>
      </c>
      <c r="AI76" s="59">
        <f t="shared" si="74"/>
        <v>3810.5254166666664</v>
      </c>
      <c r="AJ76" s="59">
        <f t="shared" si="76"/>
        <v>3498.8083333333334</v>
      </c>
      <c r="AK76" s="59">
        <f t="shared" si="77"/>
        <v>4913.9655000000002</v>
      </c>
      <c r="AL76" s="59">
        <f t="shared" si="79"/>
        <v>3205.0681666666665</v>
      </c>
      <c r="AM76" s="59">
        <f t="shared" si="81"/>
        <v>3470.1737499999999</v>
      </c>
      <c r="AN76" s="59">
        <f t="shared" si="83"/>
        <v>2618.9530833333333</v>
      </c>
      <c r="AO76" s="59">
        <f t="shared" si="85"/>
        <v>5148.4816666666675</v>
      </c>
      <c r="AP76" s="59">
        <f t="shared" si="87"/>
        <v>8538.7404999999999</v>
      </c>
      <c r="AQ76" s="59">
        <f t="shared" si="89"/>
        <v>10274.190916666668</v>
      </c>
      <c r="AR76" s="59">
        <f t="shared" si="91"/>
        <v>9660.3310833333326</v>
      </c>
      <c r="AS76" s="59">
        <f t="shared" si="93"/>
        <v>5995.5114166666663</v>
      </c>
      <c r="AT76" s="59">
        <f t="shared" si="95"/>
        <v>4003.8519166666665</v>
      </c>
      <c r="AU76" s="59">
        <f t="shared" si="97"/>
        <v>5827.9452499999998</v>
      </c>
      <c r="AV76" s="59">
        <f t="shared" si="99"/>
        <v>9643.6972500000011</v>
      </c>
      <c r="AW76" s="59">
        <f t="shared" si="101"/>
        <v>11635.356666666665</v>
      </c>
      <c r="AX76" s="59">
        <f t="shared" ref="AX76:AX107" si="103">($L$44/$V$4)</f>
        <v>9811.2633333333342</v>
      </c>
      <c r="AY76" s="59">
        <f t="shared" si="43"/>
        <v>6020.6667500000003</v>
      </c>
      <c r="AZ76" s="59">
        <f t="shared" si="45"/>
        <v>4018.9451666666669</v>
      </c>
      <c r="BA76" s="59">
        <f t="shared" si="47"/>
        <v>5838.007333333333</v>
      </c>
      <c r="BB76" s="59">
        <f t="shared" si="49"/>
        <v>9668.3391666666666</v>
      </c>
      <c r="BC76" s="59">
        <f t="shared" si="51"/>
        <v>11666.241166666667</v>
      </c>
      <c r="BD76" s="59">
        <f t="shared" si="53"/>
        <v>445.52699999999999</v>
      </c>
      <c r="BE76" s="59">
        <f t="shared" si="55"/>
        <v>436.86108333333334</v>
      </c>
      <c r="BF76" s="59">
        <f t="shared" si="57"/>
        <v>298.78333333333342</v>
      </c>
      <c r="BG76" s="59">
        <f t="shared" si="59"/>
        <v>229.74441666666669</v>
      </c>
      <c r="BH76" s="59">
        <f t="shared" si="61"/>
        <v>298.78333333333342</v>
      </c>
      <c r="BI76" s="59">
        <f t="shared" si="63"/>
        <v>436.86108333333334</v>
      </c>
      <c r="BJ76" s="59">
        <f t="shared" si="65"/>
        <v>505.89991666666657</v>
      </c>
      <c r="BK76" s="59">
        <f t="shared" si="67"/>
        <v>462.01641666666666</v>
      </c>
      <c r="BL76" s="59">
        <f t="shared" si="69"/>
        <v>313.87650000000008</v>
      </c>
      <c r="BM76" s="59">
        <f t="shared" si="71"/>
        <v>239.80658333333335</v>
      </c>
      <c r="BN76" s="59">
        <f t="shared" si="73"/>
        <v>256.58483333333334</v>
      </c>
      <c r="BO76" s="59">
        <f t="shared" si="75"/>
        <v>427.64141666666666</v>
      </c>
      <c r="BP76" s="59">
        <f t="shared" si="78"/>
        <v>513.16974999999991</v>
      </c>
      <c r="BQ76" s="59">
        <f t="shared" si="80"/>
        <v>301.86449999999996</v>
      </c>
      <c r="BR76" s="59">
        <f t="shared" si="82"/>
        <v>181.11866666666668</v>
      </c>
      <c r="BS76" s="59">
        <f t="shared" si="84"/>
        <v>120.74583333333334</v>
      </c>
      <c r="BT76" s="59">
        <f t="shared" si="86"/>
        <v>181.11866666666668</v>
      </c>
      <c r="BU76" s="59">
        <f t="shared" si="88"/>
        <v>301.86449999999996</v>
      </c>
      <c r="BV76" s="59">
        <f t="shared" si="90"/>
        <v>362.23750000000001</v>
      </c>
      <c r="BW76" s="59">
        <f t="shared" si="92"/>
        <v>150.93224999999998</v>
      </c>
      <c r="BX76" s="59">
        <f t="shared" si="94"/>
        <v>90.559333333333342</v>
      </c>
      <c r="BY76" s="59">
        <f t="shared" si="96"/>
        <v>60.372916666666669</v>
      </c>
      <c r="BZ76" s="59">
        <f t="shared" si="98"/>
        <v>90.559333333333342</v>
      </c>
      <c r="CA76" s="59">
        <f t="shared" si="100"/>
        <v>150.93224999999998</v>
      </c>
      <c r="CB76" s="59">
        <f t="shared" si="102"/>
        <v>181.11875000000001</v>
      </c>
      <c r="CC76" s="59">
        <f t="shared" ref="CC76:CC139" si="104">($L$75/$V$4)</f>
        <v>0</v>
      </c>
      <c r="CD76" s="59">
        <f>($L$76/$V$4)</f>
        <v>0</v>
      </c>
      <c r="CE76" s="59"/>
      <c r="CG76" s="59">
        <f t="shared" si="4"/>
        <v>190383.85291666671</v>
      </c>
    </row>
    <row r="77" spans="1:85" s="97" customFormat="1" x14ac:dyDescent="0.3">
      <c r="A77" s="95" t="s">
        <v>27</v>
      </c>
      <c r="B77" s="96">
        <v>2026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/>
      <c r="I77" s="59"/>
      <c r="J77" s="59"/>
      <c r="L77" s="59">
        <f t="shared" si="5"/>
        <v>0</v>
      </c>
      <c r="M77" s="288">
        <f t="shared" si="10"/>
        <v>22846062.34999999</v>
      </c>
      <c r="N77" s="59">
        <f t="shared" si="32"/>
        <v>190383.85291666671</v>
      </c>
      <c r="O77" s="288">
        <f t="shared" si="11"/>
        <v>7835371.7270833319</v>
      </c>
      <c r="P77" s="288">
        <f t="shared" si="6"/>
        <v>15010690.622916657</v>
      </c>
      <c r="Q77" s="288">
        <f t="shared" si="7"/>
        <v>25355.768784698972</v>
      </c>
      <c r="R77" s="288">
        <f t="shared" si="16"/>
        <v>85560.936550624945</v>
      </c>
      <c r="T77" s="59">
        <f t="shared" si="44"/>
        <v>0</v>
      </c>
      <c r="U77" s="59">
        <f t="shared" si="46"/>
        <v>113.54166666666667</v>
      </c>
      <c r="V77" s="59">
        <f t="shared" si="48"/>
        <v>741.4666666666667</v>
      </c>
      <c r="W77" s="59">
        <f t="shared" si="50"/>
        <v>2164.2416666666668</v>
      </c>
      <c r="X77" s="59">
        <f t="shared" si="52"/>
        <v>4492.5544166666668</v>
      </c>
      <c r="Y77" s="59">
        <f t="shared" si="54"/>
        <v>4601.3395833333334</v>
      </c>
      <c r="Z77" s="59">
        <f t="shared" si="56"/>
        <v>4956.3041666666668</v>
      </c>
      <c r="AA77" s="59">
        <f t="shared" si="58"/>
        <v>4918.3078333333333</v>
      </c>
      <c r="AB77" s="59">
        <f t="shared" si="60"/>
        <v>2765.8674999999998</v>
      </c>
      <c r="AC77" s="59">
        <f t="shared" si="62"/>
        <v>3596.1062499999998</v>
      </c>
      <c r="AD77" s="59">
        <f t="shared" si="64"/>
        <v>3476.3807499999998</v>
      </c>
      <c r="AE77" s="59">
        <f t="shared" si="66"/>
        <v>2770.5128333333337</v>
      </c>
      <c r="AF77" s="59">
        <f t="shared" si="68"/>
        <v>2729.8474166666665</v>
      </c>
      <c r="AG77" s="59">
        <f t="shared" si="70"/>
        <v>4204.6080000000002</v>
      </c>
      <c r="AH77" s="59">
        <f t="shared" si="72"/>
        <v>2544.7301666666667</v>
      </c>
      <c r="AI77" s="59">
        <f t="shared" si="74"/>
        <v>3810.5254166666664</v>
      </c>
      <c r="AJ77" s="59">
        <f t="shared" si="76"/>
        <v>3498.8083333333334</v>
      </c>
      <c r="AK77" s="59">
        <f t="shared" si="77"/>
        <v>4913.9655000000002</v>
      </c>
      <c r="AL77" s="59">
        <f t="shared" si="79"/>
        <v>3205.0681666666665</v>
      </c>
      <c r="AM77" s="59">
        <f t="shared" si="81"/>
        <v>3470.1737499999999</v>
      </c>
      <c r="AN77" s="59">
        <f t="shared" si="83"/>
        <v>2618.9530833333333</v>
      </c>
      <c r="AO77" s="59">
        <f t="shared" si="85"/>
        <v>5148.4816666666675</v>
      </c>
      <c r="AP77" s="59">
        <f t="shared" si="87"/>
        <v>8538.7404999999999</v>
      </c>
      <c r="AQ77" s="59">
        <f t="shared" si="89"/>
        <v>10274.190916666668</v>
      </c>
      <c r="AR77" s="59">
        <f t="shared" si="91"/>
        <v>9660.3310833333326</v>
      </c>
      <c r="AS77" s="59">
        <f t="shared" si="93"/>
        <v>5995.5114166666663</v>
      </c>
      <c r="AT77" s="59">
        <f t="shared" si="95"/>
        <v>4003.8519166666665</v>
      </c>
      <c r="AU77" s="59">
        <f t="shared" si="97"/>
        <v>5827.9452499999998</v>
      </c>
      <c r="AV77" s="59">
        <f t="shared" si="99"/>
        <v>9643.6972500000011</v>
      </c>
      <c r="AW77" s="59">
        <f t="shared" si="101"/>
        <v>11635.356666666665</v>
      </c>
      <c r="AX77" s="59">
        <f t="shared" si="103"/>
        <v>9811.2633333333342</v>
      </c>
      <c r="AY77" s="59">
        <f t="shared" ref="AY77:AY108" si="105">($L$45/$V$4)</f>
        <v>6020.6667500000003</v>
      </c>
      <c r="AZ77" s="59">
        <f t="shared" si="45"/>
        <v>4018.9451666666669</v>
      </c>
      <c r="BA77" s="59">
        <f t="shared" si="47"/>
        <v>5838.007333333333</v>
      </c>
      <c r="BB77" s="59">
        <f t="shared" si="49"/>
        <v>9668.3391666666666</v>
      </c>
      <c r="BC77" s="59">
        <f t="shared" si="51"/>
        <v>11666.241166666667</v>
      </c>
      <c r="BD77" s="59">
        <f t="shared" si="53"/>
        <v>445.52699999999999</v>
      </c>
      <c r="BE77" s="59">
        <f t="shared" si="55"/>
        <v>436.86108333333334</v>
      </c>
      <c r="BF77" s="59">
        <f t="shared" si="57"/>
        <v>298.78333333333342</v>
      </c>
      <c r="BG77" s="59">
        <f t="shared" si="59"/>
        <v>229.74441666666669</v>
      </c>
      <c r="BH77" s="59">
        <f t="shared" si="61"/>
        <v>298.78333333333342</v>
      </c>
      <c r="BI77" s="59">
        <f t="shared" si="63"/>
        <v>436.86108333333334</v>
      </c>
      <c r="BJ77" s="59">
        <f t="shared" si="65"/>
        <v>505.89991666666657</v>
      </c>
      <c r="BK77" s="59">
        <f t="shared" si="67"/>
        <v>462.01641666666666</v>
      </c>
      <c r="BL77" s="59">
        <f t="shared" si="69"/>
        <v>313.87650000000008</v>
      </c>
      <c r="BM77" s="59">
        <f t="shared" si="71"/>
        <v>239.80658333333335</v>
      </c>
      <c r="BN77" s="59">
        <f t="shared" si="73"/>
        <v>256.58483333333334</v>
      </c>
      <c r="BO77" s="59">
        <f t="shared" si="75"/>
        <v>427.64141666666666</v>
      </c>
      <c r="BP77" s="59">
        <f t="shared" si="78"/>
        <v>513.16974999999991</v>
      </c>
      <c r="BQ77" s="59">
        <f t="shared" si="80"/>
        <v>301.86449999999996</v>
      </c>
      <c r="BR77" s="59">
        <f t="shared" si="82"/>
        <v>181.11866666666668</v>
      </c>
      <c r="BS77" s="59">
        <f t="shared" si="84"/>
        <v>120.74583333333334</v>
      </c>
      <c r="BT77" s="59">
        <f t="shared" si="86"/>
        <v>181.11866666666668</v>
      </c>
      <c r="BU77" s="59">
        <f t="shared" si="88"/>
        <v>301.86449999999996</v>
      </c>
      <c r="BV77" s="59">
        <f t="shared" si="90"/>
        <v>362.23750000000001</v>
      </c>
      <c r="BW77" s="59">
        <f t="shared" si="92"/>
        <v>150.93224999999998</v>
      </c>
      <c r="BX77" s="59">
        <f t="shared" si="94"/>
        <v>90.559333333333342</v>
      </c>
      <c r="BY77" s="59">
        <f t="shared" si="96"/>
        <v>60.372916666666669</v>
      </c>
      <c r="BZ77" s="59">
        <f t="shared" si="98"/>
        <v>90.559333333333342</v>
      </c>
      <c r="CA77" s="59">
        <f t="shared" si="100"/>
        <v>150.93224999999998</v>
      </c>
      <c r="CB77" s="59">
        <f t="shared" si="102"/>
        <v>181.11875000000001</v>
      </c>
      <c r="CC77" s="59">
        <f t="shared" si="104"/>
        <v>0</v>
      </c>
      <c r="CD77" s="59">
        <f t="shared" ref="CD77:CD140" si="106">($L$76/$V$4)</f>
        <v>0</v>
      </c>
      <c r="CE77" s="59">
        <f>($L$77/$V$4)</f>
        <v>0</v>
      </c>
      <c r="CG77" s="59">
        <f t="shared" si="4"/>
        <v>190383.85291666671</v>
      </c>
    </row>
    <row r="78" spans="1:85" s="97" customFormat="1" x14ac:dyDescent="0.3">
      <c r="A78" s="95" t="s">
        <v>28</v>
      </c>
      <c r="B78" s="96">
        <v>2026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59"/>
      <c r="I78" s="59"/>
      <c r="J78" s="59"/>
      <c r="L78" s="59">
        <f t="shared" si="5"/>
        <v>0</v>
      </c>
      <c r="M78" s="288">
        <f t="shared" si="10"/>
        <v>22846062.34999999</v>
      </c>
      <c r="N78" s="59">
        <f t="shared" si="32"/>
        <v>190383.85291666671</v>
      </c>
      <c r="O78" s="288">
        <f t="shared" si="11"/>
        <v>8025755.5799999982</v>
      </c>
      <c r="P78" s="288">
        <f t="shared" si="6"/>
        <v>14820306.769999992</v>
      </c>
      <c r="Q78" s="288">
        <f t="shared" si="7"/>
        <v>25034.176056145545</v>
      </c>
      <c r="R78" s="288">
        <f t="shared" si="16"/>
        <v>84475.748588999952</v>
      </c>
      <c r="T78" s="59">
        <f t="shared" ref="T78:T109" si="107">($L$14/$V$4)</f>
        <v>0</v>
      </c>
      <c r="U78" s="59">
        <f t="shared" si="46"/>
        <v>113.54166666666667</v>
      </c>
      <c r="V78" s="59">
        <f t="shared" si="48"/>
        <v>741.4666666666667</v>
      </c>
      <c r="W78" s="59">
        <f t="shared" si="50"/>
        <v>2164.2416666666668</v>
      </c>
      <c r="X78" s="59">
        <f t="shared" si="52"/>
        <v>4492.5544166666668</v>
      </c>
      <c r="Y78" s="59">
        <f t="shared" si="54"/>
        <v>4601.3395833333334</v>
      </c>
      <c r="Z78" s="59">
        <f t="shared" si="56"/>
        <v>4956.3041666666668</v>
      </c>
      <c r="AA78" s="59">
        <f t="shared" si="58"/>
        <v>4918.3078333333333</v>
      </c>
      <c r="AB78" s="59">
        <f t="shared" si="60"/>
        <v>2765.8674999999998</v>
      </c>
      <c r="AC78" s="59">
        <f t="shared" si="62"/>
        <v>3596.1062499999998</v>
      </c>
      <c r="AD78" s="59">
        <f t="shared" si="64"/>
        <v>3476.3807499999998</v>
      </c>
      <c r="AE78" s="59">
        <f t="shared" si="66"/>
        <v>2770.5128333333337</v>
      </c>
      <c r="AF78" s="59">
        <f t="shared" si="68"/>
        <v>2729.8474166666665</v>
      </c>
      <c r="AG78" s="59">
        <f t="shared" si="70"/>
        <v>4204.6080000000002</v>
      </c>
      <c r="AH78" s="59">
        <f t="shared" si="72"/>
        <v>2544.7301666666667</v>
      </c>
      <c r="AI78" s="59">
        <f t="shared" si="74"/>
        <v>3810.5254166666664</v>
      </c>
      <c r="AJ78" s="59">
        <f t="shared" si="76"/>
        <v>3498.8083333333334</v>
      </c>
      <c r="AK78" s="59">
        <f t="shared" si="77"/>
        <v>4913.9655000000002</v>
      </c>
      <c r="AL78" s="59">
        <f t="shared" si="79"/>
        <v>3205.0681666666665</v>
      </c>
      <c r="AM78" s="59">
        <f t="shared" si="81"/>
        <v>3470.1737499999999</v>
      </c>
      <c r="AN78" s="59">
        <f t="shared" si="83"/>
        <v>2618.9530833333333</v>
      </c>
      <c r="AO78" s="59">
        <f t="shared" si="85"/>
        <v>5148.4816666666675</v>
      </c>
      <c r="AP78" s="59">
        <f t="shared" si="87"/>
        <v>8538.7404999999999</v>
      </c>
      <c r="AQ78" s="59">
        <f t="shared" si="89"/>
        <v>10274.190916666668</v>
      </c>
      <c r="AR78" s="59">
        <f t="shared" si="91"/>
        <v>9660.3310833333326</v>
      </c>
      <c r="AS78" s="59">
        <f t="shared" si="93"/>
        <v>5995.5114166666663</v>
      </c>
      <c r="AT78" s="59">
        <f t="shared" si="95"/>
        <v>4003.8519166666665</v>
      </c>
      <c r="AU78" s="59">
        <f t="shared" si="97"/>
        <v>5827.9452499999998</v>
      </c>
      <c r="AV78" s="59">
        <f t="shared" si="99"/>
        <v>9643.6972500000011</v>
      </c>
      <c r="AW78" s="59">
        <f t="shared" si="101"/>
        <v>11635.356666666665</v>
      </c>
      <c r="AX78" s="59">
        <f t="shared" si="103"/>
        <v>9811.2633333333342</v>
      </c>
      <c r="AY78" s="59">
        <f t="shared" si="105"/>
        <v>6020.6667500000003</v>
      </c>
      <c r="AZ78" s="59">
        <f t="shared" ref="AZ78:AZ109" si="108">($L$46/$V$4)</f>
        <v>4018.9451666666669</v>
      </c>
      <c r="BA78" s="59">
        <f t="shared" si="47"/>
        <v>5838.007333333333</v>
      </c>
      <c r="BB78" s="59">
        <f t="shared" si="49"/>
        <v>9668.3391666666666</v>
      </c>
      <c r="BC78" s="59">
        <f t="shared" si="51"/>
        <v>11666.241166666667</v>
      </c>
      <c r="BD78" s="59">
        <f t="shared" si="53"/>
        <v>445.52699999999999</v>
      </c>
      <c r="BE78" s="59">
        <f t="shared" si="55"/>
        <v>436.86108333333334</v>
      </c>
      <c r="BF78" s="59">
        <f t="shared" si="57"/>
        <v>298.78333333333342</v>
      </c>
      <c r="BG78" s="59">
        <f t="shared" si="59"/>
        <v>229.74441666666669</v>
      </c>
      <c r="BH78" s="59">
        <f t="shared" si="61"/>
        <v>298.78333333333342</v>
      </c>
      <c r="BI78" s="59">
        <f t="shared" si="63"/>
        <v>436.86108333333334</v>
      </c>
      <c r="BJ78" s="59">
        <f t="shared" si="65"/>
        <v>505.89991666666657</v>
      </c>
      <c r="BK78" s="59">
        <f t="shared" si="67"/>
        <v>462.01641666666666</v>
      </c>
      <c r="BL78" s="59">
        <f t="shared" si="69"/>
        <v>313.87650000000008</v>
      </c>
      <c r="BM78" s="59">
        <f t="shared" si="71"/>
        <v>239.80658333333335</v>
      </c>
      <c r="BN78" s="59">
        <f t="shared" si="73"/>
        <v>256.58483333333334</v>
      </c>
      <c r="BO78" s="59">
        <f t="shared" si="75"/>
        <v>427.64141666666666</v>
      </c>
      <c r="BP78" s="59">
        <f t="shared" si="78"/>
        <v>513.16974999999991</v>
      </c>
      <c r="BQ78" s="59">
        <f t="shared" si="80"/>
        <v>301.86449999999996</v>
      </c>
      <c r="BR78" s="59">
        <f t="shared" si="82"/>
        <v>181.11866666666668</v>
      </c>
      <c r="BS78" s="59">
        <f t="shared" si="84"/>
        <v>120.74583333333334</v>
      </c>
      <c r="BT78" s="59">
        <f t="shared" si="86"/>
        <v>181.11866666666668</v>
      </c>
      <c r="BU78" s="59">
        <f t="shared" si="88"/>
        <v>301.86449999999996</v>
      </c>
      <c r="BV78" s="59">
        <f t="shared" si="90"/>
        <v>362.23750000000001</v>
      </c>
      <c r="BW78" s="59">
        <f t="shared" si="92"/>
        <v>150.93224999999998</v>
      </c>
      <c r="BX78" s="59">
        <f t="shared" si="94"/>
        <v>90.559333333333342</v>
      </c>
      <c r="BY78" s="59">
        <f t="shared" si="96"/>
        <v>60.372916666666669</v>
      </c>
      <c r="BZ78" s="59">
        <f t="shared" si="98"/>
        <v>90.559333333333342</v>
      </c>
      <c r="CA78" s="59">
        <f t="shared" si="100"/>
        <v>150.93224999999998</v>
      </c>
      <c r="CB78" s="59">
        <f t="shared" si="102"/>
        <v>181.11875000000001</v>
      </c>
      <c r="CC78" s="59">
        <f t="shared" si="104"/>
        <v>0</v>
      </c>
      <c r="CD78" s="59">
        <f t="shared" si="106"/>
        <v>0</v>
      </c>
      <c r="CE78" s="59">
        <f t="shared" ref="CE78:CE141" si="109">($L$77/$V$4)</f>
        <v>0</v>
      </c>
      <c r="CG78" s="59">
        <f t="shared" ref="CG78:CG141" si="110">SUM(T78:CE78)</f>
        <v>190383.85291666671</v>
      </c>
    </row>
    <row r="79" spans="1:85" s="97" customFormat="1" x14ac:dyDescent="0.3">
      <c r="A79" s="95" t="s">
        <v>29</v>
      </c>
      <c r="B79" s="96">
        <v>2026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/>
      <c r="I79" s="59"/>
      <c r="J79" s="59"/>
      <c r="L79" s="59">
        <f t="shared" ref="L79:L142" si="111">SUM(C79:J79)</f>
        <v>0</v>
      </c>
      <c r="M79" s="288">
        <f t="shared" si="10"/>
        <v>22846062.34999999</v>
      </c>
      <c r="N79" s="59">
        <f t="shared" ref="N79:N142" si="112">CG79</f>
        <v>190383.85291666671</v>
      </c>
      <c r="O79" s="288">
        <f t="shared" si="11"/>
        <v>8216139.4329166645</v>
      </c>
      <c r="P79" s="288">
        <f t="shared" ref="P79:P142" si="113">M79-O79</f>
        <v>14629922.917083327</v>
      </c>
      <c r="Q79" s="288">
        <f t="shared" ref="Q79:Q142" si="114">P79*$U$10/12</f>
        <v>24712.583327592118</v>
      </c>
      <c r="R79" s="288">
        <f t="shared" si="16"/>
        <v>83390.560627374958</v>
      </c>
      <c r="T79" s="59">
        <f t="shared" si="107"/>
        <v>0</v>
      </c>
      <c r="U79" s="59">
        <f t="shared" ref="U79:U110" si="115">($L$15/$V$4)</f>
        <v>113.54166666666667</v>
      </c>
      <c r="V79" s="59">
        <f t="shared" si="48"/>
        <v>741.4666666666667</v>
      </c>
      <c r="W79" s="59">
        <f t="shared" si="50"/>
        <v>2164.2416666666668</v>
      </c>
      <c r="X79" s="59">
        <f t="shared" si="52"/>
        <v>4492.5544166666668</v>
      </c>
      <c r="Y79" s="59">
        <f t="shared" si="54"/>
        <v>4601.3395833333334</v>
      </c>
      <c r="Z79" s="59">
        <f t="shared" si="56"/>
        <v>4956.3041666666668</v>
      </c>
      <c r="AA79" s="59">
        <f t="shared" si="58"/>
        <v>4918.3078333333333</v>
      </c>
      <c r="AB79" s="59">
        <f t="shared" si="60"/>
        <v>2765.8674999999998</v>
      </c>
      <c r="AC79" s="59">
        <f t="shared" si="62"/>
        <v>3596.1062499999998</v>
      </c>
      <c r="AD79" s="59">
        <f t="shared" si="64"/>
        <v>3476.3807499999998</v>
      </c>
      <c r="AE79" s="59">
        <f t="shared" si="66"/>
        <v>2770.5128333333337</v>
      </c>
      <c r="AF79" s="59">
        <f t="shared" si="68"/>
        <v>2729.8474166666665</v>
      </c>
      <c r="AG79" s="59">
        <f t="shared" si="70"/>
        <v>4204.6080000000002</v>
      </c>
      <c r="AH79" s="59">
        <f t="shared" si="72"/>
        <v>2544.7301666666667</v>
      </c>
      <c r="AI79" s="59">
        <f t="shared" si="74"/>
        <v>3810.5254166666664</v>
      </c>
      <c r="AJ79" s="59">
        <f t="shared" si="76"/>
        <v>3498.8083333333334</v>
      </c>
      <c r="AK79" s="59">
        <f t="shared" si="77"/>
        <v>4913.9655000000002</v>
      </c>
      <c r="AL79" s="59">
        <f t="shared" si="79"/>
        <v>3205.0681666666665</v>
      </c>
      <c r="AM79" s="59">
        <f t="shared" si="81"/>
        <v>3470.1737499999999</v>
      </c>
      <c r="AN79" s="59">
        <f t="shared" si="83"/>
        <v>2618.9530833333333</v>
      </c>
      <c r="AO79" s="59">
        <f t="shared" si="85"/>
        <v>5148.4816666666675</v>
      </c>
      <c r="AP79" s="59">
        <f t="shared" si="87"/>
        <v>8538.7404999999999</v>
      </c>
      <c r="AQ79" s="59">
        <f t="shared" si="89"/>
        <v>10274.190916666668</v>
      </c>
      <c r="AR79" s="59">
        <f t="shared" si="91"/>
        <v>9660.3310833333326</v>
      </c>
      <c r="AS79" s="59">
        <f t="shared" si="93"/>
        <v>5995.5114166666663</v>
      </c>
      <c r="AT79" s="59">
        <f t="shared" si="95"/>
        <v>4003.8519166666665</v>
      </c>
      <c r="AU79" s="59">
        <f t="shared" si="97"/>
        <v>5827.9452499999998</v>
      </c>
      <c r="AV79" s="59">
        <f t="shared" si="99"/>
        <v>9643.6972500000011</v>
      </c>
      <c r="AW79" s="59">
        <f t="shared" si="101"/>
        <v>11635.356666666665</v>
      </c>
      <c r="AX79" s="59">
        <f t="shared" si="103"/>
        <v>9811.2633333333342</v>
      </c>
      <c r="AY79" s="59">
        <f t="shared" si="105"/>
        <v>6020.6667500000003</v>
      </c>
      <c r="AZ79" s="59">
        <f t="shared" si="108"/>
        <v>4018.9451666666669</v>
      </c>
      <c r="BA79" s="59">
        <f t="shared" ref="BA79:BA110" si="116">($L$47/$V$4)</f>
        <v>5838.007333333333</v>
      </c>
      <c r="BB79" s="59">
        <f t="shared" si="49"/>
        <v>9668.3391666666666</v>
      </c>
      <c r="BC79" s="59">
        <f t="shared" si="51"/>
        <v>11666.241166666667</v>
      </c>
      <c r="BD79" s="59">
        <f t="shared" si="53"/>
        <v>445.52699999999999</v>
      </c>
      <c r="BE79" s="59">
        <f t="shared" si="55"/>
        <v>436.86108333333334</v>
      </c>
      <c r="BF79" s="59">
        <f t="shared" si="57"/>
        <v>298.78333333333342</v>
      </c>
      <c r="BG79" s="59">
        <f t="shared" si="59"/>
        <v>229.74441666666669</v>
      </c>
      <c r="BH79" s="59">
        <f t="shared" si="61"/>
        <v>298.78333333333342</v>
      </c>
      <c r="BI79" s="59">
        <f t="shared" si="63"/>
        <v>436.86108333333334</v>
      </c>
      <c r="BJ79" s="59">
        <f t="shared" si="65"/>
        <v>505.89991666666657</v>
      </c>
      <c r="BK79" s="59">
        <f t="shared" si="67"/>
        <v>462.01641666666666</v>
      </c>
      <c r="BL79" s="59">
        <f t="shared" si="69"/>
        <v>313.87650000000008</v>
      </c>
      <c r="BM79" s="59">
        <f t="shared" si="71"/>
        <v>239.80658333333335</v>
      </c>
      <c r="BN79" s="59">
        <f t="shared" si="73"/>
        <v>256.58483333333334</v>
      </c>
      <c r="BO79" s="59">
        <f t="shared" si="75"/>
        <v>427.64141666666666</v>
      </c>
      <c r="BP79" s="59">
        <f t="shared" si="78"/>
        <v>513.16974999999991</v>
      </c>
      <c r="BQ79" s="59">
        <f t="shared" si="80"/>
        <v>301.86449999999996</v>
      </c>
      <c r="BR79" s="59">
        <f t="shared" si="82"/>
        <v>181.11866666666668</v>
      </c>
      <c r="BS79" s="59">
        <f t="shared" si="84"/>
        <v>120.74583333333334</v>
      </c>
      <c r="BT79" s="59">
        <f t="shared" si="86"/>
        <v>181.11866666666668</v>
      </c>
      <c r="BU79" s="59">
        <f t="shared" si="88"/>
        <v>301.86449999999996</v>
      </c>
      <c r="BV79" s="59">
        <f t="shared" si="90"/>
        <v>362.23750000000001</v>
      </c>
      <c r="BW79" s="59">
        <f t="shared" si="92"/>
        <v>150.93224999999998</v>
      </c>
      <c r="BX79" s="59">
        <f t="shared" si="94"/>
        <v>90.559333333333342</v>
      </c>
      <c r="BY79" s="59">
        <f t="shared" si="96"/>
        <v>60.372916666666669</v>
      </c>
      <c r="BZ79" s="59">
        <f t="shared" si="98"/>
        <v>90.559333333333342</v>
      </c>
      <c r="CA79" s="59">
        <f t="shared" si="100"/>
        <v>150.93224999999998</v>
      </c>
      <c r="CB79" s="59">
        <f t="shared" si="102"/>
        <v>181.11875000000001</v>
      </c>
      <c r="CC79" s="59">
        <f t="shared" si="104"/>
        <v>0</v>
      </c>
      <c r="CD79" s="59">
        <f t="shared" si="106"/>
        <v>0</v>
      </c>
      <c r="CE79" s="59">
        <f t="shared" si="109"/>
        <v>0</v>
      </c>
      <c r="CG79" s="59">
        <f t="shared" si="110"/>
        <v>190383.85291666671</v>
      </c>
    </row>
    <row r="80" spans="1:85" s="97" customFormat="1" x14ac:dyDescent="0.3">
      <c r="A80" s="95" t="s">
        <v>18</v>
      </c>
      <c r="B80" s="96">
        <v>2027</v>
      </c>
      <c r="C80" s="59"/>
      <c r="D80" s="59"/>
      <c r="E80" s="59"/>
      <c r="F80" s="59"/>
      <c r="G80" s="59"/>
      <c r="H80" s="59"/>
      <c r="J80" s="293"/>
      <c r="L80" s="59">
        <f t="shared" si="111"/>
        <v>0</v>
      </c>
      <c r="M80" s="288">
        <f t="shared" ref="M80:M143" si="117">M79+L80</f>
        <v>22846062.34999999</v>
      </c>
      <c r="N80" s="59">
        <f t="shared" si="112"/>
        <v>190383.85291666671</v>
      </c>
      <c r="O80" s="288">
        <f t="shared" ref="O80:O143" si="118">O79+N80</f>
        <v>8406523.2858333308</v>
      </c>
      <c r="P80" s="288">
        <f t="shared" si="113"/>
        <v>14439539.064166659</v>
      </c>
      <c r="Q80" s="288">
        <f t="shared" si="114"/>
        <v>24390.990599038691</v>
      </c>
      <c r="R80" s="288">
        <f t="shared" si="16"/>
        <v>82305.372665749965</v>
      </c>
      <c r="T80" s="59">
        <f t="shared" si="107"/>
        <v>0</v>
      </c>
      <c r="U80" s="59">
        <f t="shared" si="115"/>
        <v>113.54166666666667</v>
      </c>
      <c r="V80" s="59">
        <f t="shared" ref="V80:V111" si="119">($L$16/$V$4)</f>
        <v>741.4666666666667</v>
      </c>
      <c r="W80" s="59">
        <f t="shared" si="50"/>
        <v>2164.2416666666668</v>
      </c>
      <c r="X80" s="59">
        <f t="shared" si="52"/>
        <v>4492.5544166666668</v>
      </c>
      <c r="Y80" s="59">
        <f t="shared" si="54"/>
        <v>4601.3395833333334</v>
      </c>
      <c r="Z80" s="59">
        <f t="shared" si="56"/>
        <v>4956.3041666666668</v>
      </c>
      <c r="AA80" s="59">
        <f t="shared" si="58"/>
        <v>4918.3078333333333</v>
      </c>
      <c r="AB80" s="59">
        <f t="shared" si="60"/>
        <v>2765.8674999999998</v>
      </c>
      <c r="AC80" s="59">
        <f t="shared" si="62"/>
        <v>3596.1062499999998</v>
      </c>
      <c r="AD80" s="59">
        <f t="shared" si="64"/>
        <v>3476.3807499999998</v>
      </c>
      <c r="AE80" s="59">
        <f t="shared" si="66"/>
        <v>2770.5128333333337</v>
      </c>
      <c r="AF80" s="59">
        <f t="shared" si="68"/>
        <v>2729.8474166666665</v>
      </c>
      <c r="AG80" s="59">
        <f t="shared" si="70"/>
        <v>4204.6080000000002</v>
      </c>
      <c r="AH80" s="59">
        <f t="shared" si="72"/>
        <v>2544.7301666666667</v>
      </c>
      <c r="AI80" s="59">
        <f t="shared" si="74"/>
        <v>3810.5254166666664</v>
      </c>
      <c r="AJ80" s="59">
        <f t="shared" si="76"/>
        <v>3498.8083333333334</v>
      </c>
      <c r="AK80" s="59">
        <f t="shared" si="77"/>
        <v>4913.9655000000002</v>
      </c>
      <c r="AL80" s="59">
        <f t="shared" si="79"/>
        <v>3205.0681666666665</v>
      </c>
      <c r="AM80" s="59">
        <f t="shared" si="81"/>
        <v>3470.1737499999999</v>
      </c>
      <c r="AN80" s="59">
        <f t="shared" si="83"/>
        <v>2618.9530833333333</v>
      </c>
      <c r="AO80" s="59">
        <f t="shared" si="85"/>
        <v>5148.4816666666675</v>
      </c>
      <c r="AP80" s="59">
        <f t="shared" si="87"/>
        <v>8538.7404999999999</v>
      </c>
      <c r="AQ80" s="59">
        <f t="shared" si="89"/>
        <v>10274.190916666668</v>
      </c>
      <c r="AR80" s="59">
        <f t="shared" si="91"/>
        <v>9660.3310833333326</v>
      </c>
      <c r="AS80" s="59">
        <f t="shared" si="93"/>
        <v>5995.5114166666663</v>
      </c>
      <c r="AT80" s="59">
        <f t="shared" si="95"/>
        <v>4003.8519166666665</v>
      </c>
      <c r="AU80" s="59">
        <f t="shared" si="97"/>
        <v>5827.9452499999998</v>
      </c>
      <c r="AV80" s="59">
        <f t="shared" si="99"/>
        <v>9643.6972500000011</v>
      </c>
      <c r="AW80" s="59">
        <f t="shared" si="101"/>
        <v>11635.356666666665</v>
      </c>
      <c r="AX80" s="59">
        <f t="shared" si="103"/>
        <v>9811.2633333333342</v>
      </c>
      <c r="AY80" s="59">
        <f t="shared" si="105"/>
        <v>6020.6667500000003</v>
      </c>
      <c r="AZ80" s="59">
        <f t="shared" si="108"/>
        <v>4018.9451666666669</v>
      </c>
      <c r="BA80" s="59">
        <f t="shared" si="116"/>
        <v>5838.007333333333</v>
      </c>
      <c r="BB80" s="59">
        <f t="shared" ref="BB80:BB111" si="120">($L$48/$V$4)</f>
        <v>9668.3391666666666</v>
      </c>
      <c r="BC80" s="59">
        <f t="shared" si="51"/>
        <v>11666.241166666667</v>
      </c>
      <c r="BD80" s="59">
        <f t="shared" si="53"/>
        <v>445.52699999999999</v>
      </c>
      <c r="BE80" s="59">
        <f t="shared" si="55"/>
        <v>436.86108333333334</v>
      </c>
      <c r="BF80" s="59">
        <f t="shared" si="57"/>
        <v>298.78333333333342</v>
      </c>
      <c r="BG80" s="59">
        <f t="shared" si="59"/>
        <v>229.74441666666669</v>
      </c>
      <c r="BH80" s="59">
        <f t="shared" si="61"/>
        <v>298.78333333333342</v>
      </c>
      <c r="BI80" s="59">
        <f t="shared" si="63"/>
        <v>436.86108333333334</v>
      </c>
      <c r="BJ80" s="59">
        <f t="shared" si="65"/>
        <v>505.89991666666657</v>
      </c>
      <c r="BK80" s="59">
        <f t="shared" si="67"/>
        <v>462.01641666666666</v>
      </c>
      <c r="BL80" s="59">
        <f t="shared" si="69"/>
        <v>313.87650000000008</v>
      </c>
      <c r="BM80" s="59">
        <f t="shared" si="71"/>
        <v>239.80658333333335</v>
      </c>
      <c r="BN80" s="59">
        <f t="shared" si="73"/>
        <v>256.58483333333334</v>
      </c>
      <c r="BO80" s="59">
        <f t="shared" si="75"/>
        <v>427.64141666666666</v>
      </c>
      <c r="BP80" s="59">
        <f t="shared" si="78"/>
        <v>513.16974999999991</v>
      </c>
      <c r="BQ80" s="59">
        <f t="shared" si="80"/>
        <v>301.86449999999996</v>
      </c>
      <c r="BR80" s="59">
        <f t="shared" si="82"/>
        <v>181.11866666666668</v>
      </c>
      <c r="BS80" s="59">
        <f t="shared" si="84"/>
        <v>120.74583333333334</v>
      </c>
      <c r="BT80" s="59">
        <f t="shared" si="86"/>
        <v>181.11866666666668</v>
      </c>
      <c r="BU80" s="59">
        <f t="shared" si="88"/>
        <v>301.86449999999996</v>
      </c>
      <c r="BV80" s="59">
        <f t="shared" si="90"/>
        <v>362.23750000000001</v>
      </c>
      <c r="BW80" s="59">
        <f t="shared" si="92"/>
        <v>150.93224999999998</v>
      </c>
      <c r="BX80" s="59">
        <f t="shared" si="94"/>
        <v>90.559333333333342</v>
      </c>
      <c r="BY80" s="59">
        <f t="shared" si="96"/>
        <v>60.372916666666669</v>
      </c>
      <c r="BZ80" s="59">
        <f t="shared" si="98"/>
        <v>90.559333333333342</v>
      </c>
      <c r="CA80" s="59">
        <f t="shared" si="100"/>
        <v>150.93224999999998</v>
      </c>
      <c r="CB80" s="59">
        <f t="shared" si="102"/>
        <v>181.11875000000001</v>
      </c>
      <c r="CC80" s="59">
        <f t="shared" si="104"/>
        <v>0</v>
      </c>
      <c r="CD80" s="59">
        <f t="shared" si="106"/>
        <v>0</v>
      </c>
      <c r="CE80" s="59">
        <f t="shared" si="109"/>
        <v>0</v>
      </c>
      <c r="CG80" s="59">
        <f t="shared" si="110"/>
        <v>190383.85291666671</v>
      </c>
    </row>
    <row r="81" spans="1:85" s="97" customFormat="1" x14ac:dyDescent="0.3">
      <c r="A81" s="95" t="s">
        <v>19</v>
      </c>
      <c r="B81" s="96">
        <v>2027</v>
      </c>
      <c r="C81" s="59"/>
      <c r="D81" s="59"/>
      <c r="L81" s="59">
        <f t="shared" si="111"/>
        <v>0</v>
      </c>
      <c r="M81" s="288">
        <f t="shared" si="117"/>
        <v>22846062.34999999</v>
      </c>
      <c r="N81" s="59">
        <f t="shared" si="112"/>
        <v>190383.85291666671</v>
      </c>
      <c r="O81" s="288">
        <f t="shared" si="118"/>
        <v>8596907.1387499981</v>
      </c>
      <c r="P81" s="288">
        <f t="shared" si="113"/>
        <v>14249155.211249992</v>
      </c>
      <c r="Q81" s="288">
        <f t="shared" si="114"/>
        <v>24069.39787048526</v>
      </c>
      <c r="R81" s="288">
        <f t="shared" si="16"/>
        <v>81220.184704124957</v>
      </c>
      <c r="T81" s="59">
        <f t="shared" si="107"/>
        <v>0</v>
      </c>
      <c r="U81" s="59">
        <f t="shared" si="115"/>
        <v>113.54166666666667</v>
      </c>
      <c r="V81" s="59">
        <f t="shared" si="119"/>
        <v>741.4666666666667</v>
      </c>
      <c r="W81" s="59">
        <f t="shared" ref="W81:W112" si="121">($L$17/$V$4)</f>
        <v>2164.2416666666668</v>
      </c>
      <c r="X81" s="59">
        <f t="shared" si="52"/>
        <v>4492.5544166666668</v>
      </c>
      <c r="Y81" s="59">
        <f t="shared" si="54"/>
        <v>4601.3395833333334</v>
      </c>
      <c r="Z81" s="59">
        <f t="shared" si="56"/>
        <v>4956.3041666666668</v>
      </c>
      <c r="AA81" s="59">
        <f t="shared" si="58"/>
        <v>4918.3078333333333</v>
      </c>
      <c r="AB81" s="59">
        <f t="shared" si="60"/>
        <v>2765.8674999999998</v>
      </c>
      <c r="AC81" s="59">
        <f t="shared" si="62"/>
        <v>3596.1062499999998</v>
      </c>
      <c r="AD81" s="59">
        <f t="shared" si="64"/>
        <v>3476.3807499999998</v>
      </c>
      <c r="AE81" s="59">
        <f t="shared" si="66"/>
        <v>2770.5128333333337</v>
      </c>
      <c r="AF81" s="59">
        <f t="shared" si="68"/>
        <v>2729.8474166666665</v>
      </c>
      <c r="AG81" s="59">
        <f t="shared" si="70"/>
        <v>4204.6080000000002</v>
      </c>
      <c r="AH81" s="59">
        <f t="shared" si="72"/>
        <v>2544.7301666666667</v>
      </c>
      <c r="AI81" s="59">
        <f t="shared" si="74"/>
        <v>3810.5254166666664</v>
      </c>
      <c r="AJ81" s="59">
        <f t="shared" si="76"/>
        <v>3498.8083333333334</v>
      </c>
      <c r="AK81" s="59">
        <f t="shared" si="77"/>
        <v>4913.9655000000002</v>
      </c>
      <c r="AL81" s="59">
        <f t="shared" si="79"/>
        <v>3205.0681666666665</v>
      </c>
      <c r="AM81" s="59">
        <f t="shared" si="81"/>
        <v>3470.1737499999999</v>
      </c>
      <c r="AN81" s="59">
        <f t="shared" si="83"/>
        <v>2618.9530833333333</v>
      </c>
      <c r="AO81" s="59">
        <f t="shared" si="85"/>
        <v>5148.4816666666675</v>
      </c>
      <c r="AP81" s="59">
        <f t="shared" si="87"/>
        <v>8538.7404999999999</v>
      </c>
      <c r="AQ81" s="59">
        <f t="shared" si="89"/>
        <v>10274.190916666668</v>
      </c>
      <c r="AR81" s="59">
        <f t="shared" si="91"/>
        <v>9660.3310833333326</v>
      </c>
      <c r="AS81" s="59">
        <f t="shared" si="93"/>
        <v>5995.5114166666663</v>
      </c>
      <c r="AT81" s="59">
        <f t="shared" si="95"/>
        <v>4003.8519166666665</v>
      </c>
      <c r="AU81" s="59">
        <f t="shared" si="97"/>
        <v>5827.9452499999998</v>
      </c>
      <c r="AV81" s="59">
        <f t="shared" si="99"/>
        <v>9643.6972500000011</v>
      </c>
      <c r="AW81" s="59">
        <f t="shared" si="101"/>
        <v>11635.356666666665</v>
      </c>
      <c r="AX81" s="59">
        <f t="shared" si="103"/>
        <v>9811.2633333333342</v>
      </c>
      <c r="AY81" s="59">
        <f t="shared" si="105"/>
        <v>6020.6667500000003</v>
      </c>
      <c r="AZ81" s="59">
        <f t="shared" si="108"/>
        <v>4018.9451666666669</v>
      </c>
      <c r="BA81" s="59">
        <f t="shared" si="116"/>
        <v>5838.007333333333</v>
      </c>
      <c r="BB81" s="59">
        <f t="shared" si="120"/>
        <v>9668.3391666666666</v>
      </c>
      <c r="BC81" s="59">
        <f t="shared" ref="BC81:BC112" si="122">($L$49/$V$4)</f>
        <v>11666.241166666667</v>
      </c>
      <c r="BD81" s="59">
        <f t="shared" si="53"/>
        <v>445.52699999999999</v>
      </c>
      <c r="BE81" s="59">
        <f t="shared" si="55"/>
        <v>436.86108333333334</v>
      </c>
      <c r="BF81" s="59">
        <f t="shared" si="57"/>
        <v>298.78333333333342</v>
      </c>
      <c r="BG81" s="59">
        <f t="shared" si="59"/>
        <v>229.74441666666669</v>
      </c>
      <c r="BH81" s="59">
        <f t="shared" si="61"/>
        <v>298.78333333333342</v>
      </c>
      <c r="BI81" s="59">
        <f t="shared" si="63"/>
        <v>436.86108333333334</v>
      </c>
      <c r="BJ81" s="59">
        <f t="shared" si="65"/>
        <v>505.89991666666657</v>
      </c>
      <c r="BK81" s="59">
        <f t="shared" si="67"/>
        <v>462.01641666666666</v>
      </c>
      <c r="BL81" s="59">
        <f t="shared" si="69"/>
        <v>313.87650000000008</v>
      </c>
      <c r="BM81" s="59">
        <f t="shared" si="71"/>
        <v>239.80658333333335</v>
      </c>
      <c r="BN81" s="59">
        <f t="shared" si="73"/>
        <v>256.58483333333334</v>
      </c>
      <c r="BO81" s="59">
        <f t="shared" si="75"/>
        <v>427.64141666666666</v>
      </c>
      <c r="BP81" s="59">
        <f t="shared" si="78"/>
        <v>513.16974999999991</v>
      </c>
      <c r="BQ81" s="59">
        <f t="shared" si="80"/>
        <v>301.86449999999996</v>
      </c>
      <c r="BR81" s="59">
        <f t="shared" si="82"/>
        <v>181.11866666666668</v>
      </c>
      <c r="BS81" s="59">
        <f t="shared" si="84"/>
        <v>120.74583333333334</v>
      </c>
      <c r="BT81" s="59">
        <f t="shared" si="86"/>
        <v>181.11866666666668</v>
      </c>
      <c r="BU81" s="59">
        <f t="shared" si="88"/>
        <v>301.86449999999996</v>
      </c>
      <c r="BV81" s="59">
        <f t="shared" si="90"/>
        <v>362.23750000000001</v>
      </c>
      <c r="BW81" s="59">
        <f t="shared" si="92"/>
        <v>150.93224999999998</v>
      </c>
      <c r="BX81" s="59">
        <f t="shared" si="94"/>
        <v>90.559333333333342</v>
      </c>
      <c r="BY81" s="59">
        <f t="shared" si="96"/>
        <v>60.372916666666669</v>
      </c>
      <c r="BZ81" s="59">
        <f t="shared" si="98"/>
        <v>90.559333333333342</v>
      </c>
      <c r="CA81" s="59">
        <f t="shared" si="100"/>
        <v>150.93224999999998</v>
      </c>
      <c r="CB81" s="59">
        <f t="shared" si="102"/>
        <v>181.11875000000001</v>
      </c>
      <c r="CC81" s="59">
        <f t="shared" si="104"/>
        <v>0</v>
      </c>
      <c r="CD81" s="59">
        <f t="shared" si="106"/>
        <v>0</v>
      </c>
      <c r="CE81" s="59">
        <f t="shared" si="109"/>
        <v>0</v>
      </c>
      <c r="CG81" s="59">
        <f t="shared" si="110"/>
        <v>190383.85291666671</v>
      </c>
    </row>
    <row r="82" spans="1:85" s="97" customFormat="1" x14ac:dyDescent="0.3">
      <c r="A82" s="95" t="s">
        <v>20</v>
      </c>
      <c r="B82" s="96">
        <v>2027</v>
      </c>
      <c r="C82" s="59"/>
      <c r="D82" s="59"/>
      <c r="L82" s="59">
        <f t="shared" si="111"/>
        <v>0</v>
      </c>
      <c r="M82" s="288">
        <f t="shared" si="117"/>
        <v>22846062.34999999</v>
      </c>
      <c r="N82" s="59">
        <f t="shared" si="112"/>
        <v>190383.85291666671</v>
      </c>
      <c r="O82" s="288">
        <f t="shared" si="118"/>
        <v>8787290.9916666653</v>
      </c>
      <c r="P82" s="288">
        <f t="shared" si="113"/>
        <v>14058771.358333325</v>
      </c>
      <c r="Q82" s="288">
        <f t="shared" si="114"/>
        <v>23747.805141931833</v>
      </c>
      <c r="R82" s="288">
        <f t="shared" si="16"/>
        <v>80134.996742499949</v>
      </c>
      <c r="T82" s="59">
        <f t="shared" si="107"/>
        <v>0</v>
      </c>
      <c r="U82" s="59">
        <f t="shared" si="115"/>
        <v>113.54166666666667</v>
      </c>
      <c r="V82" s="59">
        <f t="shared" si="119"/>
        <v>741.4666666666667</v>
      </c>
      <c r="W82" s="59">
        <f t="shared" si="121"/>
        <v>2164.2416666666668</v>
      </c>
      <c r="X82" s="59">
        <f t="shared" ref="X82:X113" si="123">($L$18/$V$4)</f>
        <v>4492.5544166666668</v>
      </c>
      <c r="Y82" s="59">
        <f t="shared" si="54"/>
        <v>4601.3395833333334</v>
      </c>
      <c r="Z82" s="59">
        <f t="shared" si="56"/>
        <v>4956.3041666666668</v>
      </c>
      <c r="AA82" s="59">
        <f t="shared" si="58"/>
        <v>4918.3078333333333</v>
      </c>
      <c r="AB82" s="59">
        <f t="shared" si="60"/>
        <v>2765.8674999999998</v>
      </c>
      <c r="AC82" s="59">
        <f t="shared" si="62"/>
        <v>3596.1062499999998</v>
      </c>
      <c r="AD82" s="59">
        <f t="shared" si="64"/>
        <v>3476.3807499999998</v>
      </c>
      <c r="AE82" s="59">
        <f t="shared" si="66"/>
        <v>2770.5128333333337</v>
      </c>
      <c r="AF82" s="59">
        <f t="shared" si="68"/>
        <v>2729.8474166666665</v>
      </c>
      <c r="AG82" s="59">
        <f t="shared" si="70"/>
        <v>4204.6080000000002</v>
      </c>
      <c r="AH82" s="59">
        <f t="shared" si="72"/>
        <v>2544.7301666666667</v>
      </c>
      <c r="AI82" s="59">
        <f t="shared" si="74"/>
        <v>3810.5254166666664</v>
      </c>
      <c r="AJ82" s="59">
        <f t="shared" si="76"/>
        <v>3498.8083333333334</v>
      </c>
      <c r="AK82" s="59">
        <f t="shared" si="77"/>
        <v>4913.9655000000002</v>
      </c>
      <c r="AL82" s="59">
        <f t="shared" si="79"/>
        <v>3205.0681666666665</v>
      </c>
      <c r="AM82" s="59">
        <f t="shared" si="81"/>
        <v>3470.1737499999999</v>
      </c>
      <c r="AN82" s="59">
        <f t="shared" si="83"/>
        <v>2618.9530833333333</v>
      </c>
      <c r="AO82" s="59">
        <f t="shared" si="85"/>
        <v>5148.4816666666675</v>
      </c>
      <c r="AP82" s="59">
        <f t="shared" si="87"/>
        <v>8538.7404999999999</v>
      </c>
      <c r="AQ82" s="59">
        <f t="shared" si="89"/>
        <v>10274.190916666668</v>
      </c>
      <c r="AR82" s="59">
        <f t="shared" si="91"/>
        <v>9660.3310833333326</v>
      </c>
      <c r="AS82" s="59">
        <f t="shared" si="93"/>
        <v>5995.5114166666663</v>
      </c>
      <c r="AT82" s="59">
        <f t="shared" si="95"/>
        <v>4003.8519166666665</v>
      </c>
      <c r="AU82" s="59">
        <f t="shared" si="97"/>
        <v>5827.9452499999998</v>
      </c>
      <c r="AV82" s="59">
        <f t="shared" si="99"/>
        <v>9643.6972500000011</v>
      </c>
      <c r="AW82" s="59">
        <f t="shared" si="101"/>
        <v>11635.356666666665</v>
      </c>
      <c r="AX82" s="59">
        <f t="shared" si="103"/>
        <v>9811.2633333333342</v>
      </c>
      <c r="AY82" s="59">
        <f t="shared" si="105"/>
        <v>6020.6667500000003</v>
      </c>
      <c r="AZ82" s="59">
        <f t="shared" si="108"/>
        <v>4018.9451666666669</v>
      </c>
      <c r="BA82" s="59">
        <f t="shared" si="116"/>
        <v>5838.007333333333</v>
      </c>
      <c r="BB82" s="59">
        <f t="shared" si="120"/>
        <v>9668.3391666666666</v>
      </c>
      <c r="BC82" s="59">
        <f t="shared" si="122"/>
        <v>11666.241166666667</v>
      </c>
      <c r="BD82" s="59">
        <f t="shared" ref="BD82:BD113" si="124">($L$50/$V$4)</f>
        <v>445.52699999999999</v>
      </c>
      <c r="BE82" s="59">
        <f t="shared" si="55"/>
        <v>436.86108333333334</v>
      </c>
      <c r="BF82" s="59">
        <f t="shared" si="57"/>
        <v>298.78333333333342</v>
      </c>
      <c r="BG82" s="59">
        <f t="shared" si="59"/>
        <v>229.74441666666669</v>
      </c>
      <c r="BH82" s="59">
        <f t="shared" si="61"/>
        <v>298.78333333333342</v>
      </c>
      <c r="BI82" s="59">
        <f t="shared" si="63"/>
        <v>436.86108333333334</v>
      </c>
      <c r="BJ82" s="59">
        <f t="shared" si="65"/>
        <v>505.89991666666657</v>
      </c>
      <c r="BK82" s="59">
        <f t="shared" si="67"/>
        <v>462.01641666666666</v>
      </c>
      <c r="BL82" s="59">
        <f t="shared" si="69"/>
        <v>313.87650000000008</v>
      </c>
      <c r="BM82" s="59">
        <f t="shared" si="71"/>
        <v>239.80658333333335</v>
      </c>
      <c r="BN82" s="59">
        <f t="shared" si="73"/>
        <v>256.58483333333334</v>
      </c>
      <c r="BO82" s="59">
        <f t="shared" si="75"/>
        <v>427.64141666666666</v>
      </c>
      <c r="BP82" s="59">
        <f t="shared" si="78"/>
        <v>513.16974999999991</v>
      </c>
      <c r="BQ82" s="59">
        <f t="shared" si="80"/>
        <v>301.86449999999996</v>
      </c>
      <c r="BR82" s="59">
        <f t="shared" si="82"/>
        <v>181.11866666666668</v>
      </c>
      <c r="BS82" s="59">
        <f t="shared" si="84"/>
        <v>120.74583333333334</v>
      </c>
      <c r="BT82" s="59">
        <f t="shared" si="86"/>
        <v>181.11866666666668</v>
      </c>
      <c r="BU82" s="59">
        <f t="shared" si="88"/>
        <v>301.86449999999996</v>
      </c>
      <c r="BV82" s="59">
        <f t="shared" si="90"/>
        <v>362.23750000000001</v>
      </c>
      <c r="BW82" s="59">
        <f t="shared" si="92"/>
        <v>150.93224999999998</v>
      </c>
      <c r="BX82" s="59">
        <f t="shared" si="94"/>
        <v>90.559333333333342</v>
      </c>
      <c r="BY82" s="59">
        <f t="shared" si="96"/>
        <v>60.372916666666669</v>
      </c>
      <c r="BZ82" s="59">
        <f t="shared" si="98"/>
        <v>90.559333333333342</v>
      </c>
      <c r="CA82" s="59">
        <f t="shared" si="100"/>
        <v>150.93224999999998</v>
      </c>
      <c r="CB82" s="59">
        <f t="shared" si="102"/>
        <v>181.11875000000001</v>
      </c>
      <c r="CC82" s="59">
        <f t="shared" si="104"/>
        <v>0</v>
      </c>
      <c r="CD82" s="59">
        <f t="shared" si="106"/>
        <v>0</v>
      </c>
      <c r="CE82" s="59">
        <f t="shared" si="109"/>
        <v>0</v>
      </c>
      <c r="CG82" s="59">
        <f t="shared" si="110"/>
        <v>190383.85291666671</v>
      </c>
    </row>
    <row r="83" spans="1:85" s="97" customFormat="1" x14ac:dyDescent="0.3">
      <c r="A83" s="95" t="s">
        <v>21</v>
      </c>
      <c r="B83" s="96">
        <v>2027</v>
      </c>
      <c r="C83" s="59"/>
      <c r="D83" s="59"/>
      <c r="L83" s="59">
        <f t="shared" si="111"/>
        <v>0</v>
      </c>
      <c r="M83" s="288">
        <f t="shared" si="117"/>
        <v>22846062.34999999</v>
      </c>
      <c r="N83" s="59">
        <f t="shared" si="112"/>
        <v>190383.85291666671</v>
      </c>
      <c r="O83" s="288">
        <f t="shared" si="118"/>
        <v>8977674.8445833325</v>
      </c>
      <c r="P83" s="288">
        <f t="shared" si="113"/>
        <v>13868387.505416658</v>
      </c>
      <c r="Q83" s="288">
        <f t="shared" si="114"/>
        <v>23426.212413378398</v>
      </c>
      <c r="R83" s="288">
        <f t="shared" si="16"/>
        <v>79049.808780874955</v>
      </c>
      <c r="T83" s="59">
        <f t="shared" si="107"/>
        <v>0</v>
      </c>
      <c r="U83" s="59">
        <f t="shared" si="115"/>
        <v>113.54166666666667</v>
      </c>
      <c r="V83" s="59">
        <f t="shared" si="119"/>
        <v>741.4666666666667</v>
      </c>
      <c r="W83" s="59">
        <f t="shared" si="121"/>
        <v>2164.2416666666668</v>
      </c>
      <c r="X83" s="59">
        <f t="shared" si="123"/>
        <v>4492.5544166666668</v>
      </c>
      <c r="Y83" s="59">
        <f t="shared" ref="Y83:Y114" si="125">($L$19/$V$4)</f>
        <v>4601.3395833333334</v>
      </c>
      <c r="Z83" s="59">
        <f t="shared" si="56"/>
        <v>4956.3041666666668</v>
      </c>
      <c r="AA83" s="59">
        <f t="shared" si="58"/>
        <v>4918.3078333333333</v>
      </c>
      <c r="AB83" s="59">
        <f t="shared" si="60"/>
        <v>2765.8674999999998</v>
      </c>
      <c r="AC83" s="59">
        <f t="shared" si="62"/>
        <v>3596.1062499999998</v>
      </c>
      <c r="AD83" s="59">
        <f t="shared" si="64"/>
        <v>3476.3807499999998</v>
      </c>
      <c r="AE83" s="59">
        <f t="shared" si="66"/>
        <v>2770.5128333333337</v>
      </c>
      <c r="AF83" s="59">
        <f t="shared" si="68"/>
        <v>2729.8474166666665</v>
      </c>
      <c r="AG83" s="59">
        <f t="shared" si="70"/>
        <v>4204.6080000000002</v>
      </c>
      <c r="AH83" s="59">
        <f t="shared" si="72"/>
        <v>2544.7301666666667</v>
      </c>
      <c r="AI83" s="59">
        <f t="shared" si="74"/>
        <v>3810.5254166666664</v>
      </c>
      <c r="AJ83" s="59">
        <f t="shared" si="76"/>
        <v>3498.8083333333334</v>
      </c>
      <c r="AK83" s="59">
        <f t="shared" si="77"/>
        <v>4913.9655000000002</v>
      </c>
      <c r="AL83" s="59">
        <f t="shared" si="79"/>
        <v>3205.0681666666665</v>
      </c>
      <c r="AM83" s="59">
        <f t="shared" si="81"/>
        <v>3470.1737499999999</v>
      </c>
      <c r="AN83" s="59">
        <f t="shared" si="83"/>
        <v>2618.9530833333333</v>
      </c>
      <c r="AO83" s="59">
        <f t="shared" si="85"/>
        <v>5148.4816666666675</v>
      </c>
      <c r="AP83" s="59">
        <f t="shared" si="87"/>
        <v>8538.7404999999999</v>
      </c>
      <c r="AQ83" s="59">
        <f t="shared" si="89"/>
        <v>10274.190916666668</v>
      </c>
      <c r="AR83" s="59">
        <f t="shared" si="91"/>
        <v>9660.3310833333326</v>
      </c>
      <c r="AS83" s="59">
        <f t="shared" si="93"/>
        <v>5995.5114166666663</v>
      </c>
      <c r="AT83" s="59">
        <f t="shared" si="95"/>
        <v>4003.8519166666665</v>
      </c>
      <c r="AU83" s="59">
        <f t="shared" si="97"/>
        <v>5827.9452499999998</v>
      </c>
      <c r="AV83" s="59">
        <f t="shared" si="99"/>
        <v>9643.6972500000011</v>
      </c>
      <c r="AW83" s="59">
        <f t="shared" si="101"/>
        <v>11635.356666666665</v>
      </c>
      <c r="AX83" s="59">
        <f t="shared" si="103"/>
        <v>9811.2633333333342</v>
      </c>
      <c r="AY83" s="59">
        <f t="shared" si="105"/>
        <v>6020.6667500000003</v>
      </c>
      <c r="AZ83" s="59">
        <f t="shared" si="108"/>
        <v>4018.9451666666669</v>
      </c>
      <c r="BA83" s="59">
        <f t="shared" si="116"/>
        <v>5838.007333333333</v>
      </c>
      <c r="BB83" s="59">
        <f t="shared" si="120"/>
        <v>9668.3391666666666</v>
      </c>
      <c r="BC83" s="59">
        <f t="shared" si="122"/>
        <v>11666.241166666667</v>
      </c>
      <c r="BD83" s="59">
        <f t="shared" si="124"/>
        <v>445.52699999999999</v>
      </c>
      <c r="BE83" s="59">
        <f t="shared" ref="BE83:BE114" si="126">($L$51/$V$4)</f>
        <v>436.86108333333334</v>
      </c>
      <c r="BF83" s="59">
        <f t="shared" si="57"/>
        <v>298.78333333333342</v>
      </c>
      <c r="BG83" s="59">
        <f t="shared" si="59"/>
        <v>229.74441666666669</v>
      </c>
      <c r="BH83" s="59">
        <f t="shared" si="61"/>
        <v>298.78333333333342</v>
      </c>
      <c r="BI83" s="59">
        <f t="shared" si="63"/>
        <v>436.86108333333334</v>
      </c>
      <c r="BJ83" s="59">
        <f t="shared" si="65"/>
        <v>505.89991666666657</v>
      </c>
      <c r="BK83" s="59">
        <f t="shared" si="67"/>
        <v>462.01641666666666</v>
      </c>
      <c r="BL83" s="59">
        <f t="shared" si="69"/>
        <v>313.87650000000008</v>
      </c>
      <c r="BM83" s="59">
        <f t="shared" si="71"/>
        <v>239.80658333333335</v>
      </c>
      <c r="BN83" s="59">
        <f t="shared" si="73"/>
        <v>256.58483333333334</v>
      </c>
      <c r="BO83" s="59">
        <f t="shared" si="75"/>
        <v>427.64141666666666</v>
      </c>
      <c r="BP83" s="59">
        <f t="shared" si="78"/>
        <v>513.16974999999991</v>
      </c>
      <c r="BQ83" s="59">
        <f t="shared" si="80"/>
        <v>301.86449999999996</v>
      </c>
      <c r="BR83" s="59">
        <f t="shared" si="82"/>
        <v>181.11866666666668</v>
      </c>
      <c r="BS83" s="59">
        <f t="shared" si="84"/>
        <v>120.74583333333334</v>
      </c>
      <c r="BT83" s="59">
        <f t="shared" si="86"/>
        <v>181.11866666666668</v>
      </c>
      <c r="BU83" s="59">
        <f t="shared" si="88"/>
        <v>301.86449999999996</v>
      </c>
      <c r="BV83" s="59">
        <f t="shared" si="90"/>
        <v>362.23750000000001</v>
      </c>
      <c r="BW83" s="59">
        <f t="shared" si="92"/>
        <v>150.93224999999998</v>
      </c>
      <c r="BX83" s="59">
        <f t="shared" si="94"/>
        <v>90.559333333333342</v>
      </c>
      <c r="BY83" s="59">
        <f t="shared" si="96"/>
        <v>60.372916666666669</v>
      </c>
      <c r="BZ83" s="59">
        <f t="shared" si="98"/>
        <v>90.559333333333342</v>
      </c>
      <c r="CA83" s="59">
        <f t="shared" si="100"/>
        <v>150.93224999999998</v>
      </c>
      <c r="CB83" s="59">
        <f t="shared" si="102"/>
        <v>181.11875000000001</v>
      </c>
      <c r="CC83" s="59">
        <f t="shared" si="104"/>
        <v>0</v>
      </c>
      <c r="CD83" s="59">
        <f t="shared" si="106"/>
        <v>0</v>
      </c>
      <c r="CE83" s="59">
        <f t="shared" si="109"/>
        <v>0</v>
      </c>
      <c r="CG83" s="59">
        <f t="shared" si="110"/>
        <v>190383.85291666671</v>
      </c>
    </row>
    <row r="84" spans="1:85" s="97" customFormat="1" x14ac:dyDescent="0.3">
      <c r="A84" s="95" t="s">
        <v>22</v>
      </c>
      <c r="B84" s="96">
        <v>2027</v>
      </c>
      <c r="C84" s="59"/>
      <c r="D84" s="59"/>
      <c r="L84" s="59">
        <f t="shared" si="111"/>
        <v>0</v>
      </c>
      <c r="M84" s="288">
        <f t="shared" si="117"/>
        <v>22846062.34999999</v>
      </c>
      <c r="N84" s="59">
        <f t="shared" si="112"/>
        <v>190383.85291666671</v>
      </c>
      <c r="O84" s="288">
        <f t="shared" si="118"/>
        <v>9168058.6974999998</v>
      </c>
      <c r="P84" s="288">
        <f t="shared" si="113"/>
        <v>13678003.652499991</v>
      </c>
      <c r="Q84" s="288">
        <f t="shared" si="114"/>
        <v>23104.619684824971</v>
      </c>
      <c r="R84" s="288">
        <f t="shared" ref="R84:R147" si="127">P84*$O$11/12</f>
        <v>77964.620819249947</v>
      </c>
      <c r="T84" s="59">
        <f t="shared" si="107"/>
        <v>0</v>
      </c>
      <c r="U84" s="59">
        <f t="shared" si="115"/>
        <v>113.54166666666667</v>
      </c>
      <c r="V84" s="59">
        <f t="shared" si="119"/>
        <v>741.4666666666667</v>
      </c>
      <c r="W84" s="59">
        <f t="shared" si="121"/>
        <v>2164.2416666666668</v>
      </c>
      <c r="X84" s="59">
        <f t="shared" si="123"/>
        <v>4492.5544166666668</v>
      </c>
      <c r="Y84" s="59">
        <f t="shared" si="125"/>
        <v>4601.3395833333334</v>
      </c>
      <c r="Z84" s="59">
        <f t="shared" ref="Z84:Z115" si="128">($L$20/$V$4)</f>
        <v>4956.3041666666668</v>
      </c>
      <c r="AA84" s="59">
        <f t="shared" si="58"/>
        <v>4918.3078333333333</v>
      </c>
      <c r="AB84" s="59">
        <f t="shared" si="60"/>
        <v>2765.8674999999998</v>
      </c>
      <c r="AC84" s="59">
        <f t="shared" si="62"/>
        <v>3596.1062499999998</v>
      </c>
      <c r="AD84" s="59">
        <f t="shared" si="64"/>
        <v>3476.3807499999998</v>
      </c>
      <c r="AE84" s="59">
        <f t="shared" si="66"/>
        <v>2770.5128333333337</v>
      </c>
      <c r="AF84" s="59">
        <f t="shared" si="68"/>
        <v>2729.8474166666665</v>
      </c>
      <c r="AG84" s="59">
        <f t="shared" si="70"/>
        <v>4204.6080000000002</v>
      </c>
      <c r="AH84" s="59">
        <f t="shared" si="72"/>
        <v>2544.7301666666667</v>
      </c>
      <c r="AI84" s="59">
        <f t="shared" si="74"/>
        <v>3810.5254166666664</v>
      </c>
      <c r="AJ84" s="59">
        <f t="shared" si="76"/>
        <v>3498.8083333333334</v>
      </c>
      <c r="AK84" s="59">
        <f t="shared" si="77"/>
        <v>4913.9655000000002</v>
      </c>
      <c r="AL84" s="59">
        <f t="shared" si="79"/>
        <v>3205.0681666666665</v>
      </c>
      <c r="AM84" s="59">
        <f t="shared" si="81"/>
        <v>3470.1737499999999</v>
      </c>
      <c r="AN84" s="59">
        <f t="shared" si="83"/>
        <v>2618.9530833333333</v>
      </c>
      <c r="AO84" s="59">
        <f t="shared" si="85"/>
        <v>5148.4816666666675</v>
      </c>
      <c r="AP84" s="59">
        <f t="shared" si="87"/>
        <v>8538.7404999999999</v>
      </c>
      <c r="AQ84" s="59">
        <f t="shared" si="89"/>
        <v>10274.190916666668</v>
      </c>
      <c r="AR84" s="59">
        <f t="shared" si="91"/>
        <v>9660.3310833333326</v>
      </c>
      <c r="AS84" s="59">
        <f t="shared" si="93"/>
        <v>5995.5114166666663</v>
      </c>
      <c r="AT84" s="59">
        <f t="shared" si="95"/>
        <v>4003.8519166666665</v>
      </c>
      <c r="AU84" s="59">
        <f t="shared" si="97"/>
        <v>5827.9452499999998</v>
      </c>
      <c r="AV84" s="59">
        <f t="shared" si="99"/>
        <v>9643.6972500000011</v>
      </c>
      <c r="AW84" s="59">
        <f t="shared" si="101"/>
        <v>11635.356666666665</v>
      </c>
      <c r="AX84" s="59">
        <f t="shared" si="103"/>
        <v>9811.2633333333342</v>
      </c>
      <c r="AY84" s="59">
        <f t="shared" si="105"/>
        <v>6020.6667500000003</v>
      </c>
      <c r="AZ84" s="59">
        <f t="shared" si="108"/>
        <v>4018.9451666666669</v>
      </c>
      <c r="BA84" s="59">
        <f t="shared" si="116"/>
        <v>5838.007333333333</v>
      </c>
      <c r="BB84" s="59">
        <f t="shared" si="120"/>
        <v>9668.3391666666666</v>
      </c>
      <c r="BC84" s="59">
        <f t="shared" si="122"/>
        <v>11666.241166666667</v>
      </c>
      <c r="BD84" s="59">
        <f t="shared" si="124"/>
        <v>445.52699999999999</v>
      </c>
      <c r="BE84" s="59">
        <f t="shared" si="126"/>
        <v>436.86108333333334</v>
      </c>
      <c r="BF84" s="59">
        <f t="shared" ref="BF84:BF115" si="129">($L$52/$V$4)</f>
        <v>298.78333333333342</v>
      </c>
      <c r="BG84" s="59">
        <f t="shared" si="59"/>
        <v>229.74441666666669</v>
      </c>
      <c r="BH84" s="59">
        <f t="shared" si="61"/>
        <v>298.78333333333342</v>
      </c>
      <c r="BI84" s="59">
        <f t="shared" si="63"/>
        <v>436.86108333333334</v>
      </c>
      <c r="BJ84" s="59">
        <f t="shared" si="65"/>
        <v>505.89991666666657</v>
      </c>
      <c r="BK84" s="59">
        <f t="shared" si="67"/>
        <v>462.01641666666666</v>
      </c>
      <c r="BL84" s="59">
        <f t="shared" si="69"/>
        <v>313.87650000000008</v>
      </c>
      <c r="BM84" s="59">
        <f t="shared" si="71"/>
        <v>239.80658333333335</v>
      </c>
      <c r="BN84" s="59">
        <f t="shared" si="73"/>
        <v>256.58483333333334</v>
      </c>
      <c r="BO84" s="59">
        <f t="shared" si="75"/>
        <v>427.64141666666666</v>
      </c>
      <c r="BP84" s="59">
        <f t="shared" si="78"/>
        <v>513.16974999999991</v>
      </c>
      <c r="BQ84" s="59">
        <f t="shared" si="80"/>
        <v>301.86449999999996</v>
      </c>
      <c r="BR84" s="59">
        <f t="shared" si="82"/>
        <v>181.11866666666668</v>
      </c>
      <c r="BS84" s="59">
        <f t="shared" si="84"/>
        <v>120.74583333333334</v>
      </c>
      <c r="BT84" s="59">
        <f t="shared" si="86"/>
        <v>181.11866666666668</v>
      </c>
      <c r="BU84" s="59">
        <f t="shared" si="88"/>
        <v>301.86449999999996</v>
      </c>
      <c r="BV84" s="59">
        <f t="shared" si="90"/>
        <v>362.23750000000001</v>
      </c>
      <c r="BW84" s="59">
        <f t="shared" si="92"/>
        <v>150.93224999999998</v>
      </c>
      <c r="BX84" s="59">
        <f t="shared" si="94"/>
        <v>90.559333333333342</v>
      </c>
      <c r="BY84" s="59">
        <f t="shared" si="96"/>
        <v>60.372916666666669</v>
      </c>
      <c r="BZ84" s="59">
        <f t="shared" si="98"/>
        <v>90.559333333333342</v>
      </c>
      <c r="CA84" s="59">
        <f t="shared" si="100"/>
        <v>150.93224999999998</v>
      </c>
      <c r="CB84" s="59">
        <f t="shared" si="102"/>
        <v>181.11875000000001</v>
      </c>
      <c r="CC84" s="59">
        <f t="shared" si="104"/>
        <v>0</v>
      </c>
      <c r="CD84" s="59">
        <f t="shared" si="106"/>
        <v>0</v>
      </c>
      <c r="CE84" s="59">
        <f t="shared" si="109"/>
        <v>0</v>
      </c>
      <c r="CG84" s="59">
        <f t="shared" si="110"/>
        <v>190383.85291666671</v>
      </c>
    </row>
    <row r="85" spans="1:85" s="97" customFormat="1" x14ac:dyDescent="0.3">
      <c r="A85" s="95" t="s">
        <v>23</v>
      </c>
      <c r="B85" s="96">
        <v>2027</v>
      </c>
      <c r="C85" s="59"/>
      <c r="D85" s="59"/>
      <c r="L85" s="59">
        <f t="shared" si="111"/>
        <v>0</v>
      </c>
      <c r="M85" s="288">
        <f t="shared" si="117"/>
        <v>22846062.34999999</v>
      </c>
      <c r="N85" s="59">
        <f t="shared" si="112"/>
        <v>190383.85291666671</v>
      </c>
      <c r="O85" s="288">
        <f t="shared" si="118"/>
        <v>9358442.550416667</v>
      </c>
      <c r="P85" s="288">
        <f t="shared" si="113"/>
        <v>13487619.799583323</v>
      </c>
      <c r="Q85" s="288">
        <f t="shared" si="114"/>
        <v>22783.02695627154</v>
      </c>
      <c r="R85" s="288">
        <f t="shared" si="127"/>
        <v>76879.432857624939</v>
      </c>
      <c r="T85" s="59">
        <f t="shared" si="107"/>
        <v>0</v>
      </c>
      <c r="U85" s="59">
        <f t="shared" si="115"/>
        <v>113.54166666666667</v>
      </c>
      <c r="V85" s="59">
        <f t="shared" si="119"/>
        <v>741.4666666666667</v>
      </c>
      <c r="W85" s="59">
        <f t="shared" si="121"/>
        <v>2164.2416666666668</v>
      </c>
      <c r="X85" s="59">
        <f t="shared" si="123"/>
        <v>4492.5544166666668</v>
      </c>
      <c r="Y85" s="59">
        <f t="shared" si="125"/>
        <v>4601.3395833333334</v>
      </c>
      <c r="Z85" s="59">
        <f t="shared" si="128"/>
        <v>4956.3041666666668</v>
      </c>
      <c r="AA85" s="59">
        <f t="shared" ref="AA85:AA116" si="130">($L$21/$V$4)</f>
        <v>4918.3078333333333</v>
      </c>
      <c r="AB85" s="59">
        <f t="shared" si="60"/>
        <v>2765.8674999999998</v>
      </c>
      <c r="AC85" s="59">
        <f t="shared" si="62"/>
        <v>3596.1062499999998</v>
      </c>
      <c r="AD85" s="59">
        <f t="shared" si="64"/>
        <v>3476.3807499999998</v>
      </c>
      <c r="AE85" s="59">
        <f t="shared" si="66"/>
        <v>2770.5128333333337</v>
      </c>
      <c r="AF85" s="59">
        <f t="shared" si="68"/>
        <v>2729.8474166666665</v>
      </c>
      <c r="AG85" s="59">
        <f t="shared" si="70"/>
        <v>4204.6080000000002</v>
      </c>
      <c r="AH85" s="59">
        <f t="shared" si="72"/>
        <v>2544.7301666666667</v>
      </c>
      <c r="AI85" s="59">
        <f t="shared" si="74"/>
        <v>3810.5254166666664</v>
      </c>
      <c r="AJ85" s="59">
        <f t="shared" si="76"/>
        <v>3498.8083333333334</v>
      </c>
      <c r="AK85" s="59">
        <f t="shared" si="77"/>
        <v>4913.9655000000002</v>
      </c>
      <c r="AL85" s="59">
        <f t="shared" si="79"/>
        <v>3205.0681666666665</v>
      </c>
      <c r="AM85" s="59">
        <f t="shared" si="81"/>
        <v>3470.1737499999999</v>
      </c>
      <c r="AN85" s="59">
        <f t="shared" si="83"/>
        <v>2618.9530833333333</v>
      </c>
      <c r="AO85" s="59">
        <f t="shared" si="85"/>
        <v>5148.4816666666675</v>
      </c>
      <c r="AP85" s="59">
        <f t="shared" si="87"/>
        <v>8538.7404999999999</v>
      </c>
      <c r="AQ85" s="59">
        <f t="shared" si="89"/>
        <v>10274.190916666668</v>
      </c>
      <c r="AR85" s="59">
        <f t="shared" si="91"/>
        <v>9660.3310833333326</v>
      </c>
      <c r="AS85" s="59">
        <f t="shared" si="93"/>
        <v>5995.5114166666663</v>
      </c>
      <c r="AT85" s="59">
        <f t="shared" si="95"/>
        <v>4003.8519166666665</v>
      </c>
      <c r="AU85" s="59">
        <f t="shared" si="97"/>
        <v>5827.9452499999998</v>
      </c>
      <c r="AV85" s="59">
        <f t="shared" si="99"/>
        <v>9643.6972500000011</v>
      </c>
      <c r="AW85" s="59">
        <f t="shared" si="101"/>
        <v>11635.356666666665</v>
      </c>
      <c r="AX85" s="59">
        <f t="shared" si="103"/>
        <v>9811.2633333333342</v>
      </c>
      <c r="AY85" s="59">
        <f t="shared" si="105"/>
        <v>6020.6667500000003</v>
      </c>
      <c r="AZ85" s="59">
        <f t="shared" si="108"/>
        <v>4018.9451666666669</v>
      </c>
      <c r="BA85" s="59">
        <f t="shared" si="116"/>
        <v>5838.007333333333</v>
      </c>
      <c r="BB85" s="59">
        <f t="shared" si="120"/>
        <v>9668.3391666666666</v>
      </c>
      <c r="BC85" s="59">
        <f t="shared" si="122"/>
        <v>11666.241166666667</v>
      </c>
      <c r="BD85" s="59">
        <f t="shared" si="124"/>
        <v>445.52699999999999</v>
      </c>
      <c r="BE85" s="59">
        <f t="shared" si="126"/>
        <v>436.86108333333334</v>
      </c>
      <c r="BF85" s="59">
        <f t="shared" si="129"/>
        <v>298.78333333333342</v>
      </c>
      <c r="BG85" s="59">
        <f t="shared" ref="BG85:BG116" si="131">($L$53/$V$4)</f>
        <v>229.74441666666669</v>
      </c>
      <c r="BH85" s="59">
        <f t="shared" si="61"/>
        <v>298.78333333333342</v>
      </c>
      <c r="BI85" s="59">
        <f t="shared" si="63"/>
        <v>436.86108333333334</v>
      </c>
      <c r="BJ85" s="59">
        <f t="shared" si="65"/>
        <v>505.89991666666657</v>
      </c>
      <c r="BK85" s="59">
        <f t="shared" si="67"/>
        <v>462.01641666666666</v>
      </c>
      <c r="BL85" s="59">
        <f t="shared" si="69"/>
        <v>313.87650000000008</v>
      </c>
      <c r="BM85" s="59">
        <f t="shared" si="71"/>
        <v>239.80658333333335</v>
      </c>
      <c r="BN85" s="59">
        <f t="shared" si="73"/>
        <v>256.58483333333334</v>
      </c>
      <c r="BO85" s="59">
        <f t="shared" si="75"/>
        <v>427.64141666666666</v>
      </c>
      <c r="BP85" s="59">
        <f t="shared" si="78"/>
        <v>513.16974999999991</v>
      </c>
      <c r="BQ85" s="59">
        <f t="shared" si="80"/>
        <v>301.86449999999996</v>
      </c>
      <c r="BR85" s="59">
        <f t="shared" si="82"/>
        <v>181.11866666666668</v>
      </c>
      <c r="BS85" s="59">
        <f t="shared" si="84"/>
        <v>120.74583333333334</v>
      </c>
      <c r="BT85" s="59">
        <f t="shared" si="86"/>
        <v>181.11866666666668</v>
      </c>
      <c r="BU85" s="59">
        <f t="shared" si="88"/>
        <v>301.86449999999996</v>
      </c>
      <c r="BV85" s="59">
        <f t="shared" si="90"/>
        <v>362.23750000000001</v>
      </c>
      <c r="BW85" s="59">
        <f t="shared" si="92"/>
        <v>150.93224999999998</v>
      </c>
      <c r="BX85" s="59">
        <f t="shared" si="94"/>
        <v>90.559333333333342</v>
      </c>
      <c r="BY85" s="59">
        <f t="shared" si="96"/>
        <v>60.372916666666669</v>
      </c>
      <c r="BZ85" s="59">
        <f t="shared" si="98"/>
        <v>90.559333333333342</v>
      </c>
      <c r="CA85" s="59">
        <f t="shared" si="100"/>
        <v>150.93224999999998</v>
      </c>
      <c r="CB85" s="59">
        <f t="shared" si="102"/>
        <v>181.11875000000001</v>
      </c>
      <c r="CC85" s="59">
        <f t="shared" si="104"/>
        <v>0</v>
      </c>
      <c r="CD85" s="59">
        <f t="shared" si="106"/>
        <v>0</v>
      </c>
      <c r="CE85" s="59">
        <f t="shared" si="109"/>
        <v>0</v>
      </c>
      <c r="CG85" s="59">
        <f t="shared" si="110"/>
        <v>190383.85291666671</v>
      </c>
    </row>
    <row r="86" spans="1:85" s="97" customFormat="1" x14ac:dyDescent="0.3">
      <c r="A86" s="95" t="s">
        <v>24</v>
      </c>
      <c r="B86" s="96">
        <v>2027</v>
      </c>
      <c r="C86" s="59"/>
      <c r="D86" s="59"/>
      <c r="L86" s="59">
        <f t="shared" si="111"/>
        <v>0</v>
      </c>
      <c r="M86" s="288">
        <f t="shared" si="117"/>
        <v>22846062.34999999</v>
      </c>
      <c r="N86" s="59">
        <f t="shared" si="112"/>
        <v>190383.85291666671</v>
      </c>
      <c r="O86" s="288">
        <f t="shared" si="118"/>
        <v>9548826.4033333343</v>
      </c>
      <c r="P86" s="288">
        <f t="shared" si="113"/>
        <v>13297235.946666656</v>
      </c>
      <c r="Q86" s="288">
        <f t="shared" si="114"/>
        <v>22461.434227718109</v>
      </c>
      <c r="R86" s="288">
        <f t="shared" si="127"/>
        <v>75794.244895999946</v>
      </c>
      <c r="T86" s="59">
        <f t="shared" si="107"/>
        <v>0</v>
      </c>
      <c r="U86" s="59">
        <f t="shared" si="115"/>
        <v>113.54166666666667</v>
      </c>
      <c r="V86" s="59">
        <f t="shared" si="119"/>
        <v>741.4666666666667</v>
      </c>
      <c r="W86" s="59">
        <f t="shared" si="121"/>
        <v>2164.2416666666668</v>
      </c>
      <c r="X86" s="59">
        <f t="shared" si="123"/>
        <v>4492.5544166666668</v>
      </c>
      <c r="Y86" s="59">
        <f t="shared" si="125"/>
        <v>4601.3395833333334</v>
      </c>
      <c r="Z86" s="59">
        <f t="shared" si="128"/>
        <v>4956.3041666666668</v>
      </c>
      <c r="AA86" s="59">
        <f t="shared" si="130"/>
        <v>4918.3078333333333</v>
      </c>
      <c r="AB86" s="59">
        <f t="shared" ref="AB86:AB117" si="132">($L$22/$V$4)</f>
        <v>2765.8674999999998</v>
      </c>
      <c r="AC86" s="59">
        <f t="shared" si="62"/>
        <v>3596.1062499999998</v>
      </c>
      <c r="AD86" s="59">
        <f t="shared" si="64"/>
        <v>3476.3807499999998</v>
      </c>
      <c r="AE86" s="59">
        <f t="shared" si="66"/>
        <v>2770.5128333333337</v>
      </c>
      <c r="AF86" s="59">
        <f t="shared" si="68"/>
        <v>2729.8474166666665</v>
      </c>
      <c r="AG86" s="59">
        <f t="shared" si="70"/>
        <v>4204.6080000000002</v>
      </c>
      <c r="AH86" s="59">
        <f t="shared" si="72"/>
        <v>2544.7301666666667</v>
      </c>
      <c r="AI86" s="59">
        <f t="shared" si="74"/>
        <v>3810.5254166666664</v>
      </c>
      <c r="AJ86" s="59">
        <f t="shared" si="76"/>
        <v>3498.8083333333334</v>
      </c>
      <c r="AK86" s="59">
        <f t="shared" si="77"/>
        <v>4913.9655000000002</v>
      </c>
      <c r="AL86" s="59">
        <f t="shared" si="79"/>
        <v>3205.0681666666665</v>
      </c>
      <c r="AM86" s="59">
        <f t="shared" si="81"/>
        <v>3470.1737499999999</v>
      </c>
      <c r="AN86" s="59">
        <f t="shared" si="83"/>
        <v>2618.9530833333333</v>
      </c>
      <c r="AO86" s="59">
        <f t="shared" si="85"/>
        <v>5148.4816666666675</v>
      </c>
      <c r="AP86" s="59">
        <f t="shared" si="87"/>
        <v>8538.7404999999999</v>
      </c>
      <c r="AQ86" s="59">
        <f t="shared" si="89"/>
        <v>10274.190916666668</v>
      </c>
      <c r="AR86" s="59">
        <f t="shared" si="91"/>
        <v>9660.3310833333326</v>
      </c>
      <c r="AS86" s="59">
        <f t="shared" si="93"/>
        <v>5995.5114166666663</v>
      </c>
      <c r="AT86" s="59">
        <f t="shared" si="95"/>
        <v>4003.8519166666665</v>
      </c>
      <c r="AU86" s="59">
        <f t="shared" si="97"/>
        <v>5827.9452499999998</v>
      </c>
      <c r="AV86" s="59">
        <f t="shared" si="99"/>
        <v>9643.6972500000011</v>
      </c>
      <c r="AW86" s="59">
        <f t="shared" si="101"/>
        <v>11635.356666666665</v>
      </c>
      <c r="AX86" s="59">
        <f t="shared" si="103"/>
        <v>9811.2633333333342</v>
      </c>
      <c r="AY86" s="59">
        <f t="shared" si="105"/>
        <v>6020.6667500000003</v>
      </c>
      <c r="AZ86" s="59">
        <f t="shared" si="108"/>
        <v>4018.9451666666669</v>
      </c>
      <c r="BA86" s="59">
        <f t="shared" si="116"/>
        <v>5838.007333333333</v>
      </c>
      <c r="BB86" s="59">
        <f t="shared" si="120"/>
        <v>9668.3391666666666</v>
      </c>
      <c r="BC86" s="59">
        <f t="shared" si="122"/>
        <v>11666.241166666667</v>
      </c>
      <c r="BD86" s="59">
        <f t="shared" si="124"/>
        <v>445.52699999999999</v>
      </c>
      <c r="BE86" s="59">
        <f t="shared" si="126"/>
        <v>436.86108333333334</v>
      </c>
      <c r="BF86" s="59">
        <f t="shared" si="129"/>
        <v>298.78333333333342</v>
      </c>
      <c r="BG86" s="59">
        <f t="shared" si="131"/>
        <v>229.74441666666669</v>
      </c>
      <c r="BH86" s="59">
        <f t="shared" ref="BH86:BH117" si="133">($L$54/$V$4)</f>
        <v>298.78333333333342</v>
      </c>
      <c r="BI86" s="59">
        <f t="shared" si="63"/>
        <v>436.86108333333334</v>
      </c>
      <c r="BJ86" s="59">
        <f t="shared" si="65"/>
        <v>505.89991666666657</v>
      </c>
      <c r="BK86" s="59">
        <f t="shared" si="67"/>
        <v>462.01641666666666</v>
      </c>
      <c r="BL86" s="59">
        <f t="shared" si="69"/>
        <v>313.87650000000008</v>
      </c>
      <c r="BM86" s="59">
        <f t="shared" si="71"/>
        <v>239.80658333333335</v>
      </c>
      <c r="BN86" s="59">
        <f t="shared" si="73"/>
        <v>256.58483333333334</v>
      </c>
      <c r="BO86" s="59">
        <f t="shared" si="75"/>
        <v>427.64141666666666</v>
      </c>
      <c r="BP86" s="59">
        <f t="shared" si="78"/>
        <v>513.16974999999991</v>
      </c>
      <c r="BQ86" s="59">
        <f t="shared" si="80"/>
        <v>301.86449999999996</v>
      </c>
      <c r="BR86" s="59">
        <f t="shared" si="82"/>
        <v>181.11866666666668</v>
      </c>
      <c r="BS86" s="59">
        <f t="shared" si="84"/>
        <v>120.74583333333334</v>
      </c>
      <c r="BT86" s="59">
        <f t="shared" si="86"/>
        <v>181.11866666666668</v>
      </c>
      <c r="BU86" s="59">
        <f t="shared" si="88"/>
        <v>301.86449999999996</v>
      </c>
      <c r="BV86" s="59">
        <f t="shared" si="90"/>
        <v>362.23750000000001</v>
      </c>
      <c r="BW86" s="59">
        <f t="shared" si="92"/>
        <v>150.93224999999998</v>
      </c>
      <c r="BX86" s="59">
        <f t="shared" si="94"/>
        <v>90.559333333333342</v>
      </c>
      <c r="BY86" s="59">
        <f t="shared" si="96"/>
        <v>60.372916666666669</v>
      </c>
      <c r="BZ86" s="59">
        <f t="shared" si="98"/>
        <v>90.559333333333342</v>
      </c>
      <c r="CA86" s="59">
        <f t="shared" si="100"/>
        <v>150.93224999999998</v>
      </c>
      <c r="CB86" s="59">
        <f t="shared" si="102"/>
        <v>181.11875000000001</v>
      </c>
      <c r="CC86" s="59">
        <f t="shared" si="104"/>
        <v>0</v>
      </c>
      <c r="CD86" s="59">
        <f t="shared" si="106"/>
        <v>0</v>
      </c>
      <c r="CE86" s="59">
        <f t="shared" si="109"/>
        <v>0</v>
      </c>
      <c r="CG86" s="59">
        <f t="shared" si="110"/>
        <v>190383.85291666671</v>
      </c>
    </row>
    <row r="87" spans="1:85" s="97" customFormat="1" x14ac:dyDescent="0.3">
      <c r="A87" s="95" t="s">
        <v>25</v>
      </c>
      <c r="B87" s="96">
        <v>2027</v>
      </c>
      <c r="C87" s="59"/>
      <c r="D87" s="59"/>
      <c r="L87" s="59">
        <f t="shared" si="111"/>
        <v>0</v>
      </c>
      <c r="M87" s="288">
        <f t="shared" si="117"/>
        <v>22846062.34999999</v>
      </c>
      <c r="N87" s="59">
        <f t="shared" si="112"/>
        <v>190383.85291666671</v>
      </c>
      <c r="O87" s="288">
        <f t="shared" si="118"/>
        <v>9739210.2562500015</v>
      </c>
      <c r="P87" s="288">
        <f t="shared" si="113"/>
        <v>13106852.093749989</v>
      </c>
      <c r="Q87" s="288">
        <f t="shared" si="114"/>
        <v>22139.841499164682</v>
      </c>
      <c r="R87" s="288">
        <f t="shared" si="127"/>
        <v>74709.056934374938</v>
      </c>
      <c r="T87" s="59">
        <f t="shared" si="107"/>
        <v>0</v>
      </c>
      <c r="U87" s="59">
        <f t="shared" si="115"/>
        <v>113.54166666666667</v>
      </c>
      <c r="V87" s="59">
        <f t="shared" si="119"/>
        <v>741.4666666666667</v>
      </c>
      <c r="W87" s="59">
        <f t="shared" si="121"/>
        <v>2164.2416666666668</v>
      </c>
      <c r="X87" s="59">
        <f t="shared" si="123"/>
        <v>4492.5544166666668</v>
      </c>
      <c r="Y87" s="59">
        <f t="shared" si="125"/>
        <v>4601.3395833333334</v>
      </c>
      <c r="Z87" s="59">
        <f t="shared" si="128"/>
        <v>4956.3041666666668</v>
      </c>
      <c r="AA87" s="59">
        <f t="shared" si="130"/>
        <v>4918.3078333333333</v>
      </c>
      <c r="AB87" s="59">
        <f t="shared" si="132"/>
        <v>2765.8674999999998</v>
      </c>
      <c r="AC87" s="59">
        <f t="shared" ref="AC87:AC118" si="134">($L$23/$V$4)</f>
        <v>3596.1062499999998</v>
      </c>
      <c r="AD87" s="59">
        <f t="shared" si="64"/>
        <v>3476.3807499999998</v>
      </c>
      <c r="AE87" s="59">
        <f t="shared" si="66"/>
        <v>2770.5128333333337</v>
      </c>
      <c r="AF87" s="59">
        <f t="shared" si="68"/>
        <v>2729.8474166666665</v>
      </c>
      <c r="AG87" s="59">
        <f t="shared" si="70"/>
        <v>4204.6080000000002</v>
      </c>
      <c r="AH87" s="59">
        <f t="shared" si="72"/>
        <v>2544.7301666666667</v>
      </c>
      <c r="AI87" s="59">
        <f t="shared" si="74"/>
        <v>3810.5254166666664</v>
      </c>
      <c r="AJ87" s="59">
        <f t="shared" si="76"/>
        <v>3498.8083333333334</v>
      </c>
      <c r="AK87" s="59">
        <f t="shared" si="77"/>
        <v>4913.9655000000002</v>
      </c>
      <c r="AL87" s="59">
        <f t="shared" si="79"/>
        <v>3205.0681666666665</v>
      </c>
      <c r="AM87" s="59">
        <f t="shared" si="81"/>
        <v>3470.1737499999999</v>
      </c>
      <c r="AN87" s="59">
        <f t="shared" si="83"/>
        <v>2618.9530833333333</v>
      </c>
      <c r="AO87" s="59">
        <f t="shared" si="85"/>
        <v>5148.4816666666675</v>
      </c>
      <c r="AP87" s="59">
        <f t="shared" si="87"/>
        <v>8538.7404999999999</v>
      </c>
      <c r="AQ87" s="59">
        <f t="shared" si="89"/>
        <v>10274.190916666668</v>
      </c>
      <c r="AR87" s="59">
        <f t="shared" si="91"/>
        <v>9660.3310833333326</v>
      </c>
      <c r="AS87" s="59">
        <f t="shared" si="93"/>
        <v>5995.5114166666663</v>
      </c>
      <c r="AT87" s="59">
        <f t="shared" si="95"/>
        <v>4003.8519166666665</v>
      </c>
      <c r="AU87" s="59">
        <f t="shared" si="97"/>
        <v>5827.9452499999998</v>
      </c>
      <c r="AV87" s="59">
        <f t="shared" si="99"/>
        <v>9643.6972500000011</v>
      </c>
      <c r="AW87" s="59">
        <f t="shared" si="101"/>
        <v>11635.356666666665</v>
      </c>
      <c r="AX87" s="59">
        <f t="shared" si="103"/>
        <v>9811.2633333333342</v>
      </c>
      <c r="AY87" s="59">
        <f t="shared" si="105"/>
        <v>6020.6667500000003</v>
      </c>
      <c r="AZ87" s="59">
        <f t="shared" si="108"/>
        <v>4018.9451666666669</v>
      </c>
      <c r="BA87" s="59">
        <f t="shared" si="116"/>
        <v>5838.007333333333</v>
      </c>
      <c r="BB87" s="59">
        <f t="shared" si="120"/>
        <v>9668.3391666666666</v>
      </c>
      <c r="BC87" s="59">
        <f t="shared" si="122"/>
        <v>11666.241166666667</v>
      </c>
      <c r="BD87" s="59">
        <f t="shared" si="124"/>
        <v>445.52699999999999</v>
      </c>
      <c r="BE87" s="59">
        <f t="shared" si="126"/>
        <v>436.86108333333334</v>
      </c>
      <c r="BF87" s="59">
        <f t="shared" si="129"/>
        <v>298.78333333333342</v>
      </c>
      <c r="BG87" s="59">
        <f t="shared" si="131"/>
        <v>229.74441666666669</v>
      </c>
      <c r="BH87" s="59">
        <f t="shared" si="133"/>
        <v>298.78333333333342</v>
      </c>
      <c r="BI87" s="59">
        <f t="shared" ref="BI87:BI118" si="135">($L$55/$V$4)</f>
        <v>436.86108333333334</v>
      </c>
      <c r="BJ87" s="59">
        <f t="shared" si="65"/>
        <v>505.89991666666657</v>
      </c>
      <c r="BK87" s="59">
        <f t="shared" si="67"/>
        <v>462.01641666666666</v>
      </c>
      <c r="BL87" s="59">
        <f t="shared" si="69"/>
        <v>313.87650000000008</v>
      </c>
      <c r="BM87" s="59">
        <f t="shared" si="71"/>
        <v>239.80658333333335</v>
      </c>
      <c r="BN87" s="59">
        <f t="shared" si="73"/>
        <v>256.58483333333334</v>
      </c>
      <c r="BO87" s="59">
        <f t="shared" si="75"/>
        <v>427.64141666666666</v>
      </c>
      <c r="BP87" s="59">
        <f t="shared" si="78"/>
        <v>513.16974999999991</v>
      </c>
      <c r="BQ87" s="59">
        <f t="shared" si="80"/>
        <v>301.86449999999996</v>
      </c>
      <c r="BR87" s="59">
        <f t="shared" si="82"/>
        <v>181.11866666666668</v>
      </c>
      <c r="BS87" s="59">
        <f t="shared" si="84"/>
        <v>120.74583333333334</v>
      </c>
      <c r="BT87" s="59">
        <f t="shared" si="86"/>
        <v>181.11866666666668</v>
      </c>
      <c r="BU87" s="59">
        <f t="shared" si="88"/>
        <v>301.86449999999996</v>
      </c>
      <c r="BV87" s="59">
        <f t="shared" si="90"/>
        <v>362.23750000000001</v>
      </c>
      <c r="BW87" s="59">
        <f t="shared" si="92"/>
        <v>150.93224999999998</v>
      </c>
      <c r="BX87" s="59">
        <f t="shared" si="94"/>
        <v>90.559333333333342</v>
      </c>
      <c r="BY87" s="59">
        <f t="shared" si="96"/>
        <v>60.372916666666669</v>
      </c>
      <c r="BZ87" s="59">
        <f t="shared" si="98"/>
        <v>90.559333333333342</v>
      </c>
      <c r="CA87" s="59">
        <f t="shared" si="100"/>
        <v>150.93224999999998</v>
      </c>
      <c r="CB87" s="59">
        <f t="shared" si="102"/>
        <v>181.11875000000001</v>
      </c>
      <c r="CC87" s="59">
        <f t="shared" si="104"/>
        <v>0</v>
      </c>
      <c r="CD87" s="59">
        <f t="shared" si="106"/>
        <v>0</v>
      </c>
      <c r="CE87" s="59">
        <f t="shared" si="109"/>
        <v>0</v>
      </c>
      <c r="CG87" s="59">
        <f t="shared" si="110"/>
        <v>190383.85291666671</v>
      </c>
    </row>
    <row r="88" spans="1:85" s="97" customFormat="1" x14ac:dyDescent="0.3">
      <c r="A88" s="95" t="s">
        <v>26</v>
      </c>
      <c r="B88" s="96">
        <v>2027</v>
      </c>
      <c r="C88" s="59"/>
      <c r="D88" s="59"/>
      <c r="L88" s="59">
        <f t="shared" si="111"/>
        <v>0</v>
      </c>
      <c r="M88" s="288">
        <f t="shared" si="117"/>
        <v>22846062.34999999</v>
      </c>
      <c r="N88" s="59">
        <f t="shared" si="112"/>
        <v>190383.85291666671</v>
      </c>
      <c r="O88" s="288">
        <f t="shared" si="118"/>
        <v>9929594.1091666687</v>
      </c>
      <c r="P88" s="288">
        <f t="shared" si="113"/>
        <v>12916468.240833322</v>
      </c>
      <c r="Q88" s="288">
        <f t="shared" si="114"/>
        <v>21818.248770611252</v>
      </c>
      <c r="R88" s="288">
        <f t="shared" si="127"/>
        <v>73623.86897274993</v>
      </c>
      <c r="T88" s="59">
        <f t="shared" si="107"/>
        <v>0</v>
      </c>
      <c r="U88" s="59">
        <f t="shared" si="115"/>
        <v>113.54166666666667</v>
      </c>
      <c r="V88" s="59">
        <f t="shared" si="119"/>
        <v>741.4666666666667</v>
      </c>
      <c r="W88" s="59">
        <f t="shared" si="121"/>
        <v>2164.2416666666668</v>
      </c>
      <c r="X88" s="59">
        <f t="shared" si="123"/>
        <v>4492.5544166666668</v>
      </c>
      <c r="Y88" s="59">
        <f t="shared" si="125"/>
        <v>4601.3395833333334</v>
      </c>
      <c r="Z88" s="59">
        <f t="shared" si="128"/>
        <v>4956.3041666666668</v>
      </c>
      <c r="AA88" s="59">
        <f t="shared" si="130"/>
        <v>4918.3078333333333</v>
      </c>
      <c r="AB88" s="59">
        <f t="shared" si="132"/>
        <v>2765.8674999999998</v>
      </c>
      <c r="AC88" s="59">
        <f t="shared" si="134"/>
        <v>3596.1062499999998</v>
      </c>
      <c r="AD88" s="59">
        <f t="shared" ref="AD88:AD119" si="136">($L$24/$V$4)</f>
        <v>3476.3807499999998</v>
      </c>
      <c r="AE88" s="59">
        <f t="shared" si="66"/>
        <v>2770.5128333333337</v>
      </c>
      <c r="AF88" s="59">
        <f t="shared" si="68"/>
        <v>2729.8474166666665</v>
      </c>
      <c r="AG88" s="59">
        <f t="shared" si="70"/>
        <v>4204.6080000000002</v>
      </c>
      <c r="AH88" s="59">
        <f t="shared" si="72"/>
        <v>2544.7301666666667</v>
      </c>
      <c r="AI88" s="59">
        <f t="shared" si="74"/>
        <v>3810.5254166666664</v>
      </c>
      <c r="AJ88" s="59">
        <f t="shared" si="76"/>
        <v>3498.8083333333334</v>
      </c>
      <c r="AK88" s="59">
        <f t="shared" si="77"/>
        <v>4913.9655000000002</v>
      </c>
      <c r="AL88" s="59">
        <f t="shared" si="79"/>
        <v>3205.0681666666665</v>
      </c>
      <c r="AM88" s="59">
        <f t="shared" si="81"/>
        <v>3470.1737499999999</v>
      </c>
      <c r="AN88" s="59">
        <f t="shared" si="83"/>
        <v>2618.9530833333333</v>
      </c>
      <c r="AO88" s="59">
        <f t="shared" si="85"/>
        <v>5148.4816666666675</v>
      </c>
      <c r="AP88" s="59">
        <f t="shared" si="87"/>
        <v>8538.7404999999999</v>
      </c>
      <c r="AQ88" s="59">
        <f t="shared" si="89"/>
        <v>10274.190916666668</v>
      </c>
      <c r="AR88" s="59">
        <f t="shared" si="91"/>
        <v>9660.3310833333326</v>
      </c>
      <c r="AS88" s="59">
        <f t="shared" si="93"/>
        <v>5995.5114166666663</v>
      </c>
      <c r="AT88" s="59">
        <f t="shared" si="95"/>
        <v>4003.8519166666665</v>
      </c>
      <c r="AU88" s="59">
        <f t="shared" si="97"/>
        <v>5827.9452499999998</v>
      </c>
      <c r="AV88" s="59">
        <f t="shared" si="99"/>
        <v>9643.6972500000011</v>
      </c>
      <c r="AW88" s="59">
        <f t="shared" si="101"/>
        <v>11635.356666666665</v>
      </c>
      <c r="AX88" s="59">
        <f t="shared" si="103"/>
        <v>9811.2633333333342</v>
      </c>
      <c r="AY88" s="59">
        <f t="shared" si="105"/>
        <v>6020.6667500000003</v>
      </c>
      <c r="AZ88" s="59">
        <f t="shared" si="108"/>
        <v>4018.9451666666669</v>
      </c>
      <c r="BA88" s="59">
        <f t="shared" si="116"/>
        <v>5838.007333333333</v>
      </c>
      <c r="BB88" s="59">
        <f t="shared" si="120"/>
        <v>9668.3391666666666</v>
      </c>
      <c r="BC88" s="59">
        <f t="shared" si="122"/>
        <v>11666.241166666667</v>
      </c>
      <c r="BD88" s="59">
        <f t="shared" si="124"/>
        <v>445.52699999999999</v>
      </c>
      <c r="BE88" s="59">
        <f t="shared" si="126"/>
        <v>436.86108333333334</v>
      </c>
      <c r="BF88" s="59">
        <f t="shared" si="129"/>
        <v>298.78333333333342</v>
      </c>
      <c r="BG88" s="59">
        <f t="shared" si="131"/>
        <v>229.74441666666669</v>
      </c>
      <c r="BH88" s="59">
        <f t="shared" si="133"/>
        <v>298.78333333333342</v>
      </c>
      <c r="BI88" s="59">
        <f t="shared" si="135"/>
        <v>436.86108333333334</v>
      </c>
      <c r="BJ88" s="59">
        <f t="shared" ref="BJ88:BJ119" si="137">($L$56/$V$4)</f>
        <v>505.89991666666657</v>
      </c>
      <c r="BK88" s="59">
        <f t="shared" si="67"/>
        <v>462.01641666666666</v>
      </c>
      <c r="BL88" s="59">
        <f t="shared" si="69"/>
        <v>313.87650000000008</v>
      </c>
      <c r="BM88" s="59">
        <f t="shared" si="71"/>
        <v>239.80658333333335</v>
      </c>
      <c r="BN88" s="59">
        <f t="shared" si="73"/>
        <v>256.58483333333334</v>
      </c>
      <c r="BO88" s="59">
        <f t="shared" si="75"/>
        <v>427.64141666666666</v>
      </c>
      <c r="BP88" s="59">
        <f t="shared" si="78"/>
        <v>513.16974999999991</v>
      </c>
      <c r="BQ88" s="59">
        <f t="shared" si="80"/>
        <v>301.86449999999996</v>
      </c>
      <c r="BR88" s="59">
        <f t="shared" si="82"/>
        <v>181.11866666666668</v>
      </c>
      <c r="BS88" s="59">
        <f t="shared" si="84"/>
        <v>120.74583333333334</v>
      </c>
      <c r="BT88" s="59">
        <f t="shared" si="86"/>
        <v>181.11866666666668</v>
      </c>
      <c r="BU88" s="59">
        <f t="shared" si="88"/>
        <v>301.86449999999996</v>
      </c>
      <c r="BV88" s="59">
        <f t="shared" si="90"/>
        <v>362.23750000000001</v>
      </c>
      <c r="BW88" s="59">
        <f t="shared" si="92"/>
        <v>150.93224999999998</v>
      </c>
      <c r="BX88" s="59">
        <f t="shared" si="94"/>
        <v>90.559333333333342</v>
      </c>
      <c r="BY88" s="59">
        <f t="shared" si="96"/>
        <v>60.372916666666669</v>
      </c>
      <c r="BZ88" s="59">
        <f t="shared" si="98"/>
        <v>90.559333333333342</v>
      </c>
      <c r="CA88" s="59">
        <f t="shared" si="100"/>
        <v>150.93224999999998</v>
      </c>
      <c r="CB88" s="59">
        <f t="shared" si="102"/>
        <v>181.11875000000001</v>
      </c>
      <c r="CC88" s="59">
        <f t="shared" si="104"/>
        <v>0</v>
      </c>
      <c r="CD88" s="59">
        <f t="shared" si="106"/>
        <v>0</v>
      </c>
      <c r="CE88" s="59">
        <f t="shared" si="109"/>
        <v>0</v>
      </c>
      <c r="CG88" s="59">
        <f t="shared" si="110"/>
        <v>190383.85291666671</v>
      </c>
    </row>
    <row r="89" spans="1:85" s="97" customFormat="1" x14ac:dyDescent="0.3">
      <c r="A89" s="95" t="s">
        <v>27</v>
      </c>
      <c r="B89" s="96">
        <v>2027</v>
      </c>
      <c r="C89" s="59"/>
      <c r="D89" s="59"/>
      <c r="L89" s="59">
        <f t="shared" si="111"/>
        <v>0</v>
      </c>
      <c r="M89" s="288">
        <f t="shared" si="117"/>
        <v>22846062.34999999</v>
      </c>
      <c r="N89" s="59">
        <f t="shared" si="112"/>
        <v>190383.85291666671</v>
      </c>
      <c r="O89" s="288">
        <f t="shared" si="118"/>
        <v>10119977.962083336</v>
      </c>
      <c r="P89" s="288">
        <f t="shared" si="113"/>
        <v>12726084.387916654</v>
      </c>
      <c r="Q89" s="288">
        <f t="shared" si="114"/>
        <v>21496.656042057821</v>
      </c>
      <c r="R89" s="288">
        <f t="shared" si="127"/>
        <v>72538.681011124936</v>
      </c>
      <c r="T89" s="59">
        <f t="shared" si="107"/>
        <v>0</v>
      </c>
      <c r="U89" s="59">
        <f t="shared" si="115"/>
        <v>113.54166666666667</v>
      </c>
      <c r="V89" s="59">
        <f t="shared" si="119"/>
        <v>741.4666666666667</v>
      </c>
      <c r="W89" s="59">
        <f t="shared" si="121"/>
        <v>2164.2416666666668</v>
      </c>
      <c r="X89" s="59">
        <f t="shared" si="123"/>
        <v>4492.5544166666668</v>
      </c>
      <c r="Y89" s="59">
        <f t="shared" si="125"/>
        <v>4601.3395833333334</v>
      </c>
      <c r="Z89" s="59">
        <f t="shared" si="128"/>
        <v>4956.3041666666668</v>
      </c>
      <c r="AA89" s="59">
        <f t="shared" si="130"/>
        <v>4918.3078333333333</v>
      </c>
      <c r="AB89" s="59">
        <f t="shared" si="132"/>
        <v>2765.8674999999998</v>
      </c>
      <c r="AC89" s="59">
        <f t="shared" si="134"/>
        <v>3596.1062499999998</v>
      </c>
      <c r="AD89" s="59">
        <f t="shared" si="136"/>
        <v>3476.3807499999998</v>
      </c>
      <c r="AE89" s="59">
        <f t="shared" ref="AE89:AE120" si="138">($L$25/$V$4)</f>
        <v>2770.5128333333337</v>
      </c>
      <c r="AF89" s="59">
        <f t="shared" si="68"/>
        <v>2729.8474166666665</v>
      </c>
      <c r="AG89" s="59">
        <f t="shared" si="70"/>
        <v>4204.6080000000002</v>
      </c>
      <c r="AH89" s="59">
        <f t="shared" si="72"/>
        <v>2544.7301666666667</v>
      </c>
      <c r="AI89" s="59">
        <f t="shared" si="74"/>
        <v>3810.5254166666664</v>
      </c>
      <c r="AJ89" s="59">
        <f t="shared" si="76"/>
        <v>3498.8083333333334</v>
      </c>
      <c r="AK89" s="59">
        <f t="shared" si="77"/>
        <v>4913.9655000000002</v>
      </c>
      <c r="AL89" s="59">
        <f t="shared" si="79"/>
        <v>3205.0681666666665</v>
      </c>
      <c r="AM89" s="59">
        <f t="shared" si="81"/>
        <v>3470.1737499999999</v>
      </c>
      <c r="AN89" s="59">
        <f t="shared" si="83"/>
        <v>2618.9530833333333</v>
      </c>
      <c r="AO89" s="59">
        <f t="shared" si="85"/>
        <v>5148.4816666666675</v>
      </c>
      <c r="AP89" s="59">
        <f t="shared" si="87"/>
        <v>8538.7404999999999</v>
      </c>
      <c r="AQ89" s="59">
        <f t="shared" si="89"/>
        <v>10274.190916666668</v>
      </c>
      <c r="AR89" s="59">
        <f t="shared" si="91"/>
        <v>9660.3310833333326</v>
      </c>
      <c r="AS89" s="59">
        <f t="shared" si="93"/>
        <v>5995.5114166666663</v>
      </c>
      <c r="AT89" s="59">
        <f t="shared" si="95"/>
        <v>4003.8519166666665</v>
      </c>
      <c r="AU89" s="59">
        <f t="shared" si="97"/>
        <v>5827.9452499999998</v>
      </c>
      <c r="AV89" s="59">
        <f t="shared" si="99"/>
        <v>9643.6972500000011</v>
      </c>
      <c r="AW89" s="59">
        <f t="shared" si="101"/>
        <v>11635.356666666665</v>
      </c>
      <c r="AX89" s="59">
        <f t="shared" si="103"/>
        <v>9811.2633333333342</v>
      </c>
      <c r="AY89" s="59">
        <f t="shared" si="105"/>
        <v>6020.6667500000003</v>
      </c>
      <c r="AZ89" s="59">
        <f t="shared" si="108"/>
        <v>4018.9451666666669</v>
      </c>
      <c r="BA89" s="59">
        <f t="shared" si="116"/>
        <v>5838.007333333333</v>
      </c>
      <c r="BB89" s="59">
        <f t="shared" si="120"/>
        <v>9668.3391666666666</v>
      </c>
      <c r="BC89" s="59">
        <f t="shared" si="122"/>
        <v>11666.241166666667</v>
      </c>
      <c r="BD89" s="59">
        <f t="shared" si="124"/>
        <v>445.52699999999999</v>
      </c>
      <c r="BE89" s="59">
        <f t="shared" si="126"/>
        <v>436.86108333333334</v>
      </c>
      <c r="BF89" s="59">
        <f t="shared" si="129"/>
        <v>298.78333333333342</v>
      </c>
      <c r="BG89" s="59">
        <f t="shared" si="131"/>
        <v>229.74441666666669</v>
      </c>
      <c r="BH89" s="59">
        <f t="shared" si="133"/>
        <v>298.78333333333342</v>
      </c>
      <c r="BI89" s="59">
        <f t="shared" si="135"/>
        <v>436.86108333333334</v>
      </c>
      <c r="BJ89" s="59">
        <f t="shared" si="137"/>
        <v>505.89991666666657</v>
      </c>
      <c r="BK89" s="59">
        <f t="shared" ref="BK89:BK120" si="139">($L$57/$V$4)</f>
        <v>462.01641666666666</v>
      </c>
      <c r="BL89" s="59">
        <f t="shared" si="69"/>
        <v>313.87650000000008</v>
      </c>
      <c r="BM89" s="59">
        <f t="shared" si="71"/>
        <v>239.80658333333335</v>
      </c>
      <c r="BN89" s="59">
        <f t="shared" si="73"/>
        <v>256.58483333333334</v>
      </c>
      <c r="BO89" s="59">
        <f t="shared" si="75"/>
        <v>427.64141666666666</v>
      </c>
      <c r="BP89" s="59">
        <f t="shared" si="78"/>
        <v>513.16974999999991</v>
      </c>
      <c r="BQ89" s="59">
        <f t="shared" si="80"/>
        <v>301.86449999999996</v>
      </c>
      <c r="BR89" s="59">
        <f t="shared" si="82"/>
        <v>181.11866666666668</v>
      </c>
      <c r="BS89" s="59">
        <f t="shared" si="84"/>
        <v>120.74583333333334</v>
      </c>
      <c r="BT89" s="59">
        <f t="shared" si="86"/>
        <v>181.11866666666668</v>
      </c>
      <c r="BU89" s="59">
        <f t="shared" si="88"/>
        <v>301.86449999999996</v>
      </c>
      <c r="BV89" s="59">
        <f t="shared" si="90"/>
        <v>362.23750000000001</v>
      </c>
      <c r="BW89" s="59">
        <f t="shared" si="92"/>
        <v>150.93224999999998</v>
      </c>
      <c r="BX89" s="59">
        <f t="shared" si="94"/>
        <v>90.559333333333342</v>
      </c>
      <c r="BY89" s="59">
        <f t="shared" si="96"/>
        <v>60.372916666666669</v>
      </c>
      <c r="BZ89" s="59">
        <f t="shared" si="98"/>
        <v>90.559333333333342</v>
      </c>
      <c r="CA89" s="59">
        <f t="shared" si="100"/>
        <v>150.93224999999998</v>
      </c>
      <c r="CB89" s="59">
        <f t="shared" si="102"/>
        <v>181.11875000000001</v>
      </c>
      <c r="CC89" s="59">
        <f t="shared" si="104"/>
        <v>0</v>
      </c>
      <c r="CD89" s="59">
        <f t="shared" si="106"/>
        <v>0</v>
      </c>
      <c r="CE89" s="59">
        <f t="shared" si="109"/>
        <v>0</v>
      </c>
      <c r="CG89" s="59">
        <f t="shared" si="110"/>
        <v>190383.85291666671</v>
      </c>
    </row>
    <row r="90" spans="1:85" s="97" customFormat="1" x14ac:dyDescent="0.3">
      <c r="A90" s="95" t="s">
        <v>28</v>
      </c>
      <c r="B90" s="96">
        <v>2027</v>
      </c>
      <c r="C90" s="59"/>
      <c r="D90" s="59"/>
      <c r="L90" s="59">
        <f t="shared" si="111"/>
        <v>0</v>
      </c>
      <c r="M90" s="288">
        <f t="shared" si="117"/>
        <v>22846062.34999999</v>
      </c>
      <c r="N90" s="59">
        <f t="shared" si="112"/>
        <v>190383.85291666671</v>
      </c>
      <c r="O90" s="288">
        <f t="shared" si="118"/>
        <v>10310361.815000003</v>
      </c>
      <c r="P90" s="288">
        <f t="shared" si="113"/>
        <v>12535700.534999987</v>
      </c>
      <c r="Q90" s="288">
        <f t="shared" si="114"/>
        <v>21175.06331350439</v>
      </c>
      <c r="R90" s="288">
        <f t="shared" si="127"/>
        <v>71453.493049499928</v>
      </c>
      <c r="T90" s="59">
        <f t="shared" si="107"/>
        <v>0</v>
      </c>
      <c r="U90" s="59">
        <f t="shared" si="115"/>
        <v>113.54166666666667</v>
      </c>
      <c r="V90" s="59">
        <f t="shared" si="119"/>
        <v>741.4666666666667</v>
      </c>
      <c r="W90" s="59">
        <f t="shared" si="121"/>
        <v>2164.2416666666668</v>
      </c>
      <c r="X90" s="59">
        <f t="shared" si="123"/>
        <v>4492.5544166666668</v>
      </c>
      <c r="Y90" s="59">
        <f t="shared" si="125"/>
        <v>4601.3395833333334</v>
      </c>
      <c r="Z90" s="59">
        <f t="shared" si="128"/>
        <v>4956.3041666666668</v>
      </c>
      <c r="AA90" s="59">
        <f t="shared" si="130"/>
        <v>4918.3078333333333</v>
      </c>
      <c r="AB90" s="59">
        <f t="shared" si="132"/>
        <v>2765.8674999999998</v>
      </c>
      <c r="AC90" s="59">
        <f t="shared" si="134"/>
        <v>3596.1062499999998</v>
      </c>
      <c r="AD90" s="59">
        <f t="shared" si="136"/>
        <v>3476.3807499999998</v>
      </c>
      <c r="AE90" s="59">
        <f t="shared" si="138"/>
        <v>2770.5128333333337</v>
      </c>
      <c r="AF90" s="59">
        <f t="shared" ref="AF90:AF121" si="140">($L$26/$V$4)</f>
        <v>2729.8474166666665</v>
      </c>
      <c r="AG90" s="59">
        <f t="shared" si="70"/>
        <v>4204.6080000000002</v>
      </c>
      <c r="AH90" s="59">
        <f t="shared" si="72"/>
        <v>2544.7301666666667</v>
      </c>
      <c r="AI90" s="59">
        <f t="shared" si="74"/>
        <v>3810.5254166666664</v>
      </c>
      <c r="AJ90" s="59">
        <f t="shared" si="76"/>
        <v>3498.8083333333334</v>
      </c>
      <c r="AK90" s="59">
        <f t="shared" si="77"/>
        <v>4913.9655000000002</v>
      </c>
      <c r="AL90" s="59">
        <f t="shared" si="79"/>
        <v>3205.0681666666665</v>
      </c>
      <c r="AM90" s="59">
        <f t="shared" si="81"/>
        <v>3470.1737499999999</v>
      </c>
      <c r="AN90" s="59">
        <f t="shared" si="83"/>
        <v>2618.9530833333333</v>
      </c>
      <c r="AO90" s="59">
        <f t="shared" si="85"/>
        <v>5148.4816666666675</v>
      </c>
      <c r="AP90" s="59">
        <f t="shared" si="87"/>
        <v>8538.7404999999999</v>
      </c>
      <c r="AQ90" s="59">
        <f t="shared" si="89"/>
        <v>10274.190916666668</v>
      </c>
      <c r="AR90" s="59">
        <f t="shared" si="91"/>
        <v>9660.3310833333326</v>
      </c>
      <c r="AS90" s="59">
        <f t="shared" si="93"/>
        <v>5995.5114166666663</v>
      </c>
      <c r="AT90" s="59">
        <f t="shared" si="95"/>
        <v>4003.8519166666665</v>
      </c>
      <c r="AU90" s="59">
        <f t="shared" si="97"/>
        <v>5827.9452499999998</v>
      </c>
      <c r="AV90" s="59">
        <f t="shared" si="99"/>
        <v>9643.6972500000011</v>
      </c>
      <c r="AW90" s="59">
        <f t="shared" si="101"/>
        <v>11635.356666666665</v>
      </c>
      <c r="AX90" s="59">
        <f t="shared" si="103"/>
        <v>9811.2633333333342</v>
      </c>
      <c r="AY90" s="59">
        <f t="shared" si="105"/>
        <v>6020.6667500000003</v>
      </c>
      <c r="AZ90" s="59">
        <f t="shared" si="108"/>
        <v>4018.9451666666669</v>
      </c>
      <c r="BA90" s="59">
        <f t="shared" si="116"/>
        <v>5838.007333333333</v>
      </c>
      <c r="BB90" s="59">
        <f t="shared" si="120"/>
        <v>9668.3391666666666</v>
      </c>
      <c r="BC90" s="59">
        <f t="shared" si="122"/>
        <v>11666.241166666667</v>
      </c>
      <c r="BD90" s="59">
        <f t="shared" si="124"/>
        <v>445.52699999999999</v>
      </c>
      <c r="BE90" s="59">
        <f t="shared" si="126"/>
        <v>436.86108333333334</v>
      </c>
      <c r="BF90" s="59">
        <f t="shared" si="129"/>
        <v>298.78333333333342</v>
      </c>
      <c r="BG90" s="59">
        <f t="shared" si="131"/>
        <v>229.74441666666669</v>
      </c>
      <c r="BH90" s="59">
        <f t="shared" si="133"/>
        <v>298.78333333333342</v>
      </c>
      <c r="BI90" s="59">
        <f t="shared" si="135"/>
        <v>436.86108333333334</v>
      </c>
      <c r="BJ90" s="59">
        <f t="shared" si="137"/>
        <v>505.89991666666657</v>
      </c>
      <c r="BK90" s="59">
        <f t="shared" si="139"/>
        <v>462.01641666666666</v>
      </c>
      <c r="BL90" s="59">
        <f t="shared" ref="BL90:BL121" si="141">($L$58/$V$4)</f>
        <v>313.87650000000008</v>
      </c>
      <c r="BM90" s="59">
        <f t="shared" si="71"/>
        <v>239.80658333333335</v>
      </c>
      <c r="BN90" s="59">
        <f t="shared" si="73"/>
        <v>256.58483333333334</v>
      </c>
      <c r="BO90" s="59">
        <f t="shared" si="75"/>
        <v>427.64141666666666</v>
      </c>
      <c r="BP90" s="59">
        <f t="shared" si="78"/>
        <v>513.16974999999991</v>
      </c>
      <c r="BQ90" s="59">
        <f t="shared" si="80"/>
        <v>301.86449999999996</v>
      </c>
      <c r="BR90" s="59">
        <f t="shared" si="82"/>
        <v>181.11866666666668</v>
      </c>
      <c r="BS90" s="59">
        <f t="shared" si="84"/>
        <v>120.74583333333334</v>
      </c>
      <c r="BT90" s="59">
        <f t="shared" si="86"/>
        <v>181.11866666666668</v>
      </c>
      <c r="BU90" s="59">
        <f t="shared" si="88"/>
        <v>301.86449999999996</v>
      </c>
      <c r="BV90" s="59">
        <f t="shared" si="90"/>
        <v>362.23750000000001</v>
      </c>
      <c r="BW90" s="59">
        <f t="shared" si="92"/>
        <v>150.93224999999998</v>
      </c>
      <c r="BX90" s="59">
        <f t="shared" si="94"/>
        <v>90.559333333333342</v>
      </c>
      <c r="BY90" s="59">
        <f t="shared" si="96"/>
        <v>60.372916666666669</v>
      </c>
      <c r="BZ90" s="59">
        <f t="shared" si="98"/>
        <v>90.559333333333342</v>
      </c>
      <c r="CA90" s="59">
        <f t="shared" si="100"/>
        <v>150.93224999999998</v>
      </c>
      <c r="CB90" s="59">
        <f t="shared" si="102"/>
        <v>181.11875000000001</v>
      </c>
      <c r="CC90" s="59">
        <f t="shared" si="104"/>
        <v>0</v>
      </c>
      <c r="CD90" s="59">
        <f t="shared" si="106"/>
        <v>0</v>
      </c>
      <c r="CE90" s="59">
        <f t="shared" si="109"/>
        <v>0</v>
      </c>
      <c r="CG90" s="59">
        <f t="shared" si="110"/>
        <v>190383.85291666671</v>
      </c>
    </row>
    <row r="91" spans="1:85" s="97" customFormat="1" x14ac:dyDescent="0.3">
      <c r="A91" s="95" t="s">
        <v>29</v>
      </c>
      <c r="B91" s="96">
        <v>2027</v>
      </c>
      <c r="C91" s="59"/>
      <c r="D91" s="59"/>
      <c r="L91" s="59">
        <f t="shared" si="111"/>
        <v>0</v>
      </c>
      <c r="M91" s="288">
        <f t="shared" si="117"/>
        <v>22846062.34999999</v>
      </c>
      <c r="N91" s="59">
        <f t="shared" si="112"/>
        <v>190383.85291666671</v>
      </c>
      <c r="O91" s="288">
        <f t="shared" si="118"/>
        <v>10500745.66791667</v>
      </c>
      <c r="P91" s="288">
        <f t="shared" si="113"/>
        <v>12345316.68208332</v>
      </c>
      <c r="Q91" s="288">
        <f t="shared" si="114"/>
        <v>20853.470584950959</v>
      </c>
      <c r="R91" s="288">
        <f t="shared" si="127"/>
        <v>70368.30508787492</v>
      </c>
      <c r="T91" s="59">
        <f t="shared" si="107"/>
        <v>0</v>
      </c>
      <c r="U91" s="59">
        <f t="shared" si="115"/>
        <v>113.54166666666667</v>
      </c>
      <c r="V91" s="59">
        <f t="shared" si="119"/>
        <v>741.4666666666667</v>
      </c>
      <c r="W91" s="59">
        <f t="shared" si="121"/>
        <v>2164.2416666666668</v>
      </c>
      <c r="X91" s="59">
        <f t="shared" si="123"/>
        <v>4492.5544166666668</v>
      </c>
      <c r="Y91" s="59">
        <f t="shared" si="125"/>
        <v>4601.3395833333334</v>
      </c>
      <c r="Z91" s="59">
        <f t="shared" si="128"/>
        <v>4956.3041666666668</v>
      </c>
      <c r="AA91" s="59">
        <f t="shared" si="130"/>
        <v>4918.3078333333333</v>
      </c>
      <c r="AB91" s="59">
        <f t="shared" si="132"/>
        <v>2765.8674999999998</v>
      </c>
      <c r="AC91" s="59">
        <f t="shared" si="134"/>
        <v>3596.1062499999998</v>
      </c>
      <c r="AD91" s="59">
        <f t="shared" si="136"/>
        <v>3476.3807499999998</v>
      </c>
      <c r="AE91" s="59">
        <f t="shared" si="138"/>
        <v>2770.5128333333337</v>
      </c>
      <c r="AF91" s="59">
        <f t="shared" si="140"/>
        <v>2729.8474166666665</v>
      </c>
      <c r="AG91" s="59">
        <f t="shared" ref="AG91:AG122" si="142">($L$27/$V$4)</f>
        <v>4204.6080000000002</v>
      </c>
      <c r="AH91" s="59">
        <f t="shared" si="72"/>
        <v>2544.7301666666667</v>
      </c>
      <c r="AI91" s="59">
        <f t="shared" si="74"/>
        <v>3810.5254166666664</v>
      </c>
      <c r="AJ91" s="59">
        <f t="shared" si="76"/>
        <v>3498.8083333333334</v>
      </c>
      <c r="AK91" s="59">
        <f t="shared" si="77"/>
        <v>4913.9655000000002</v>
      </c>
      <c r="AL91" s="59">
        <f t="shared" si="79"/>
        <v>3205.0681666666665</v>
      </c>
      <c r="AM91" s="59">
        <f t="shared" si="81"/>
        <v>3470.1737499999999</v>
      </c>
      <c r="AN91" s="59">
        <f t="shared" si="83"/>
        <v>2618.9530833333333</v>
      </c>
      <c r="AO91" s="59">
        <f t="shared" si="85"/>
        <v>5148.4816666666675</v>
      </c>
      <c r="AP91" s="59">
        <f t="shared" si="87"/>
        <v>8538.7404999999999</v>
      </c>
      <c r="AQ91" s="59">
        <f t="shared" si="89"/>
        <v>10274.190916666668</v>
      </c>
      <c r="AR91" s="59">
        <f t="shared" si="91"/>
        <v>9660.3310833333326</v>
      </c>
      <c r="AS91" s="59">
        <f t="shared" si="93"/>
        <v>5995.5114166666663</v>
      </c>
      <c r="AT91" s="59">
        <f t="shared" si="95"/>
        <v>4003.8519166666665</v>
      </c>
      <c r="AU91" s="59">
        <f t="shared" si="97"/>
        <v>5827.9452499999998</v>
      </c>
      <c r="AV91" s="59">
        <f t="shared" si="99"/>
        <v>9643.6972500000011</v>
      </c>
      <c r="AW91" s="59">
        <f t="shared" si="101"/>
        <v>11635.356666666665</v>
      </c>
      <c r="AX91" s="59">
        <f t="shared" si="103"/>
        <v>9811.2633333333342</v>
      </c>
      <c r="AY91" s="59">
        <f t="shared" si="105"/>
        <v>6020.6667500000003</v>
      </c>
      <c r="AZ91" s="59">
        <f t="shared" si="108"/>
        <v>4018.9451666666669</v>
      </c>
      <c r="BA91" s="59">
        <f t="shared" si="116"/>
        <v>5838.007333333333</v>
      </c>
      <c r="BB91" s="59">
        <f t="shared" si="120"/>
        <v>9668.3391666666666</v>
      </c>
      <c r="BC91" s="59">
        <f t="shared" si="122"/>
        <v>11666.241166666667</v>
      </c>
      <c r="BD91" s="59">
        <f t="shared" si="124"/>
        <v>445.52699999999999</v>
      </c>
      <c r="BE91" s="59">
        <f t="shared" si="126"/>
        <v>436.86108333333334</v>
      </c>
      <c r="BF91" s="59">
        <f t="shared" si="129"/>
        <v>298.78333333333342</v>
      </c>
      <c r="BG91" s="59">
        <f t="shared" si="131"/>
        <v>229.74441666666669</v>
      </c>
      <c r="BH91" s="59">
        <f t="shared" si="133"/>
        <v>298.78333333333342</v>
      </c>
      <c r="BI91" s="59">
        <f t="shared" si="135"/>
        <v>436.86108333333334</v>
      </c>
      <c r="BJ91" s="59">
        <f t="shared" si="137"/>
        <v>505.89991666666657</v>
      </c>
      <c r="BK91" s="59">
        <f t="shared" si="139"/>
        <v>462.01641666666666</v>
      </c>
      <c r="BL91" s="59">
        <f t="shared" si="141"/>
        <v>313.87650000000008</v>
      </c>
      <c r="BM91" s="59">
        <f t="shared" ref="BM91:BM122" si="143">($L$59/$V$4)</f>
        <v>239.80658333333335</v>
      </c>
      <c r="BN91" s="59">
        <f t="shared" si="73"/>
        <v>256.58483333333334</v>
      </c>
      <c r="BO91" s="59">
        <f t="shared" si="75"/>
        <v>427.64141666666666</v>
      </c>
      <c r="BP91" s="59">
        <f t="shared" si="78"/>
        <v>513.16974999999991</v>
      </c>
      <c r="BQ91" s="59">
        <f t="shared" si="80"/>
        <v>301.86449999999996</v>
      </c>
      <c r="BR91" s="59">
        <f t="shared" si="82"/>
        <v>181.11866666666668</v>
      </c>
      <c r="BS91" s="59">
        <f t="shared" si="84"/>
        <v>120.74583333333334</v>
      </c>
      <c r="BT91" s="59">
        <f t="shared" si="86"/>
        <v>181.11866666666668</v>
      </c>
      <c r="BU91" s="59">
        <f t="shared" si="88"/>
        <v>301.86449999999996</v>
      </c>
      <c r="BV91" s="59">
        <f t="shared" si="90"/>
        <v>362.23750000000001</v>
      </c>
      <c r="BW91" s="59">
        <f t="shared" si="92"/>
        <v>150.93224999999998</v>
      </c>
      <c r="BX91" s="59">
        <f t="shared" si="94"/>
        <v>90.559333333333342</v>
      </c>
      <c r="BY91" s="59">
        <f t="shared" si="96"/>
        <v>60.372916666666669</v>
      </c>
      <c r="BZ91" s="59">
        <f t="shared" si="98"/>
        <v>90.559333333333342</v>
      </c>
      <c r="CA91" s="59">
        <f t="shared" si="100"/>
        <v>150.93224999999998</v>
      </c>
      <c r="CB91" s="59">
        <f t="shared" si="102"/>
        <v>181.11875000000001</v>
      </c>
      <c r="CC91" s="59">
        <f t="shared" si="104"/>
        <v>0</v>
      </c>
      <c r="CD91" s="59">
        <f t="shared" si="106"/>
        <v>0</v>
      </c>
      <c r="CE91" s="59">
        <f t="shared" si="109"/>
        <v>0</v>
      </c>
      <c r="CG91" s="59">
        <f t="shared" si="110"/>
        <v>190383.85291666671</v>
      </c>
    </row>
    <row r="92" spans="1:85" s="97" customFormat="1" x14ac:dyDescent="0.3">
      <c r="A92" s="95" t="s">
        <v>18</v>
      </c>
      <c r="B92" s="96">
        <v>2028</v>
      </c>
      <c r="C92" s="59"/>
      <c r="D92" s="59"/>
      <c r="L92" s="59">
        <f t="shared" si="111"/>
        <v>0</v>
      </c>
      <c r="M92" s="288">
        <f t="shared" si="117"/>
        <v>22846062.34999999</v>
      </c>
      <c r="N92" s="59">
        <f t="shared" si="112"/>
        <v>190383.85291666671</v>
      </c>
      <c r="O92" s="288">
        <f t="shared" si="118"/>
        <v>10691129.520833338</v>
      </c>
      <c r="P92" s="288">
        <f t="shared" si="113"/>
        <v>12154932.829166653</v>
      </c>
      <c r="Q92" s="288">
        <f t="shared" si="114"/>
        <v>20531.877856397532</v>
      </c>
      <c r="R92" s="288">
        <f t="shared" si="127"/>
        <v>69283.117126249927</v>
      </c>
      <c r="T92" s="59">
        <f t="shared" si="107"/>
        <v>0</v>
      </c>
      <c r="U92" s="59">
        <f t="shared" si="115"/>
        <v>113.54166666666667</v>
      </c>
      <c r="V92" s="59">
        <f t="shared" si="119"/>
        <v>741.4666666666667</v>
      </c>
      <c r="W92" s="59">
        <f t="shared" si="121"/>
        <v>2164.2416666666668</v>
      </c>
      <c r="X92" s="59">
        <f t="shared" si="123"/>
        <v>4492.5544166666668</v>
      </c>
      <c r="Y92" s="59">
        <f t="shared" si="125"/>
        <v>4601.3395833333334</v>
      </c>
      <c r="Z92" s="59">
        <f t="shared" si="128"/>
        <v>4956.3041666666668</v>
      </c>
      <c r="AA92" s="59">
        <f t="shared" si="130"/>
        <v>4918.3078333333333</v>
      </c>
      <c r="AB92" s="59">
        <f t="shared" si="132"/>
        <v>2765.8674999999998</v>
      </c>
      <c r="AC92" s="59">
        <f t="shared" si="134"/>
        <v>3596.1062499999998</v>
      </c>
      <c r="AD92" s="59">
        <f t="shared" si="136"/>
        <v>3476.3807499999998</v>
      </c>
      <c r="AE92" s="59">
        <f t="shared" si="138"/>
        <v>2770.5128333333337</v>
      </c>
      <c r="AF92" s="59">
        <f t="shared" si="140"/>
        <v>2729.8474166666665</v>
      </c>
      <c r="AG92" s="59">
        <f t="shared" si="142"/>
        <v>4204.6080000000002</v>
      </c>
      <c r="AH92" s="59">
        <f t="shared" ref="AH92:AH123" si="144">($L$28/$V$4)</f>
        <v>2544.7301666666667</v>
      </c>
      <c r="AI92" s="59">
        <f t="shared" si="74"/>
        <v>3810.5254166666664</v>
      </c>
      <c r="AJ92" s="59">
        <f t="shared" si="76"/>
        <v>3498.8083333333334</v>
      </c>
      <c r="AK92" s="59">
        <f t="shared" si="77"/>
        <v>4913.9655000000002</v>
      </c>
      <c r="AL92" s="59">
        <f t="shared" si="79"/>
        <v>3205.0681666666665</v>
      </c>
      <c r="AM92" s="59">
        <f t="shared" si="81"/>
        <v>3470.1737499999999</v>
      </c>
      <c r="AN92" s="59">
        <f t="shared" si="83"/>
        <v>2618.9530833333333</v>
      </c>
      <c r="AO92" s="59">
        <f t="shared" si="85"/>
        <v>5148.4816666666675</v>
      </c>
      <c r="AP92" s="59">
        <f t="shared" si="87"/>
        <v>8538.7404999999999</v>
      </c>
      <c r="AQ92" s="59">
        <f t="shared" si="89"/>
        <v>10274.190916666668</v>
      </c>
      <c r="AR92" s="59">
        <f t="shared" si="91"/>
        <v>9660.3310833333326</v>
      </c>
      <c r="AS92" s="59">
        <f t="shared" si="93"/>
        <v>5995.5114166666663</v>
      </c>
      <c r="AT92" s="59">
        <f t="shared" si="95"/>
        <v>4003.8519166666665</v>
      </c>
      <c r="AU92" s="59">
        <f t="shared" si="97"/>
        <v>5827.9452499999998</v>
      </c>
      <c r="AV92" s="59">
        <f t="shared" si="99"/>
        <v>9643.6972500000011</v>
      </c>
      <c r="AW92" s="59">
        <f t="shared" si="101"/>
        <v>11635.356666666665</v>
      </c>
      <c r="AX92" s="59">
        <f t="shared" si="103"/>
        <v>9811.2633333333342</v>
      </c>
      <c r="AY92" s="59">
        <f t="shared" si="105"/>
        <v>6020.6667500000003</v>
      </c>
      <c r="AZ92" s="59">
        <f t="shared" si="108"/>
        <v>4018.9451666666669</v>
      </c>
      <c r="BA92" s="59">
        <f t="shared" si="116"/>
        <v>5838.007333333333</v>
      </c>
      <c r="BB92" s="59">
        <f t="shared" si="120"/>
        <v>9668.3391666666666</v>
      </c>
      <c r="BC92" s="59">
        <f t="shared" si="122"/>
        <v>11666.241166666667</v>
      </c>
      <c r="BD92" s="59">
        <f t="shared" si="124"/>
        <v>445.52699999999999</v>
      </c>
      <c r="BE92" s="59">
        <f t="shared" si="126"/>
        <v>436.86108333333334</v>
      </c>
      <c r="BF92" s="59">
        <f t="shared" si="129"/>
        <v>298.78333333333342</v>
      </c>
      <c r="BG92" s="59">
        <f t="shared" si="131"/>
        <v>229.74441666666669</v>
      </c>
      <c r="BH92" s="59">
        <f t="shared" si="133"/>
        <v>298.78333333333342</v>
      </c>
      <c r="BI92" s="59">
        <f t="shared" si="135"/>
        <v>436.86108333333334</v>
      </c>
      <c r="BJ92" s="59">
        <f t="shared" si="137"/>
        <v>505.89991666666657</v>
      </c>
      <c r="BK92" s="59">
        <f t="shared" si="139"/>
        <v>462.01641666666666</v>
      </c>
      <c r="BL92" s="59">
        <f t="shared" si="141"/>
        <v>313.87650000000008</v>
      </c>
      <c r="BM92" s="59">
        <f t="shared" si="143"/>
        <v>239.80658333333335</v>
      </c>
      <c r="BN92" s="59">
        <f t="shared" ref="BN92:BN123" si="145">($L$60/$V$4)</f>
        <v>256.58483333333334</v>
      </c>
      <c r="BO92" s="59">
        <f t="shared" si="75"/>
        <v>427.64141666666666</v>
      </c>
      <c r="BP92" s="59">
        <f t="shared" si="78"/>
        <v>513.16974999999991</v>
      </c>
      <c r="BQ92" s="59">
        <f t="shared" si="80"/>
        <v>301.86449999999996</v>
      </c>
      <c r="BR92" s="59">
        <f t="shared" si="82"/>
        <v>181.11866666666668</v>
      </c>
      <c r="BS92" s="59">
        <f t="shared" si="84"/>
        <v>120.74583333333334</v>
      </c>
      <c r="BT92" s="59">
        <f t="shared" si="86"/>
        <v>181.11866666666668</v>
      </c>
      <c r="BU92" s="59">
        <f t="shared" si="88"/>
        <v>301.86449999999996</v>
      </c>
      <c r="BV92" s="59">
        <f t="shared" si="90"/>
        <v>362.23750000000001</v>
      </c>
      <c r="BW92" s="59">
        <f t="shared" si="92"/>
        <v>150.93224999999998</v>
      </c>
      <c r="BX92" s="59">
        <f t="shared" si="94"/>
        <v>90.559333333333342</v>
      </c>
      <c r="BY92" s="59">
        <f t="shared" si="96"/>
        <v>60.372916666666669</v>
      </c>
      <c r="BZ92" s="59">
        <f t="shared" si="98"/>
        <v>90.559333333333342</v>
      </c>
      <c r="CA92" s="59">
        <f t="shared" si="100"/>
        <v>150.93224999999998</v>
      </c>
      <c r="CB92" s="59">
        <f t="shared" si="102"/>
        <v>181.11875000000001</v>
      </c>
      <c r="CC92" s="59">
        <f t="shared" si="104"/>
        <v>0</v>
      </c>
      <c r="CD92" s="59">
        <f t="shared" si="106"/>
        <v>0</v>
      </c>
      <c r="CE92" s="59">
        <f t="shared" si="109"/>
        <v>0</v>
      </c>
      <c r="CG92" s="59">
        <f t="shared" si="110"/>
        <v>190383.85291666671</v>
      </c>
    </row>
    <row r="93" spans="1:85" s="97" customFormat="1" x14ac:dyDescent="0.3">
      <c r="A93" s="95" t="s">
        <v>19</v>
      </c>
      <c r="B93" s="96">
        <v>2028</v>
      </c>
      <c r="C93" s="59"/>
      <c r="D93" s="59"/>
      <c r="L93" s="59">
        <f t="shared" si="111"/>
        <v>0</v>
      </c>
      <c r="M93" s="288">
        <f t="shared" si="117"/>
        <v>22846062.34999999</v>
      </c>
      <c r="N93" s="59">
        <f t="shared" si="112"/>
        <v>190383.85291666671</v>
      </c>
      <c r="O93" s="288">
        <f t="shared" si="118"/>
        <v>10881513.373750005</v>
      </c>
      <c r="P93" s="288">
        <f t="shared" si="113"/>
        <v>11964548.976249985</v>
      </c>
      <c r="Q93" s="288">
        <f t="shared" si="114"/>
        <v>20210.285127844101</v>
      </c>
      <c r="R93" s="288">
        <f t="shared" si="127"/>
        <v>68197.929164624918</v>
      </c>
      <c r="T93" s="59">
        <f t="shared" si="107"/>
        <v>0</v>
      </c>
      <c r="U93" s="59">
        <f t="shared" si="115"/>
        <v>113.54166666666667</v>
      </c>
      <c r="V93" s="59">
        <f t="shared" si="119"/>
        <v>741.4666666666667</v>
      </c>
      <c r="W93" s="59">
        <f t="shared" si="121"/>
        <v>2164.2416666666668</v>
      </c>
      <c r="X93" s="59">
        <f t="shared" si="123"/>
        <v>4492.5544166666668</v>
      </c>
      <c r="Y93" s="59">
        <f t="shared" si="125"/>
        <v>4601.3395833333334</v>
      </c>
      <c r="Z93" s="59">
        <f t="shared" si="128"/>
        <v>4956.3041666666668</v>
      </c>
      <c r="AA93" s="59">
        <f t="shared" si="130"/>
        <v>4918.3078333333333</v>
      </c>
      <c r="AB93" s="59">
        <f t="shared" si="132"/>
        <v>2765.8674999999998</v>
      </c>
      <c r="AC93" s="59">
        <f t="shared" si="134"/>
        <v>3596.1062499999998</v>
      </c>
      <c r="AD93" s="59">
        <f t="shared" si="136"/>
        <v>3476.3807499999998</v>
      </c>
      <c r="AE93" s="59">
        <f t="shared" si="138"/>
        <v>2770.5128333333337</v>
      </c>
      <c r="AF93" s="59">
        <f t="shared" si="140"/>
        <v>2729.8474166666665</v>
      </c>
      <c r="AG93" s="59">
        <f t="shared" si="142"/>
        <v>4204.6080000000002</v>
      </c>
      <c r="AH93" s="59">
        <f t="shared" si="144"/>
        <v>2544.7301666666667</v>
      </c>
      <c r="AI93" s="59">
        <f t="shared" ref="AI93:AI124" si="146">($L$29/$V$4)</f>
        <v>3810.5254166666664</v>
      </c>
      <c r="AJ93" s="59">
        <f t="shared" si="76"/>
        <v>3498.8083333333334</v>
      </c>
      <c r="AK93" s="59">
        <f t="shared" si="77"/>
        <v>4913.9655000000002</v>
      </c>
      <c r="AL93" s="59">
        <f t="shared" si="79"/>
        <v>3205.0681666666665</v>
      </c>
      <c r="AM93" s="59">
        <f t="shared" si="81"/>
        <v>3470.1737499999999</v>
      </c>
      <c r="AN93" s="59">
        <f t="shared" si="83"/>
        <v>2618.9530833333333</v>
      </c>
      <c r="AO93" s="59">
        <f t="shared" si="85"/>
        <v>5148.4816666666675</v>
      </c>
      <c r="AP93" s="59">
        <f t="shared" si="87"/>
        <v>8538.7404999999999</v>
      </c>
      <c r="AQ93" s="59">
        <f t="shared" si="89"/>
        <v>10274.190916666668</v>
      </c>
      <c r="AR93" s="59">
        <f t="shared" si="91"/>
        <v>9660.3310833333326</v>
      </c>
      <c r="AS93" s="59">
        <f t="shared" si="93"/>
        <v>5995.5114166666663</v>
      </c>
      <c r="AT93" s="59">
        <f t="shared" si="95"/>
        <v>4003.8519166666665</v>
      </c>
      <c r="AU93" s="59">
        <f t="shared" si="97"/>
        <v>5827.9452499999998</v>
      </c>
      <c r="AV93" s="59">
        <f t="shared" si="99"/>
        <v>9643.6972500000011</v>
      </c>
      <c r="AW93" s="59">
        <f t="shared" si="101"/>
        <v>11635.356666666665</v>
      </c>
      <c r="AX93" s="59">
        <f t="shared" si="103"/>
        <v>9811.2633333333342</v>
      </c>
      <c r="AY93" s="59">
        <f t="shared" si="105"/>
        <v>6020.6667500000003</v>
      </c>
      <c r="AZ93" s="59">
        <f t="shared" si="108"/>
        <v>4018.9451666666669</v>
      </c>
      <c r="BA93" s="59">
        <f t="shared" si="116"/>
        <v>5838.007333333333</v>
      </c>
      <c r="BB93" s="59">
        <f t="shared" si="120"/>
        <v>9668.3391666666666</v>
      </c>
      <c r="BC93" s="59">
        <f t="shared" si="122"/>
        <v>11666.241166666667</v>
      </c>
      <c r="BD93" s="59">
        <f t="shared" si="124"/>
        <v>445.52699999999999</v>
      </c>
      <c r="BE93" s="59">
        <f t="shared" si="126"/>
        <v>436.86108333333334</v>
      </c>
      <c r="BF93" s="59">
        <f t="shared" si="129"/>
        <v>298.78333333333342</v>
      </c>
      <c r="BG93" s="59">
        <f t="shared" si="131"/>
        <v>229.74441666666669</v>
      </c>
      <c r="BH93" s="59">
        <f t="shared" si="133"/>
        <v>298.78333333333342</v>
      </c>
      <c r="BI93" s="59">
        <f t="shared" si="135"/>
        <v>436.86108333333334</v>
      </c>
      <c r="BJ93" s="59">
        <f t="shared" si="137"/>
        <v>505.89991666666657</v>
      </c>
      <c r="BK93" s="59">
        <f t="shared" si="139"/>
        <v>462.01641666666666</v>
      </c>
      <c r="BL93" s="59">
        <f t="shared" si="141"/>
        <v>313.87650000000008</v>
      </c>
      <c r="BM93" s="59">
        <f t="shared" si="143"/>
        <v>239.80658333333335</v>
      </c>
      <c r="BN93" s="59">
        <f t="shared" si="145"/>
        <v>256.58483333333334</v>
      </c>
      <c r="BO93" s="59">
        <f t="shared" ref="BO93:BO124" si="147">($L$61/$V$4)</f>
        <v>427.64141666666666</v>
      </c>
      <c r="BP93" s="59">
        <f t="shared" si="78"/>
        <v>513.16974999999991</v>
      </c>
      <c r="BQ93" s="59">
        <f t="shared" si="80"/>
        <v>301.86449999999996</v>
      </c>
      <c r="BR93" s="59">
        <f t="shared" si="82"/>
        <v>181.11866666666668</v>
      </c>
      <c r="BS93" s="59">
        <f t="shared" si="84"/>
        <v>120.74583333333334</v>
      </c>
      <c r="BT93" s="59">
        <f t="shared" si="86"/>
        <v>181.11866666666668</v>
      </c>
      <c r="BU93" s="59">
        <f t="shared" si="88"/>
        <v>301.86449999999996</v>
      </c>
      <c r="BV93" s="59">
        <f t="shared" si="90"/>
        <v>362.23750000000001</v>
      </c>
      <c r="BW93" s="59">
        <f t="shared" si="92"/>
        <v>150.93224999999998</v>
      </c>
      <c r="BX93" s="59">
        <f t="shared" si="94"/>
        <v>90.559333333333342</v>
      </c>
      <c r="BY93" s="59">
        <f t="shared" si="96"/>
        <v>60.372916666666669</v>
      </c>
      <c r="BZ93" s="59">
        <f t="shared" si="98"/>
        <v>90.559333333333342</v>
      </c>
      <c r="CA93" s="59">
        <f t="shared" si="100"/>
        <v>150.93224999999998</v>
      </c>
      <c r="CB93" s="59">
        <f t="shared" si="102"/>
        <v>181.11875000000001</v>
      </c>
      <c r="CC93" s="59">
        <f t="shared" si="104"/>
        <v>0</v>
      </c>
      <c r="CD93" s="59">
        <f t="shared" si="106"/>
        <v>0</v>
      </c>
      <c r="CE93" s="59">
        <f t="shared" si="109"/>
        <v>0</v>
      </c>
      <c r="CG93" s="59">
        <f t="shared" si="110"/>
        <v>190383.85291666671</v>
      </c>
    </row>
    <row r="94" spans="1:85" s="97" customFormat="1" x14ac:dyDescent="0.3">
      <c r="A94" s="95" t="s">
        <v>20</v>
      </c>
      <c r="B94" s="96">
        <v>2028</v>
      </c>
      <c r="C94" s="59"/>
      <c r="D94" s="59"/>
      <c r="L94" s="59">
        <f t="shared" si="111"/>
        <v>0</v>
      </c>
      <c r="M94" s="288">
        <f t="shared" si="117"/>
        <v>22846062.34999999</v>
      </c>
      <c r="N94" s="59">
        <f t="shared" si="112"/>
        <v>190383.85291666671</v>
      </c>
      <c r="O94" s="288">
        <f t="shared" si="118"/>
        <v>11071897.226666672</v>
      </c>
      <c r="P94" s="288">
        <f t="shared" si="113"/>
        <v>11774165.123333318</v>
      </c>
      <c r="Q94" s="288">
        <f t="shared" si="114"/>
        <v>19888.69239929067</v>
      </c>
      <c r="R94" s="288">
        <f t="shared" si="127"/>
        <v>67112.74120299991</v>
      </c>
      <c r="T94" s="59">
        <f t="shared" si="107"/>
        <v>0</v>
      </c>
      <c r="U94" s="59">
        <f t="shared" si="115"/>
        <v>113.54166666666667</v>
      </c>
      <c r="V94" s="59">
        <f t="shared" si="119"/>
        <v>741.4666666666667</v>
      </c>
      <c r="W94" s="59">
        <f t="shared" si="121"/>
        <v>2164.2416666666668</v>
      </c>
      <c r="X94" s="59">
        <f t="shared" si="123"/>
        <v>4492.5544166666668</v>
      </c>
      <c r="Y94" s="59">
        <f t="shared" si="125"/>
        <v>4601.3395833333334</v>
      </c>
      <c r="Z94" s="59">
        <f t="shared" si="128"/>
        <v>4956.3041666666668</v>
      </c>
      <c r="AA94" s="59">
        <f t="shared" si="130"/>
        <v>4918.3078333333333</v>
      </c>
      <c r="AB94" s="59">
        <f t="shared" si="132"/>
        <v>2765.8674999999998</v>
      </c>
      <c r="AC94" s="59">
        <f t="shared" si="134"/>
        <v>3596.1062499999998</v>
      </c>
      <c r="AD94" s="59">
        <f t="shared" si="136"/>
        <v>3476.3807499999998</v>
      </c>
      <c r="AE94" s="59">
        <f t="shared" si="138"/>
        <v>2770.5128333333337</v>
      </c>
      <c r="AF94" s="59">
        <f t="shared" si="140"/>
        <v>2729.8474166666665</v>
      </c>
      <c r="AG94" s="59">
        <f t="shared" si="142"/>
        <v>4204.6080000000002</v>
      </c>
      <c r="AH94" s="59">
        <f t="shared" si="144"/>
        <v>2544.7301666666667</v>
      </c>
      <c r="AI94" s="59">
        <f t="shared" si="146"/>
        <v>3810.5254166666664</v>
      </c>
      <c r="AJ94" s="59">
        <f t="shared" ref="AJ94:AJ125" si="148">($L$30/$V$4)</f>
        <v>3498.8083333333334</v>
      </c>
      <c r="AK94" s="59">
        <f t="shared" si="77"/>
        <v>4913.9655000000002</v>
      </c>
      <c r="AL94" s="59">
        <f t="shared" si="79"/>
        <v>3205.0681666666665</v>
      </c>
      <c r="AM94" s="59">
        <f t="shared" si="81"/>
        <v>3470.1737499999999</v>
      </c>
      <c r="AN94" s="59">
        <f t="shared" si="83"/>
        <v>2618.9530833333333</v>
      </c>
      <c r="AO94" s="59">
        <f t="shared" si="85"/>
        <v>5148.4816666666675</v>
      </c>
      <c r="AP94" s="59">
        <f t="shared" si="87"/>
        <v>8538.7404999999999</v>
      </c>
      <c r="AQ94" s="59">
        <f t="shared" si="89"/>
        <v>10274.190916666668</v>
      </c>
      <c r="AR94" s="59">
        <f t="shared" si="91"/>
        <v>9660.3310833333326</v>
      </c>
      <c r="AS94" s="59">
        <f t="shared" si="93"/>
        <v>5995.5114166666663</v>
      </c>
      <c r="AT94" s="59">
        <f t="shared" si="95"/>
        <v>4003.8519166666665</v>
      </c>
      <c r="AU94" s="59">
        <f t="shared" si="97"/>
        <v>5827.9452499999998</v>
      </c>
      <c r="AV94" s="59">
        <f t="shared" si="99"/>
        <v>9643.6972500000011</v>
      </c>
      <c r="AW94" s="59">
        <f t="shared" si="101"/>
        <v>11635.356666666665</v>
      </c>
      <c r="AX94" s="59">
        <f t="shared" si="103"/>
        <v>9811.2633333333342</v>
      </c>
      <c r="AY94" s="59">
        <f t="shared" si="105"/>
        <v>6020.6667500000003</v>
      </c>
      <c r="AZ94" s="59">
        <f t="shared" si="108"/>
        <v>4018.9451666666669</v>
      </c>
      <c r="BA94" s="59">
        <f t="shared" si="116"/>
        <v>5838.007333333333</v>
      </c>
      <c r="BB94" s="59">
        <f t="shared" si="120"/>
        <v>9668.3391666666666</v>
      </c>
      <c r="BC94" s="59">
        <f t="shared" si="122"/>
        <v>11666.241166666667</v>
      </c>
      <c r="BD94" s="59">
        <f t="shared" si="124"/>
        <v>445.52699999999999</v>
      </c>
      <c r="BE94" s="59">
        <f t="shared" si="126"/>
        <v>436.86108333333334</v>
      </c>
      <c r="BF94" s="59">
        <f t="shared" si="129"/>
        <v>298.78333333333342</v>
      </c>
      <c r="BG94" s="59">
        <f t="shared" si="131"/>
        <v>229.74441666666669</v>
      </c>
      <c r="BH94" s="59">
        <f t="shared" si="133"/>
        <v>298.78333333333342</v>
      </c>
      <c r="BI94" s="59">
        <f t="shared" si="135"/>
        <v>436.86108333333334</v>
      </c>
      <c r="BJ94" s="59">
        <f t="shared" si="137"/>
        <v>505.89991666666657</v>
      </c>
      <c r="BK94" s="59">
        <f t="shared" si="139"/>
        <v>462.01641666666666</v>
      </c>
      <c r="BL94" s="59">
        <f t="shared" si="141"/>
        <v>313.87650000000008</v>
      </c>
      <c r="BM94" s="59">
        <f t="shared" si="143"/>
        <v>239.80658333333335</v>
      </c>
      <c r="BN94" s="59">
        <f t="shared" si="145"/>
        <v>256.58483333333334</v>
      </c>
      <c r="BO94" s="59">
        <f t="shared" si="147"/>
        <v>427.64141666666666</v>
      </c>
      <c r="BP94" s="59">
        <f t="shared" si="78"/>
        <v>513.16974999999991</v>
      </c>
      <c r="BQ94" s="59">
        <f t="shared" si="80"/>
        <v>301.86449999999996</v>
      </c>
      <c r="BR94" s="59">
        <f t="shared" si="82"/>
        <v>181.11866666666668</v>
      </c>
      <c r="BS94" s="59">
        <f t="shared" si="84"/>
        <v>120.74583333333334</v>
      </c>
      <c r="BT94" s="59">
        <f t="shared" si="86"/>
        <v>181.11866666666668</v>
      </c>
      <c r="BU94" s="59">
        <f t="shared" si="88"/>
        <v>301.86449999999996</v>
      </c>
      <c r="BV94" s="59">
        <f t="shared" si="90"/>
        <v>362.23750000000001</v>
      </c>
      <c r="BW94" s="59">
        <f t="shared" si="92"/>
        <v>150.93224999999998</v>
      </c>
      <c r="BX94" s="59">
        <f t="shared" si="94"/>
        <v>90.559333333333342</v>
      </c>
      <c r="BY94" s="59">
        <f t="shared" si="96"/>
        <v>60.372916666666669</v>
      </c>
      <c r="BZ94" s="59">
        <f t="shared" si="98"/>
        <v>90.559333333333342</v>
      </c>
      <c r="CA94" s="59">
        <f t="shared" si="100"/>
        <v>150.93224999999998</v>
      </c>
      <c r="CB94" s="59">
        <f t="shared" si="102"/>
        <v>181.11875000000001</v>
      </c>
      <c r="CC94" s="59">
        <f t="shared" si="104"/>
        <v>0</v>
      </c>
      <c r="CD94" s="59">
        <f t="shared" si="106"/>
        <v>0</v>
      </c>
      <c r="CE94" s="59">
        <f t="shared" si="109"/>
        <v>0</v>
      </c>
      <c r="CG94" s="59">
        <f t="shared" si="110"/>
        <v>190383.85291666671</v>
      </c>
    </row>
    <row r="95" spans="1:85" s="97" customFormat="1" x14ac:dyDescent="0.3">
      <c r="A95" s="95" t="s">
        <v>21</v>
      </c>
      <c r="B95" s="96">
        <v>2028</v>
      </c>
      <c r="C95" s="59"/>
      <c r="D95" s="59"/>
      <c r="L95" s="59">
        <f t="shared" si="111"/>
        <v>0</v>
      </c>
      <c r="M95" s="288">
        <f t="shared" si="117"/>
        <v>22846062.34999999</v>
      </c>
      <c r="N95" s="59">
        <f t="shared" si="112"/>
        <v>190383.85291666671</v>
      </c>
      <c r="O95" s="288">
        <f t="shared" si="118"/>
        <v>11262281.079583339</v>
      </c>
      <c r="P95" s="288">
        <f t="shared" si="113"/>
        <v>11583781.270416651</v>
      </c>
      <c r="Q95" s="288">
        <f t="shared" si="114"/>
        <v>19567.099670737243</v>
      </c>
      <c r="R95" s="288">
        <f t="shared" si="127"/>
        <v>66027.553241374917</v>
      </c>
      <c r="T95" s="59">
        <f t="shared" si="107"/>
        <v>0</v>
      </c>
      <c r="U95" s="59">
        <f t="shared" si="115"/>
        <v>113.54166666666667</v>
      </c>
      <c r="V95" s="59">
        <f t="shared" si="119"/>
        <v>741.4666666666667</v>
      </c>
      <c r="W95" s="59">
        <f t="shared" si="121"/>
        <v>2164.2416666666668</v>
      </c>
      <c r="X95" s="59">
        <f t="shared" si="123"/>
        <v>4492.5544166666668</v>
      </c>
      <c r="Y95" s="59">
        <f t="shared" si="125"/>
        <v>4601.3395833333334</v>
      </c>
      <c r="Z95" s="59">
        <f t="shared" si="128"/>
        <v>4956.3041666666668</v>
      </c>
      <c r="AA95" s="59">
        <f t="shared" si="130"/>
        <v>4918.3078333333333</v>
      </c>
      <c r="AB95" s="59">
        <f t="shared" si="132"/>
        <v>2765.8674999999998</v>
      </c>
      <c r="AC95" s="59">
        <f t="shared" si="134"/>
        <v>3596.1062499999998</v>
      </c>
      <c r="AD95" s="59">
        <f t="shared" si="136"/>
        <v>3476.3807499999998</v>
      </c>
      <c r="AE95" s="59">
        <f t="shared" si="138"/>
        <v>2770.5128333333337</v>
      </c>
      <c r="AF95" s="59">
        <f t="shared" si="140"/>
        <v>2729.8474166666665</v>
      </c>
      <c r="AG95" s="59">
        <f t="shared" si="142"/>
        <v>4204.6080000000002</v>
      </c>
      <c r="AH95" s="59">
        <f t="shared" si="144"/>
        <v>2544.7301666666667</v>
      </c>
      <c r="AI95" s="59">
        <f t="shared" si="146"/>
        <v>3810.5254166666664</v>
      </c>
      <c r="AJ95" s="59">
        <f t="shared" si="148"/>
        <v>3498.8083333333334</v>
      </c>
      <c r="AK95" s="59">
        <f t="shared" ref="AK95:AK126" si="149">($L$31/$V$4)</f>
        <v>4913.9655000000002</v>
      </c>
      <c r="AL95" s="59">
        <f t="shared" si="79"/>
        <v>3205.0681666666665</v>
      </c>
      <c r="AM95" s="59">
        <f t="shared" si="81"/>
        <v>3470.1737499999999</v>
      </c>
      <c r="AN95" s="59">
        <f t="shared" si="83"/>
        <v>2618.9530833333333</v>
      </c>
      <c r="AO95" s="59">
        <f t="shared" si="85"/>
        <v>5148.4816666666675</v>
      </c>
      <c r="AP95" s="59">
        <f t="shared" si="87"/>
        <v>8538.7404999999999</v>
      </c>
      <c r="AQ95" s="59">
        <f t="shared" si="89"/>
        <v>10274.190916666668</v>
      </c>
      <c r="AR95" s="59">
        <f t="shared" si="91"/>
        <v>9660.3310833333326</v>
      </c>
      <c r="AS95" s="59">
        <f t="shared" si="93"/>
        <v>5995.5114166666663</v>
      </c>
      <c r="AT95" s="59">
        <f t="shared" si="95"/>
        <v>4003.8519166666665</v>
      </c>
      <c r="AU95" s="59">
        <f t="shared" si="97"/>
        <v>5827.9452499999998</v>
      </c>
      <c r="AV95" s="59">
        <f t="shared" si="99"/>
        <v>9643.6972500000011</v>
      </c>
      <c r="AW95" s="59">
        <f t="shared" si="101"/>
        <v>11635.356666666665</v>
      </c>
      <c r="AX95" s="59">
        <f t="shared" si="103"/>
        <v>9811.2633333333342</v>
      </c>
      <c r="AY95" s="59">
        <f t="shared" si="105"/>
        <v>6020.6667500000003</v>
      </c>
      <c r="AZ95" s="59">
        <f t="shared" si="108"/>
        <v>4018.9451666666669</v>
      </c>
      <c r="BA95" s="59">
        <f t="shared" si="116"/>
        <v>5838.007333333333</v>
      </c>
      <c r="BB95" s="59">
        <f t="shared" si="120"/>
        <v>9668.3391666666666</v>
      </c>
      <c r="BC95" s="59">
        <f t="shared" si="122"/>
        <v>11666.241166666667</v>
      </c>
      <c r="BD95" s="59">
        <f t="shared" si="124"/>
        <v>445.52699999999999</v>
      </c>
      <c r="BE95" s="59">
        <f t="shared" si="126"/>
        <v>436.86108333333334</v>
      </c>
      <c r="BF95" s="59">
        <f t="shared" si="129"/>
        <v>298.78333333333342</v>
      </c>
      <c r="BG95" s="59">
        <f t="shared" si="131"/>
        <v>229.74441666666669</v>
      </c>
      <c r="BH95" s="59">
        <f t="shared" si="133"/>
        <v>298.78333333333342</v>
      </c>
      <c r="BI95" s="59">
        <f t="shared" si="135"/>
        <v>436.86108333333334</v>
      </c>
      <c r="BJ95" s="59">
        <f t="shared" si="137"/>
        <v>505.89991666666657</v>
      </c>
      <c r="BK95" s="59">
        <f t="shared" si="139"/>
        <v>462.01641666666666</v>
      </c>
      <c r="BL95" s="59">
        <f t="shared" si="141"/>
        <v>313.87650000000008</v>
      </c>
      <c r="BM95" s="59">
        <f t="shared" si="143"/>
        <v>239.80658333333335</v>
      </c>
      <c r="BN95" s="59">
        <f t="shared" si="145"/>
        <v>256.58483333333334</v>
      </c>
      <c r="BO95" s="59">
        <f t="shared" si="147"/>
        <v>427.64141666666666</v>
      </c>
      <c r="BP95" s="59">
        <f t="shared" si="78"/>
        <v>513.16974999999991</v>
      </c>
      <c r="BQ95" s="59">
        <f t="shared" si="80"/>
        <v>301.86449999999996</v>
      </c>
      <c r="BR95" s="59">
        <f t="shared" si="82"/>
        <v>181.11866666666668</v>
      </c>
      <c r="BS95" s="59">
        <f t="shared" si="84"/>
        <v>120.74583333333334</v>
      </c>
      <c r="BT95" s="59">
        <f t="shared" si="86"/>
        <v>181.11866666666668</v>
      </c>
      <c r="BU95" s="59">
        <f t="shared" si="88"/>
        <v>301.86449999999996</v>
      </c>
      <c r="BV95" s="59">
        <f t="shared" si="90"/>
        <v>362.23750000000001</v>
      </c>
      <c r="BW95" s="59">
        <f t="shared" si="92"/>
        <v>150.93224999999998</v>
      </c>
      <c r="BX95" s="59">
        <f t="shared" si="94"/>
        <v>90.559333333333342</v>
      </c>
      <c r="BY95" s="59">
        <f t="shared" si="96"/>
        <v>60.372916666666669</v>
      </c>
      <c r="BZ95" s="59">
        <f t="shared" si="98"/>
        <v>90.559333333333342</v>
      </c>
      <c r="CA95" s="59">
        <f t="shared" si="100"/>
        <v>150.93224999999998</v>
      </c>
      <c r="CB95" s="59">
        <f t="shared" si="102"/>
        <v>181.11875000000001</v>
      </c>
      <c r="CC95" s="59">
        <f t="shared" si="104"/>
        <v>0</v>
      </c>
      <c r="CD95" s="59">
        <f t="shared" si="106"/>
        <v>0</v>
      </c>
      <c r="CE95" s="59">
        <f t="shared" si="109"/>
        <v>0</v>
      </c>
      <c r="CG95" s="59">
        <f t="shared" si="110"/>
        <v>190383.85291666671</v>
      </c>
    </row>
    <row r="96" spans="1:85" s="97" customFormat="1" x14ac:dyDescent="0.3">
      <c r="A96" s="95" t="s">
        <v>22</v>
      </c>
      <c r="B96" s="96">
        <v>2028</v>
      </c>
      <c r="C96" s="59"/>
      <c r="D96" s="59"/>
      <c r="L96" s="59">
        <f t="shared" si="111"/>
        <v>0</v>
      </c>
      <c r="M96" s="288">
        <f t="shared" si="117"/>
        <v>22846062.34999999</v>
      </c>
      <c r="N96" s="59">
        <f t="shared" si="112"/>
        <v>190383.85291666671</v>
      </c>
      <c r="O96" s="288">
        <f t="shared" si="118"/>
        <v>11452664.932500007</v>
      </c>
      <c r="P96" s="288">
        <f t="shared" si="113"/>
        <v>11393397.417499984</v>
      </c>
      <c r="Q96" s="288">
        <f t="shared" si="114"/>
        <v>19245.506942183812</v>
      </c>
      <c r="R96" s="288">
        <f t="shared" si="127"/>
        <v>64942.365279749909</v>
      </c>
      <c r="T96" s="59">
        <f t="shared" si="107"/>
        <v>0</v>
      </c>
      <c r="U96" s="59">
        <f t="shared" si="115"/>
        <v>113.54166666666667</v>
      </c>
      <c r="V96" s="59">
        <f t="shared" si="119"/>
        <v>741.4666666666667</v>
      </c>
      <c r="W96" s="59">
        <f t="shared" si="121"/>
        <v>2164.2416666666668</v>
      </c>
      <c r="X96" s="59">
        <f t="shared" si="123"/>
        <v>4492.5544166666668</v>
      </c>
      <c r="Y96" s="59">
        <f t="shared" si="125"/>
        <v>4601.3395833333334</v>
      </c>
      <c r="Z96" s="59">
        <f t="shared" si="128"/>
        <v>4956.3041666666668</v>
      </c>
      <c r="AA96" s="59">
        <f t="shared" si="130"/>
        <v>4918.3078333333333</v>
      </c>
      <c r="AB96" s="59">
        <f t="shared" si="132"/>
        <v>2765.8674999999998</v>
      </c>
      <c r="AC96" s="59">
        <f t="shared" si="134"/>
        <v>3596.1062499999998</v>
      </c>
      <c r="AD96" s="59">
        <f t="shared" si="136"/>
        <v>3476.3807499999998</v>
      </c>
      <c r="AE96" s="59">
        <f t="shared" si="138"/>
        <v>2770.5128333333337</v>
      </c>
      <c r="AF96" s="59">
        <f t="shared" si="140"/>
        <v>2729.8474166666665</v>
      </c>
      <c r="AG96" s="59">
        <f t="shared" si="142"/>
        <v>4204.6080000000002</v>
      </c>
      <c r="AH96" s="59">
        <f t="shared" si="144"/>
        <v>2544.7301666666667</v>
      </c>
      <c r="AI96" s="59">
        <f t="shared" si="146"/>
        <v>3810.5254166666664</v>
      </c>
      <c r="AJ96" s="59">
        <f t="shared" si="148"/>
        <v>3498.8083333333334</v>
      </c>
      <c r="AK96" s="59">
        <f t="shared" si="149"/>
        <v>4913.9655000000002</v>
      </c>
      <c r="AL96" s="59">
        <f t="shared" ref="AL96:AL127" si="150">($L$32/$V$4)</f>
        <v>3205.0681666666665</v>
      </c>
      <c r="AM96" s="59">
        <f t="shared" si="81"/>
        <v>3470.1737499999999</v>
      </c>
      <c r="AN96" s="59">
        <f t="shared" si="83"/>
        <v>2618.9530833333333</v>
      </c>
      <c r="AO96" s="59">
        <f t="shared" si="85"/>
        <v>5148.4816666666675</v>
      </c>
      <c r="AP96" s="59">
        <f t="shared" si="87"/>
        <v>8538.7404999999999</v>
      </c>
      <c r="AQ96" s="59">
        <f t="shared" si="89"/>
        <v>10274.190916666668</v>
      </c>
      <c r="AR96" s="59">
        <f t="shared" si="91"/>
        <v>9660.3310833333326</v>
      </c>
      <c r="AS96" s="59">
        <f t="shared" si="93"/>
        <v>5995.5114166666663</v>
      </c>
      <c r="AT96" s="59">
        <f t="shared" si="95"/>
        <v>4003.8519166666665</v>
      </c>
      <c r="AU96" s="59">
        <f t="shared" si="97"/>
        <v>5827.9452499999998</v>
      </c>
      <c r="AV96" s="59">
        <f t="shared" si="99"/>
        <v>9643.6972500000011</v>
      </c>
      <c r="AW96" s="59">
        <f t="shared" si="101"/>
        <v>11635.356666666665</v>
      </c>
      <c r="AX96" s="59">
        <f t="shared" si="103"/>
        <v>9811.2633333333342</v>
      </c>
      <c r="AY96" s="59">
        <f t="shared" si="105"/>
        <v>6020.6667500000003</v>
      </c>
      <c r="AZ96" s="59">
        <f t="shared" si="108"/>
        <v>4018.9451666666669</v>
      </c>
      <c r="BA96" s="59">
        <f t="shared" si="116"/>
        <v>5838.007333333333</v>
      </c>
      <c r="BB96" s="59">
        <f t="shared" si="120"/>
        <v>9668.3391666666666</v>
      </c>
      <c r="BC96" s="59">
        <f t="shared" si="122"/>
        <v>11666.241166666667</v>
      </c>
      <c r="BD96" s="59">
        <f t="shared" si="124"/>
        <v>445.52699999999999</v>
      </c>
      <c r="BE96" s="59">
        <f t="shared" si="126"/>
        <v>436.86108333333334</v>
      </c>
      <c r="BF96" s="59">
        <f t="shared" si="129"/>
        <v>298.78333333333342</v>
      </c>
      <c r="BG96" s="59">
        <f t="shared" si="131"/>
        <v>229.74441666666669</v>
      </c>
      <c r="BH96" s="59">
        <f t="shared" si="133"/>
        <v>298.78333333333342</v>
      </c>
      <c r="BI96" s="59">
        <f t="shared" si="135"/>
        <v>436.86108333333334</v>
      </c>
      <c r="BJ96" s="59">
        <f t="shared" si="137"/>
        <v>505.89991666666657</v>
      </c>
      <c r="BK96" s="59">
        <f t="shared" si="139"/>
        <v>462.01641666666666</v>
      </c>
      <c r="BL96" s="59">
        <f t="shared" si="141"/>
        <v>313.87650000000008</v>
      </c>
      <c r="BM96" s="59">
        <f t="shared" si="143"/>
        <v>239.80658333333335</v>
      </c>
      <c r="BN96" s="59">
        <f t="shared" si="145"/>
        <v>256.58483333333334</v>
      </c>
      <c r="BO96" s="59">
        <f t="shared" si="147"/>
        <v>427.64141666666666</v>
      </c>
      <c r="BP96" s="59">
        <f t="shared" si="78"/>
        <v>513.16974999999991</v>
      </c>
      <c r="BQ96" s="59">
        <f t="shared" si="80"/>
        <v>301.86449999999996</v>
      </c>
      <c r="BR96" s="59">
        <f t="shared" si="82"/>
        <v>181.11866666666668</v>
      </c>
      <c r="BS96" s="59">
        <f t="shared" si="84"/>
        <v>120.74583333333334</v>
      </c>
      <c r="BT96" s="59">
        <f t="shared" si="86"/>
        <v>181.11866666666668</v>
      </c>
      <c r="BU96" s="59">
        <f t="shared" si="88"/>
        <v>301.86449999999996</v>
      </c>
      <c r="BV96" s="59">
        <f t="shared" si="90"/>
        <v>362.23750000000001</v>
      </c>
      <c r="BW96" s="59">
        <f t="shared" si="92"/>
        <v>150.93224999999998</v>
      </c>
      <c r="BX96" s="59">
        <f t="shared" si="94"/>
        <v>90.559333333333342</v>
      </c>
      <c r="BY96" s="59">
        <f t="shared" si="96"/>
        <v>60.372916666666669</v>
      </c>
      <c r="BZ96" s="59">
        <f t="shared" si="98"/>
        <v>90.559333333333342</v>
      </c>
      <c r="CA96" s="59">
        <f t="shared" si="100"/>
        <v>150.93224999999998</v>
      </c>
      <c r="CB96" s="59">
        <f t="shared" si="102"/>
        <v>181.11875000000001</v>
      </c>
      <c r="CC96" s="59">
        <f t="shared" si="104"/>
        <v>0</v>
      </c>
      <c r="CD96" s="59">
        <f t="shared" si="106"/>
        <v>0</v>
      </c>
      <c r="CE96" s="59">
        <f t="shared" si="109"/>
        <v>0</v>
      </c>
      <c r="CG96" s="59">
        <f t="shared" si="110"/>
        <v>190383.85291666671</v>
      </c>
    </row>
    <row r="97" spans="1:85" s="97" customFormat="1" x14ac:dyDescent="0.3">
      <c r="A97" s="95" t="s">
        <v>23</v>
      </c>
      <c r="B97" s="96">
        <v>2028</v>
      </c>
      <c r="C97" s="59"/>
      <c r="D97" s="59"/>
      <c r="L97" s="59">
        <f t="shared" si="111"/>
        <v>0</v>
      </c>
      <c r="M97" s="288">
        <f t="shared" si="117"/>
        <v>22846062.34999999</v>
      </c>
      <c r="N97" s="59">
        <f t="shared" si="112"/>
        <v>190383.85291666671</v>
      </c>
      <c r="O97" s="288">
        <f t="shared" si="118"/>
        <v>11643048.785416674</v>
      </c>
      <c r="P97" s="288">
        <f t="shared" si="113"/>
        <v>11203013.564583316</v>
      </c>
      <c r="Q97" s="288">
        <f t="shared" si="114"/>
        <v>18923.914213630382</v>
      </c>
      <c r="R97" s="288">
        <f t="shared" si="127"/>
        <v>63857.177318124908</v>
      </c>
      <c r="T97" s="59">
        <f t="shared" si="107"/>
        <v>0</v>
      </c>
      <c r="U97" s="59">
        <f t="shared" si="115"/>
        <v>113.54166666666667</v>
      </c>
      <c r="V97" s="59">
        <f t="shared" si="119"/>
        <v>741.4666666666667</v>
      </c>
      <c r="W97" s="59">
        <f t="shared" si="121"/>
        <v>2164.2416666666668</v>
      </c>
      <c r="X97" s="59">
        <f t="shared" si="123"/>
        <v>4492.5544166666668</v>
      </c>
      <c r="Y97" s="59">
        <f t="shared" si="125"/>
        <v>4601.3395833333334</v>
      </c>
      <c r="Z97" s="59">
        <f t="shared" si="128"/>
        <v>4956.3041666666668</v>
      </c>
      <c r="AA97" s="59">
        <f t="shared" si="130"/>
        <v>4918.3078333333333</v>
      </c>
      <c r="AB97" s="59">
        <f t="shared" si="132"/>
        <v>2765.8674999999998</v>
      </c>
      <c r="AC97" s="59">
        <f t="shared" si="134"/>
        <v>3596.1062499999998</v>
      </c>
      <c r="AD97" s="59">
        <f t="shared" si="136"/>
        <v>3476.3807499999998</v>
      </c>
      <c r="AE97" s="59">
        <f t="shared" si="138"/>
        <v>2770.5128333333337</v>
      </c>
      <c r="AF97" s="59">
        <f t="shared" si="140"/>
        <v>2729.8474166666665</v>
      </c>
      <c r="AG97" s="59">
        <f t="shared" si="142"/>
        <v>4204.6080000000002</v>
      </c>
      <c r="AH97" s="59">
        <f t="shared" si="144"/>
        <v>2544.7301666666667</v>
      </c>
      <c r="AI97" s="59">
        <f t="shared" si="146"/>
        <v>3810.5254166666664</v>
      </c>
      <c r="AJ97" s="59">
        <f t="shared" si="148"/>
        <v>3498.8083333333334</v>
      </c>
      <c r="AK97" s="59">
        <f t="shared" si="149"/>
        <v>4913.9655000000002</v>
      </c>
      <c r="AL97" s="59">
        <f t="shared" si="150"/>
        <v>3205.0681666666665</v>
      </c>
      <c r="AM97" s="59">
        <f t="shared" ref="AM97:AM128" si="151">($L$33/$V$4)</f>
        <v>3470.1737499999999</v>
      </c>
      <c r="AN97" s="59">
        <f t="shared" si="83"/>
        <v>2618.9530833333333</v>
      </c>
      <c r="AO97" s="59">
        <f t="shared" si="85"/>
        <v>5148.4816666666675</v>
      </c>
      <c r="AP97" s="59">
        <f t="shared" si="87"/>
        <v>8538.7404999999999</v>
      </c>
      <c r="AQ97" s="59">
        <f t="shared" si="89"/>
        <v>10274.190916666668</v>
      </c>
      <c r="AR97" s="59">
        <f t="shared" si="91"/>
        <v>9660.3310833333326</v>
      </c>
      <c r="AS97" s="59">
        <f t="shared" si="93"/>
        <v>5995.5114166666663</v>
      </c>
      <c r="AT97" s="59">
        <f t="shared" si="95"/>
        <v>4003.8519166666665</v>
      </c>
      <c r="AU97" s="59">
        <f t="shared" si="97"/>
        <v>5827.9452499999998</v>
      </c>
      <c r="AV97" s="59">
        <f t="shared" si="99"/>
        <v>9643.6972500000011</v>
      </c>
      <c r="AW97" s="59">
        <f t="shared" si="101"/>
        <v>11635.356666666665</v>
      </c>
      <c r="AX97" s="59">
        <f t="shared" si="103"/>
        <v>9811.2633333333342</v>
      </c>
      <c r="AY97" s="59">
        <f t="shared" si="105"/>
        <v>6020.6667500000003</v>
      </c>
      <c r="AZ97" s="59">
        <f t="shared" si="108"/>
        <v>4018.9451666666669</v>
      </c>
      <c r="BA97" s="59">
        <f t="shared" si="116"/>
        <v>5838.007333333333</v>
      </c>
      <c r="BB97" s="59">
        <f t="shared" si="120"/>
        <v>9668.3391666666666</v>
      </c>
      <c r="BC97" s="59">
        <f t="shared" si="122"/>
        <v>11666.241166666667</v>
      </c>
      <c r="BD97" s="59">
        <f t="shared" si="124"/>
        <v>445.52699999999999</v>
      </c>
      <c r="BE97" s="59">
        <f t="shared" si="126"/>
        <v>436.86108333333334</v>
      </c>
      <c r="BF97" s="59">
        <f t="shared" si="129"/>
        <v>298.78333333333342</v>
      </c>
      <c r="BG97" s="59">
        <f t="shared" si="131"/>
        <v>229.74441666666669</v>
      </c>
      <c r="BH97" s="59">
        <f t="shared" si="133"/>
        <v>298.78333333333342</v>
      </c>
      <c r="BI97" s="59">
        <f t="shared" si="135"/>
        <v>436.86108333333334</v>
      </c>
      <c r="BJ97" s="59">
        <f t="shared" si="137"/>
        <v>505.89991666666657</v>
      </c>
      <c r="BK97" s="59">
        <f t="shared" si="139"/>
        <v>462.01641666666666</v>
      </c>
      <c r="BL97" s="59">
        <f t="shared" si="141"/>
        <v>313.87650000000008</v>
      </c>
      <c r="BM97" s="59">
        <f t="shared" si="143"/>
        <v>239.80658333333335</v>
      </c>
      <c r="BN97" s="59">
        <f t="shared" si="145"/>
        <v>256.58483333333334</v>
      </c>
      <c r="BO97" s="59">
        <f t="shared" si="147"/>
        <v>427.64141666666666</v>
      </c>
      <c r="BP97" s="59">
        <f t="shared" si="78"/>
        <v>513.16974999999991</v>
      </c>
      <c r="BQ97" s="59">
        <f t="shared" si="80"/>
        <v>301.86449999999996</v>
      </c>
      <c r="BR97" s="59">
        <f t="shared" si="82"/>
        <v>181.11866666666668</v>
      </c>
      <c r="BS97" s="59">
        <f t="shared" si="84"/>
        <v>120.74583333333334</v>
      </c>
      <c r="BT97" s="59">
        <f t="shared" si="86"/>
        <v>181.11866666666668</v>
      </c>
      <c r="BU97" s="59">
        <f t="shared" si="88"/>
        <v>301.86449999999996</v>
      </c>
      <c r="BV97" s="59">
        <f t="shared" si="90"/>
        <v>362.23750000000001</v>
      </c>
      <c r="BW97" s="59">
        <f t="shared" si="92"/>
        <v>150.93224999999998</v>
      </c>
      <c r="BX97" s="59">
        <f t="shared" si="94"/>
        <v>90.559333333333342</v>
      </c>
      <c r="BY97" s="59">
        <f t="shared" si="96"/>
        <v>60.372916666666669</v>
      </c>
      <c r="BZ97" s="59">
        <f t="shared" si="98"/>
        <v>90.559333333333342</v>
      </c>
      <c r="CA97" s="59">
        <f t="shared" si="100"/>
        <v>150.93224999999998</v>
      </c>
      <c r="CB97" s="59">
        <f t="shared" si="102"/>
        <v>181.11875000000001</v>
      </c>
      <c r="CC97" s="59">
        <f t="shared" si="104"/>
        <v>0</v>
      </c>
      <c r="CD97" s="59">
        <f t="shared" si="106"/>
        <v>0</v>
      </c>
      <c r="CE97" s="59">
        <f t="shared" si="109"/>
        <v>0</v>
      </c>
      <c r="CG97" s="59">
        <f t="shared" si="110"/>
        <v>190383.85291666671</v>
      </c>
    </row>
    <row r="98" spans="1:85" s="97" customFormat="1" x14ac:dyDescent="0.3">
      <c r="A98" s="95" t="s">
        <v>24</v>
      </c>
      <c r="B98" s="96">
        <v>2028</v>
      </c>
      <c r="C98" s="59"/>
      <c r="D98" s="59"/>
      <c r="L98" s="59">
        <f t="shared" si="111"/>
        <v>0</v>
      </c>
      <c r="M98" s="288">
        <f t="shared" si="117"/>
        <v>22846062.34999999</v>
      </c>
      <c r="N98" s="59">
        <f t="shared" si="112"/>
        <v>190383.85291666671</v>
      </c>
      <c r="O98" s="288">
        <f t="shared" si="118"/>
        <v>11833432.638333341</v>
      </c>
      <c r="P98" s="288">
        <f t="shared" si="113"/>
        <v>11012629.711666649</v>
      </c>
      <c r="Q98" s="288">
        <f t="shared" si="114"/>
        <v>18602.321485076951</v>
      </c>
      <c r="R98" s="288">
        <f t="shared" si="127"/>
        <v>62771.9893564999</v>
      </c>
      <c r="T98" s="59">
        <f t="shared" si="107"/>
        <v>0</v>
      </c>
      <c r="U98" s="59">
        <f t="shared" si="115"/>
        <v>113.54166666666667</v>
      </c>
      <c r="V98" s="59">
        <f t="shared" si="119"/>
        <v>741.4666666666667</v>
      </c>
      <c r="W98" s="59">
        <f t="shared" si="121"/>
        <v>2164.2416666666668</v>
      </c>
      <c r="X98" s="59">
        <f t="shared" si="123"/>
        <v>4492.5544166666668</v>
      </c>
      <c r="Y98" s="59">
        <f t="shared" si="125"/>
        <v>4601.3395833333334</v>
      </c>
      <c r="Z98" s="59">
        <f t="shared" si="128"/>
        <v>4956.3041666666668</v>
      </c>
      <c r="AA98" s="59">
        <f t="shared" si="130"/>
        <v>4918.3078333333333</v>
      </c>
      <c r="AB98" s="59">
        <f t="shared" si="132"/>
        <v>2765.8674999999998</v>
      </c>
      <c r="AC98" s="59">
        <f t="shared" si="134"/>
        <v>3596.1062499999998</v>
      </c>
      <c r="AD98" s="59">
        <f t="shared" si="136"/>
        <v>3476.3807499999998</v>
      </c>
      <c r="AE98" s="59">
        <f t="shared" si="138"/>
        <v>2770.5128333333337</v>
      </c>
      <c r="AF98" s="59">
        <f t="shared" si="140"/>
        <v>2729.8474166666665</v>
      </c>
      <c r="AG98" s="59">
        <f t="shared" si="142"/>
        <v>4204.6080000000002</v>
      </c>
      <c r="AH98" s="59">
        <f t="shared" si="144"/>
        <v>2544.7301666666667</v>
      </c>
      <c r="AI98" s="59">
        <f t="shared" si="146"/>
        <v>3810.5254166666664</v>
      </c>
      <c r="AJ98" s="59">
        <f t="shared" si="148"/>
        <v>3498.8083333333334</v>
      </c>
      <c r="AK98" s="59">
        <f t="shared" si="149"/>
        <v>4913.9655000000002</v>
      </c>
      <c r="AL98" s="59">
        <f t="shared" si="150"/>
        <v>3205.0681666666665</v>
      </c>
      <c r="AM98" s="59">
        <f t="shared" si="151"/>
        <v>3470.1737499999999</v>
      </c>
      <c r="AN98" s="59">
        <f t="shared" ref="AN98:AN129" si="152">($L$34/$V$4)</f>
        <v>2618.9530833333333</v>
      </c>
      <c r="AO98" s="59">
        <f t="shared" si="85"/>
        <v>5148.4816666666675</v>
      </c>
      <c r="AP98" s="59">
        <f t="shared" si="87"/>
        <v>8538.7404999999999</v>
      </c>
      <c r="AQ98" s="59">
        <f t="shared" si="89"/>
        <v>10274.190916666668</v>
      </c>
      <c r="AR98" s="59">
        <f t="shared" si="91"/>
        <v>9660.3310833333326</v>
      </c>
      <c r="AS98" s="59">
        <f t="shared" si="93"/>
        <v>5995.5114166666663</v>
      </c>
      <c r="AT98" s="59">
        <f t="shared" si="95"/>
        <v>4003.8519166666665</v>
      </c>
      <c r="AU98" s="59">
        <f t="shared" si="97"/>
        <v>5827.9452499999998</v>
      </c>
      <c r="AV98" s="59">
        <f t="shared" si="99"/>
        <v>9643.6972500000011</v>
      </c>
      <c r="AW98" s="59">
        <f t="shared" si="101"/>
        <v>11635.356666666665</v>
      </c>
      <c r="AX98" s="59">
        <f t="shared" si="103"/>
        <v>9811.2633333333342</v>
      </c>
      <c r="AY98" s="59">
        <f t="shared" si="105"/>
        <v>6020.6667500000003</v>
      </c>
      <c r="AZ98" s="59">
        <f t="shared" si="108"/>
        <v>4018.9451666666669</v>
      </c>
      <c r="BA98" s="59">
        <f t="shared" si="116"/>
        <v>5838.007333333333</v>
      </c>
      <c r="BB98" s="59">
        <f t="shared" si="120"/>
        <v>9668.3391666666666</v>
      </c>
      <c r="BC98" s="59">
        <f t="shared" si="122"/>
        <v>11666.241166666667</v>
      </c>
      <c r="BD98" s="59">
        <f t="shared" si="124"/>
        <v>445.52699999999999</v>
      </c>
      <c r="BE98" s="59">
        <f t="shared" si="126"/>
        <v>436.86108333333334</v>
      </c>
      <c r="BF98" s="59">
        <f t="shared" si="129"/>
        <v>298.78333333333342</v>
      </c>
      <c r="BG98" s="59">
        <f t="shared" si="131"/>
        <v>229.74441666666669</v>
      </c>
      <c r="BH98" s="59">
        <f t="shared" si="133"/>
        <v>298.78333333333342</v>
      </c>
      <c r="BI98" s="59">
        <f t="shared" si="135"/>
        <v>436.86108333333334</v>
      </c>
      <c r="BJ98" s="59">
        <f t="shared" si="137"/>
        <v>505.89991666666657</v>
      </c>
      <c r="BK98" s="59">
        <f t="shared" si="139"/>
        <v>462.01641666666666</v>
      </c>
      <c r="BL98" s="59">
        <f t="shared" si="141"/>
        <v>313.87650000000008</v>
      </c>
      <c r="BM98" s="59">
        <f t="shared" si="143"/>
        <v>239.80658333333335</v>
      </c>
      <c r="BN98" s="59">
        <f t="shared" si="145"/>
        <v>256.58483333333334</v>
      </c>
      <c r="BO98" s="59">
        <f t="shared" si="147"/>
        <v>427.64141666666666</v>
      </c>
      <c r="BP98" s="59">
        <f t="shared" si="78"/>
        <v>513.16974999999991</v>
      </c>
      <c r="BQ98" s="59">
        <f t="shared" si="80"/>
        <v>301.86449999999996</v>
      </c>
      <c r="BR98" s="59">
        <f t="shared" si="82"/>
        <v>181.11866666666668</v>
      </c>
      <c r="BS98" s="59">
        <f t="shared" si="84"/>
        <v>120.74583333333334</v>
      </c>
      <c r="BT98" s="59">
        <f t="shared" si="86"/>
        <v>181.11866666666668</v>
      </c>
      <c r="BU98" s="59">
        <f t="shared" si="88"/>
        <v>301.86449999999996</v>
      </c>
      <c r="BV98" s="59">
        <f t="shared" si="90"/>
        <v>362.23750000000001</v>
      </c>
      <c r="BW98" s="59">
        <f t="shared" si="92"/>
        <v>150.93224999999998</v>
      </c>
      <c r="BX98" s="59">
        <f t="shared" si="94"/>
        <v>90.559333333333342</v>
      </c>
      <c r="BY98" s="59">
        <f t="shared" si="96"/>
        <v>60.372916666666669</v>
      </c>
      <c r="BZ98" s="59">
        <f t="shared" si="98"/>
        <v>90.559333333333342</v>
      </c>
      <c r="CA98" s="59">
        <f t="shared" si="100"/>
        <v>150.93224999999998</v>
      </c>
      <c r="CB98" s="59">
        <f t="shared" si="102"/>
        <v>181.11875000000001</v>
      </c>
      <c r="CC98" s="59">
        <f t="shared" si="104"/>
        <v>0</v>
      </c>
      <c r="CD98" s="59">
        <f t="shared" si="106"/>
        <v>0</v>
      </c>
      <c r="CE98" s="59">
        <f t="shared" si="109"/>
        <v>0</v>
      </c>
      <c r="CG98" s="59">
        <f t="shared" si="110"/>
        <v>190383.85291666671</v>
      </c>
    </row>
    <row r="99" spans="1:85" s="97" customFormat="1" x14ac:dyDescent="0.3">
      <c r="A99" s="95" t="s">
        <v>25</v>
      </c>
      <c r="B99" s="96">
        <v>2028</v>
      </c>
      <c r="C99" s="59"/>
      <c r="D99" s="59"/>
      <c r="L99" s="59">
        <f t="shared" si="111"/>
        <v>0</v>
      </c>
      <c r="M99" s="288">
        <f t="shared" si="117"/>
        <v>22846062.34999999</v>
      </c>
      <c r="N99" s="59">
        <f t="shared" si="112"/>
        <v>190383.85291666671</v>
      </c>
      <c r="O99" s="288">
        <f t="shared" si="118"/>
        <v>12023816.491250008</v>
      </c>
      <c r="P99" s="288">
        <f t="shared" si="113"/>
        <v>10822245.858749982</v>
      </c>
      <c r="Q99" s="288">
        <f t="shared" si="114"/>
        <v>18280.72875652352</v>
      </c>
      <c r="R99" s="288">
        <f t="shared" si="127"/>
        <v>61686.801394874899</v>
      </c>
      <c r="T99" s="59">
        <f t="shared" si="107"/>
        <v>0</v>
      </c>
      <c r="U99" s="59">
        <f t="shared" si="115"/>
        <v>113.54166666666667</v>
      </c>
      <c r="V99" s="59">
        <f t="shared" si="119"/>
        <v>741.4666666666667</v>
      </c>
      <c r="W99" s="59">
        <f t="shared" si="121"/>
        <v>2164.2416666666668</v>
      </c>
      <c r="X99" s="59">
        <f t="shared" si="123"/>
        <v>4492.5544166666668</v>
      </c>
      <c r="Y99" s="59">
        <f t="shared" si="125"/>
        <v>4601.3395833333334</v>
      </c>
      <c r="Z99" s="59">
        <f t="shared" si="128"/>
        <v>4956.3041666666668</v>
      </c>
      <c r="AA99" s="59">
        <f t="shared" si="130"/>
        <v>4918.3078333333333</v>
      </c>
      <c r="AB99" s="59">
        <f t="shared" si="132"/>
        <v>2765.8674999999998</v>
      </c>
      <c r="AC99" s="59">
        <f t="shared" si="134"/>
        <v>3596.1062499999998</v>
      </c>
      <c r="AD99" s="59">
        <f t="shared" si="136"/>
        <v>3476.3807499999998</v>
      </c>
      <c r="AE99" s="59">
        <f t="shared" si="138"/>
        <v>2770.5128333333337</v>
      </c>
      <c r="AF99" s="59">
        <f t="shared" si="140"/>
        <v>2729.8474166666665</v>
      </c>
      <c r="AG99" s="59">
        <f t="shared" si="142"/>
        <v>4204.6080000000002</v>
      </c>
      <c r="AH99" s="59">
        <f t="shared" si="144"/>
        <v>2544.7301666666667</v>
      </c>
      <c r="AI99" s="59">
        <f t="shared" si="146"/>
        <v>3810.5254166666664</v>
      </c>
      <c r="AJ99" s="59">
        <f t="shared" si="148"/>
        <v>3498.8083333333334</v>
      </c>
      <c r="AK99" s="59">
        <f t="shared" si="149"/>
        <v>4913.9655000000002</v>
      </c>
      <c r="AL99" s="59">
        <f t="shared" si="150"/>
        <v>3205.0681666666665</v>
      </c>
      <c r="AM99" s="59">
        <f t="shared" si="151"/>
        <v>3470.1737499999999</v>
      </c>
      <c r="AN99" s="59">
        <f t="shared" si="152"/>
        <v>2618.9530833333333</v>
      </c>
      <c r="AO99" s="59">
        <f t="shared" ref="AO99:AO130" si="153">($L$35/$V$4)</f>
        <v>5148.4816666666675</v>
      </c>
      <c r="AP99" s="59">
        <f t="shared" si="87"/>
        <v>8538.7404999999999</v>
      </c>
      <c r="AQ99" s="59">
        <f t="shared" si="89"/>
        <v>10274.190916666668</v>
      </c>
      <c r="AR99" s="59">
        <f t="shared" si="91"/>
        <v>9660.3310833333326</v>
      </c>
      <c r="AS99" s="59">
        <f t="shared" si="93"/>
        <v>5995.5114166666663</v>
      </c>
      <c r="AT99" s="59">
        <f t="shared" si="95"/>
        <v>4003.8519166666665</v>
      </c>
      <c r="AU99" s="59">
        <f t="shared" si="97"/>
        <v>5827.9452499999998</v>
      </c>
      <c r="AV99" s="59">
        <f t="shared" si="99"/>
        <v>9643.6972500000011</v>
      </c>
      <c r="AW99" s="59">
        <f t="shared" si="101"/>
        <v>11635.356666666665</v>
      </c>
      <c r="AX99" s="59">
        <f t="shared" si="103"/>
        <v>9811.2633333333342</v>
      </c>
      <c r="AY99" s="59">
        <f t="shared" si="105"/>
        <v>6020.6667500000003</v>
      </c>
      <c r="AZ99" s="59">
        <f t="shared" si="108"/>
        <v>4018.9451666666669</v>
      </c>
      <c r="BA99" s="59">
        <f t="shared" si="116"/>
        <v>5838.007333333333</v>
      </c>
      <c r="BB99" s="59">
        <f t="shared" si="120"/>
        <v>9668.3391666666666</v>
      </c>
      <c r="BC99" s="59">
        <f t="shared" si="122"/>
        <v>11666.241166666667</v>
      </c>
      <c r="BD99" s="59">
        <f t="shared" si="124"/>
        <v>445.52699999999999</v>
      </c>
      <c r="BE99" s="59">
        <f t="shared" si="126"/>
        <v>436.86108333333334</v>
      </c>
      <c r="BF99" s="59">
        <f t="shared" si="129"/>
        <v>298.78333333333342</v>
      </c>
      <c r="BG99" s="59">
        <f t="shared" si="131"/>
        <v>229.74441666666669</v>
      </c>
      <c r="BH99" s="59">
        <f t="shared" si="133"/>
        <v>298.78333333333342</v>
      </c>
      <c r="BI99" s="59">
        <f t="shared" si="135"/>
        <v>436.86108333333334</v>
      </c>
      <c r="BJ99" s="59">
        <f t="shared" si="137"/>
        <v>505.89991666666657</v>
      </c>
      <c r="BK99" s="59">
        <f t="shared" si="139"/>
        <v>462.01641666666666</v>
      </c>
      <c r="BL99" s="59">
        <f t="shared" si="141"/>
        <v>313.87650000000008</v>
      </c>
      <c r="BM99" s="59">
        <f t="shared" si="143"/>
        <v>239.80658333333335</v>
      </c>
      <c r="BN99" s="59">
        <f t="shared" si="145"/>
        <v>256.58483333333334</v>
      </c>
      <c r="BO99" s="59">
        <f t="shared" si="147"/>
        <v>427.64141666666666</v>
      </c>
      <c r="BP99" s="59">
        <f t="shared" si="78"/>
        <v>513.16974999999991</v>
      </c>
      <c r="BQ99" s="59">
        <f t="shared" si="80"/>
        <v>301.86449999999996</v>
      </c>
      <c r="BR99" s="59">
        <f t="shared" si="82"/>
        <v>181.11866666666668</v>
      </c>
      <c r="BS99" s="59">
        <f t="shared" si="84"/>
        <v>120.74583333333334</v>
      </c>
      <c r="BT99" s="59">
        <f t="shared" si="86"/>
        <v>181.11866666666668</v>
      </c>
      <c r="BU99" s="59">
        <f t="shared" si="88"/>
        <v>301.86449999999996</v>
      </c>
      <c r="BV99" s="59">
        <f t="shared" si="90"/>
        <v>362.23750000000001</v>
      </c>
      <c r="BW99" s="59">
        <f t="shared" si="92"/>
        <v>150.93224999999998</v>
      </c>
      <c r="BX99" s="59">
        <f t="shared" si="94"/>
        <v>90.559333333333342</v>
      </c>
      <c r="BY99" s="59">
        <f t="shared" si="96"/>
        <v>60.372916666666669</v>
      </c>
      <c r="BZ99" s="59">
        <f t="shared" si="98"/>
        <v>90.559333333333342</v>
      </c>
      <c r="CA99" s="59">
        <f t="shared" si="100"/>
        <v>150.93224999999998</v>
      </c>
      <c r="CB99" s="59">
        <f t="shared" si="102"/>
        <v>181.11875000000001</v>
      </c>
      <c r="CC99" s="59">
        <f t="shared" si="104"/>
        <v>0</v>
      </c>
      <c r="CD99" s="59">
        <f t="shared" si="106"/>
        <v>0</v>
      </c>
      <c r="CE99" s="59">
        <f t="shared" si="109"/>
        <v>0</v>
      </c>
      <c r="CG99" s="59">
        <f t="shared" si="110"/>
        <v>190383.85291666671</v>
      </c>
    </row>
    <row r="100" spans="1:85" s="97" customFormat="1" x14ac:dyDescent="0.3">
      <c r="A100" s="95" t="s">
        <v>26</v>
      </c>
      <c r="B100" s="96">
        <v>2028</v>
      </c>
      <c r="C100" s="59"/>
      <c r="D100" s="59"/>
      <c r="L100" s="59">
        <f t="shared" si="111"/>
        <v>0</v>
      </c>
      <c r="M100" s="288">
        <f t="shared" si="117"/>
        <v>22846062.34999999</v>
      </c>
      <c r="N100" s="59">
        <f t="shared" si="112"/>
        <v>190383.85291666671</v>
      </c>
      <c r="O100" s="288">
        <f t="shared" si="118"/>
        <v>12214200.344166676</v>
      </c>
      <c r="P100" s="288">
        <f t="shared" si="113"/>
        <v>10631862.005833315</v>
      </c>
      <c r="Q100" s="288">
        <f t="shared" si="114"/>
        <v>17959.136027970093</v>
      </c>
      <c r="R100" s="288">
        <f t="shared" si="127"/>
        <v>60601.613433249899</v>
      </c>
      <c r="T100" s="59">
        <f t="shared" si="107"/>
        <v>0</v>
      </c>
      <c r="U100" s="59">
        <f t="shared" si="115"/>
        <v>113.54166666666667</v>
      </c>
      <c r="V100" s="59">
        <f t="shared" si="119"/>
        <v>741.4666666666667</v>
      </c>
      <c r="W100" s="59">
        <f t="shared" si="121"/>
        <v>2164.2416666666668</v>
      </c>
      <c r="X100" s="59">
        <f t="shared" si="123"/>
        <v>4492.5544166666668</v>
      </c>
      <c r="Y100" s="59">
        <f t="shared" si="125"/>
        <v>4601.3395833333334</v>
      </c>
      <c r="Z100" s="59">
        <f t="shared" si="128"/>
        <v>4956.3041666666668</v>
      </c>
      <c r="AA100" s="59">
        <f t="shared" si="130"/>
        <v>4918.3078333333333</v>
      </c>
      <c r="AB100" s="59">
        <f t="shared" si="132"/>
        <v>2765.8674999999998</v>
      </c>
      <c r="AC100" s="59">
        <f t="shared" si="134"/>
        <v>3596.1062499999998</v>
      </c>
      <c r="AD100" s="59">
        <f t="shared" si="136"/>
        <v>3476.3807499999998</v>
      </c>
      <c r="AE100" s="59">
        <f t="shared" si="138"/>
        <v>2770.5128333333337</v>
      </c>
      <c r="AF100" s="59">
        <f t="shared" si="140"/>
        <v>2729.8474166666665</v>
      </c>
      <c r="AG100" s="59">
        <f t="shared" si="142"/>
        <v>4204.6080000000002</v>
      </c>
      <c r="AH100" s="59">
        <f t="shared" si="144"/>
        <v>2544.7301666666667</v>
      </c>
      <c r="AI100" s="59">
        <f t="shared" si="146"/>
        <v>3810.5254166666664</v>
      </c>
      <c r="AJ100" s="59">
        <f t="shared" si="148"/>
        <v>3498.8083333333334</v>
      </c>
      <c r="AK100" s="59">
        <f t="shared" si="149"/>
        <v>4913.9655000000002</v>
      </c>
      <c r="AL100" s="59">
        <f t="shared" si="150"/>
        <v>3205.0681666666665</v>
      </c>
      <c r="AM100" s="59">
        <f t="shared" si="151"/>
        <v>3470.1737499999999</v>
      </c>
      <c r="AN100" s="59">
        <f t="shared" si="152"/>
        <v>2618.9530833333333</v>
      </c>
      <c r="AO100" s="59">
        <f t="shared" si="153"/>
        <v>5148.4816666666675</v>
      </c>
      <c r="AP100" s="59">
        <f t="shared" ref="AP100:AP131" si="154">($L$36/$V$4)</f>
        <v>8538.7404999999999</v>
      </c>
      <c r="AQ100" s="59">
        <f t="shared" si="89"/>
        <v>10274.190916666668</v>
      </c>
      <c r="AR100" s="59">
        <f t="shared" si="91"/>
        <v>9660.3310833333326</v>
      </c>
      <c r="AS100" s="59">
        <f t="shared" si="93"/>
        <v>5995.5114166666663</v>
      </c>
      <c r="AT100" s="59">
        <f t="shared" si="95"/>
        <v>4003.8519166666665</v>
      </c>
      <c r="AU100" s="59">
        <f t="shared" si="97"/>
        <v>5827.9452499999998</v>
      </c>
      <c r="AV100" s="59">
        <f t="shared" si="99"/>
        <v>9643.6972500000011</v>
      </c>
      <c r="AW100" s="59">
        <f t="shared" si="101"/>
        <v>11635.356666666665</v>
      </c>
      <c r="AX100" s="59">
        <f t="shared" si="103"/>
        <v>9811.2633333333342</v>
      </c>
      <c r="AY100" s="59">
        <f t="shared" si="105"/>
        <v>6020.6667500000003</v>
      </c>
      <c r="AZ100" s="59">
        <f t="shared" si="108"/>
        <v>4018.9451666666669</v>
      </c>
      <c r="BA100" s="59">
        <f t="shared" si="116"/>
        <v>5838.007333333333</v>
      </c>
      <c r="BB100" s="59">
        <f t="shared" si="120"/>
        <v>9668.3391666666666</v>
      </c>
      <c r="BC100" s="59">
        <f t="shared" si="122"/>
        <v>11666.241166666667</v>
      </c>
      <c r="BD100" s="59">
        <f t="shared" si="124"/>
        <v>445.52699999999999</v>
      </c>
      <c r="BE100" s="59">
        <f t="shared" si="126"/>
        <v>436.86108333333334</v>
      </c>
      <c r="BF100" s="59">
        <f t="shared" si="129"/>
        <v>298.78333333333342</v>
      </c>
      <c r="BG100" s="59">
        <f t="shared" si="131"/>
        <v>229.74441666666669</v>
      </c>
      <c r="BH100" s="59">
        <f t="shared" si="133"/>
        <v>298.78333333333342</v>
      </c>
      <c r="BI100" s="59">
        <f t="shared" si="135"/>
        <v>436.86108333333334</v>
      </c>
      <c r="BJ100" s="59">
        <f t="shared" si="137"/>
        <v>505.89991666666657</v>
      </c>
      <c r="BK100" s="59">
        <f t="shared" si="139"/>
        <v>462.01641666666666</v>
      </c>
      <c r="BL100" s="59">
        <f t="shared" si="141"/>
        <v>313.87650000000008</v>
      </c>
      <c r="BM100" s="59">
        <f t="shared" si="143"/>
        <v>239.80658333333335</v>
      </c>
      <c r="BN100" s="59">
        <f t="shared" si="145"/>
        <v>256.58483333333334</v>
      </c>
      <c r="BO100" s="59">
        <f t="shared" si="147"/>
        <v>427.64141666666666</v>
      </c>
      <c r="BP100" s="59">
        <f t="shared" si="78"/>
        <v>513.16974999999991</v>
      </c>
      <c r="BQ100" s="59">
        <f t="shared" si="80"/>
        <v>301.86449999999996</v>
      </c>
      <c r="BR100" s="59">
        <f t="shared" si="82"/>
        <v>181.11866666666668</v>
      </c>
      <c r="BS100" s="59">
        <f t="shared" si="84"/>
        <v>120.74583333333334</v>
      </c>
      <c r="BT100" s="59">
        <f t="shared" si="86"/>
        <v>181.11866666666668</v>
      </c>
      <c r="BU100" s="59">
        <f t="shared" si="88"/>
        <v>301.86449999999996</v>
      </c>
      <c r="BV100" s="59">
        <f t="shared" si="90"/>
        <v>362.23750000000001</v>
      </c>
      <c r="BW100" s="59">
        <f t="shared" si="92"/>
        <v>150.93224999999998</v>
      </c>
      <c r="BX100" s="59">
        <f t="shared" si="94"/>
        <v>90.559333333333342</v>
      </c>
      <c r="BY100" s="59">
        <f t="shared" si="96"/>
        <v>60.372916666666669</v>
      </c>
      <c r="BZ100" s="59">
        <f t="shared" si="98"/>
        <v>90.559333333333342</v>
      </c>
      <c r="CA100" s="59">
        <f t="shared" si="100"/>
        <v>150.93224999999998</v>
      </c>
      <c r="CB100" s="59">
        <f t="shared" si="102"/>
        <v>181.11875000000001</v>
      </c>
      <c r="CC100" s="59">
        <f t="shared" si="104"/>
        <v>0</v>
      </c>
      <c r="CD100" s="59">
        <f t="shared" si="106"/>
        <v>0</v>
      </c>
      <c r="CE100" s="59">
        <f t="shared" si="109"/>
        <v>0</v>
      </c>
      <c r="CG100" s="59">
        <f t="shared" si="110"/>
        <v>190383.85291666671</v>
      </c>
    </row>
    <row r="101" spans="1:85" s="97" customFormat="1" x14ac:dyDescent="0.3">
      <c r="A101" s="95" t="s">
        <v>27</v>
      </c>
      <c r="B101" s="96">
        <v>2028</v>
      </c>
      <c r="C101" s="59"/>
      <c r="D101" s="59"/>
      <c r="L101" s="59">
        <f t="shared" si="111"/>
        <v>0</v>
      </c>
      <c r="M101" s="288">
        <f t="shared" si="117"/>
        <v>22846062.34999999</v>
      </c>
      <c r="N101" s="59">
        <f t="shared" si="112"/>
        <v>190383.85291666671</v>
      </c>
      <c r="O101" s="288">
        <f t="shared" si="118"/>
        <v>12404584.197083343</v>
      </c>
      <c r="P101" s="288">
        <f t="shared" si="113"/>
        <v>10441478.152916647</v>
      </c>
      <c r="Q101" s="288">
        <f t="shared" si="114"/>
        <v>17637.543299416662</v>
      </c>
      <c r="R101" s="288">
        <f t="shared" si="127"/>
        <v>59516.425471624891</v>
      </c>
      <c r="T101" s="59">
        <f t="shared" si="107"/>
        <v>0</v>
      </c>
      <c r="U101" s="59">
        <f t="shared" si="115"/>
        <v>113.54166666666667</v>
      </c>
      <c r="V101" s="59">
        <f t="shared" si="119"/>
        <v>741.4666666666667</v>
      </c>
      <c r="W101" s="59">
        <f t="shared" si="121"/>
        <v>2164.2416666666668</v>
      </c>
      <c r="X101" s="59">
        <f t="shared" si="123"/>
        <v>4492.5544166666668</v>
      </c>
      <c r="Y101" s="59">
        <f t="shared" si="125"/>
        <v>4601.3395833333334</v>
      </c>
      <c r="Z101" s="59">
        <f t="shared" si="128"/>
        <v>4956.3041666666668</v>
      </c>
      <c r="AA101" s="59">
        <f t="shared" si="130"/>
        <v>4918.3078333333333</v>
      </c>
      <c r="AB101" s="59">
        <f t="shared" si="132"/>
        <v>2765.8674999999998</v>
      </c>
      <c r="AC101" s="59">
        <f t="shared" si="134"/>
        <v>3596.1062499999998</v>
      </c>
      <c r="AD101" s="59">
        <f t="shared" si="136"/>
        <v>3476.3807499999998</v>
      </c>
      <c r="AE101" s="59">
        <f t="shared" si="138"/>
        <v>2770.5128333333337</v>
      </c>
      <c r="AF101" s="59">
        <f t="shared" si="140"/>
        <v>2729.8474166666665</v>
      </c>
      <c r="AG101" s="59">
        <f t="shared" si="142"/>
        <v>4204.6080000000002</v>
      </c>
      <c r="AH101" s="59">
        <f t="shared" si="144"/>
        <v>2544.7301666666667</v>
      </c>
      <c r="AI101" s="59">
        <f t="shared" si="146"/>
        <v>3810.5254166666664</v>
      </c>
      <c r="AJ101" s="59">
        <f t="shared" si="148"/>
        <v>3498.8083333333334</v>
      </c>
      <c r="AK101" s="59">
        <f t="shared" si="149"/>
        <v>4913.9655000000002</v>
      </c>
      <c r="AL101" s="59">
        <f t="shared" si="150"/>
        <v>3205.0681666666665</v>
      </c>
      <c r="AM101" s="59">
        <f t="shared" si="151"/>
        <v>3470.1737499999999</v>
      </c>
      <c r="AN101" s="59">
        <f t="shared" si="152"/>
        <v>2618.9530833333333</v>
      </c>
      <c r="AO101" s="59">
        <f t="shared" si="153"/>
        <v>5148.4816666666675</v>
      </c>
      <c r="AP101" s="59">
        <f t="shared" si="154"/>
        <v>8538.7404999999999</v>
      </c>
      <c r="AQ101" s="59">
        <f t="shared" ref="AQ101:AQ132" si="155">($L$37/$V$4)</f>
        <v>10274.190916666668</v>
      </c>
      <c r="AR101" s="59">
        <f t="shared" si="91"/>
        <v>9660.3310833333326</v>
      </c>
      <c r="AS101" s="59">
        <f t="shared" si="93"/>
        <v>5995.5114166666663</v>
      </c>
      <c r="AT101" s="59">
        <f t="shared" si="95"/>
        <v>4003.8519166666665</v>
      </c>
      <c r="AU101" s="59">
        <f t="shared" si="97"/>
        <v>5827.9452499999998</v>
      </c>
      <c r="AV101" s="59">
        <f t="shared" si="99"/>
        <v>9643.6972500000011</v>
      </c>
      <c r="AW101" s="59">
        <f t="shared" si="101"/>
        <v>11635.356666666665</v>
      </c>
      <c r="AX101" s="59">
        <f t="shared" si="103"/>
        <v>9811.2633333333342</v>
      </c>
      <c r="AY101" s="59">
        <f t="shared" si="105"/>
        <v>6020.6667500000003</v>
      </c>
      <c r="AZ101" s="59">
        <f t="shared" si="108"/>
        <v>4018.9451666666669</v>
      </c>
      <c r="BA101" s="59">
        <f t="shared" si="116"/>
        <v>5838.007333333333</v>
      </c>
      <c r="BB101" s="59">
        <f t="shared" si="120"/>
        <v>9668.3391666666666</v>
      </c>
      <c r="BC101" s="59">
        <f t="shared" si="122"/>
        <v>11666.241166666667</v>
      </c>
      <c r="BD101" s="59">
        <f t="shared" si="124"/>
        <v>445.52699999999999</v>
      </c>
      <c r="BE101" s="59">
        <f t="shared" si="126"/>
        <v>436.86108333333334</v>
      </c>
      <c r="BF101" s="59">
        <f t="shared" si="129"/>
        <v>298.78333333333342</v>
      </c>
      <c r="BG101" s="59">
        <f t="shared" si="131"/>
        <v>229.74441666666669</v>
      </c>
      <c r="BH101" s="59">
        <f t="shared" si="133"/>
        <v>298.78333333333342</v>
      </c>
      <c r="BI101" s="59">
        <f t="shared" si="135"/>
        <v>436.86108333333334</v>
      </c>
      <c r="BJ101" s="59">
        <f t="shared" si="137"/>
        <v>505.89991666666657</v>
      </c>
      <c r="BK101" s="59">
        <f t="shared" si="139"/>
        <v>462.01641666666666</v>
      </c>
      <c r="BL101" s="59">
        <f t="shared" si="141"/>
        <v>313.87650000000008</v>
      </c>
      <c r="BM101" s="59">
        <f t="shared" si="143"/>
        <v>239.80658333333335</v>
      </c>
      <c r="BN101" s="59">
        <f t="shared" si="145"/>
        <v>256.58483333333334</v>
      </c>
      <c r="BO101" s="59">
        <f t="shared" si="147"/>
        <v>427.64141666666666</v>
      </c>
      <c r="BP101" s="59">
        <f t="shared" si="78"/>
        <v>513.16974999999991</v>
      </c>
      <c r="BQ101" s="59">
        <f t="shared" si="80"/>
        <v>301.86449999999996</v>
      </c>
      <c r="BR101" s="59">
        <f t="shared" si="82"/>
        <v>181.11866666666668</v>
      </c>
      <c r="BS101" s="59">
        <f t="shared" si="84"/>
        <v>120.74583333333334</v>
      </c>
      <c r="BT101" s="59">
        <f t="shared" si="86"/>
        <v>181.11866666666668</v>
      </c>
      <c r="BU101" s="59">
        <f t="shared" si="88"/>
        <v>301.86449999999996</v>
      </c>
      <c r="BV101" s="59">
        <f t="shared" si="90"/>
        <v>362.23750000000001</v>
      </c>
      <c r="BW101" s="59">
        <f t="shared" si="92"/>
        <v>150.93224999999998</v>
      </c>
      <c r="BX101" s="59">
        <f t="shared" si="94"/>
        <v>90.559333333333342</v>
      </c>
      <c r="BY101" s="59">
        <f t="shared" si="96"/>
        <v>60.372916666666669</v>
      </c>
      <c r="BZ101" s="59">
        <f t="shared" si="98"/>
        <v>90.559333333333342</v>
      </c>
      <c r="CA101" s="59">
        <f t="shared" si="100"/>
        <v>150.93224999999998</v>
      </c>
      <c r="CB101" s="59">
        <f t="shared" si="102"/>
        <v>181.11875000000001</v>
      </c>
      <c r="CC101" s="59">
        <f t="shared" si="104"/>
        <v>0</v>
      </c>
      <c r="CD101" s="59">
        <f t="shared" si="106"/>
        <v>0</v>
      </c>
      <c r="CE101" s="59">
        <f t="shared" si="109"/>
        <v>0</v>
      </c>
      <c r="CG101" s="59">
        <f t="shared" si="110"/>
        <v>190383.85291666671</v>
      </c>
    </row>
    <row r="102" spans="1:85" s="97" customFormat="1" x14ac:dyDescent="0.3">
      <c r="A102" s="95" t="s">
        <v>28</v>
      </c>
      <c r="B102" s="96">
        <v>2028</v>
      </c>
      <c r="C102" s="59"/>
      <c r="D102" s="59"/>
      <c r="L102" s="59">
        <f t="shared" si="111"/>
        <v>0</v>
      </c>
      <c r="M102" s="288">
        <f t="shared" si="117"/>
        <v>22846062.34999999</v>
      </c>
      <c r="N102" s="59">
        <f t="shared" si="112"/>
        <v>190383.85291666671</v>
      </c>
      <c r="O102" s="288">
        <f t="shared" si="118"/>
        <v>12594968.05000001</v>
      </c>
      <c r="P102" s="288">
        <f t="shared" si="113"/>
        <v>10251094.29999998</v>
      </c>
      <c r="Q102" s="288">
        <f t="shared" si="114"/>
        <v>17315.950570863231</v>
      </c>
      <c r="R102" s="288">
        <f t="shared" si="127"/>
        <v>58431.23750999989</v>
      </c>
      <c r="T102" s="59">
        <f t="shared" si="107"/>
        <v>0</v>
      </c>
      <c r="U102" s="59">
        <f t="shared" si="115"/>
        <v>113.54166666666667</v>
      </c>
      <c r="V102" s="59">
        <f t="shared" si="119"/>
        <v>741.4666666666667</v>
      </c>
      <c r="W102" s="59">
        <f t="shared" si="121"/>
        <v>2164.2416666666668</v>
      </c>
      <c r="X102" s="59">
        <f t="shared" si="123"/>
        <v>4492.5544166666668</v>
      </c>
      <c r="Y102" s="59">
        <f t="shared" si="125"/>
        <v>4601.3395833333334</v>
      </c>
      <c r="Z102" s="59">
        <f t="shared" si="128"/>
        <v>4956.3041666666668</v>
      </c>
      <c r="AA102" s="59">
        <f t="shared" si="130"/>
        <v>4918.3078333333333</v>
      </c>
      <c r="AB102" s="59">
        <f t="shared" si="132"/>
        <v>2765.8674999999998</v>
      </c>
      <c r="AC102" s="59">
        <f t="shared" si="134"/>
        <v>3596.1062499999998</v>
      </c>
      <c r="AD102" s="59">
        <f t="shared" si="136"/>
        <v>3476.3807499999998</v>
      </c>
      <c r="AE102" s="59">
        <f t="shared" si="138"/>
        <v>2770.5128333333337</v>
      </c>
      <c r="AF102" s="59">
        <f t="shared" si="140"/>
        <v>2729.8474166666665</v>
      </c>
      <c r="AG102" s="59">
        <f t="shared" si="142"/>
        <v>4204.6080000000002</v>
      </c>
      <c r="AH102" s="59">
        <f t="shared" si="144"/>
        <v>2544.7301666666667</v>
      </c>
      <c r="AI102" s="59">
        <f t="shared" si="146"/>
        <v>3810.5254166666664</v>
      </c>
      <c r="AJ102" s="59">
        <f t="shared" si="148"/>
        <v>3498.8083333333334</v>
      </c>
      <c r="AK102" s="59">
        <f t="shared" si="149"/>
        <v>4913.9655000000002</v>
      </c>
      <c r="AL102" s="59">
        <f t="shared" si="150"/>
        <v>3205.0681666666665</v>
      </c>
      <c r="AM102" s="59">
        <f t="shared" si="151"/>
        <v>3470.1737499999999</v>
      </c>
      <c r="AN102" s="59">
        <f t="shared" si="152"/>
        <v>2618.9530833333333</v>
      </c>
      <c r="AO102" s="59">
        <f t="shared" si="153"/>
        <v>5148.4816666666675</v>
      </c>
      <c r="AP102" s="59">
        <f t="shared" si="154"/>
        <v>8538.7404999999999</v>
      </c>
      <c r="AQ102" s="59">
        <f t="shared" si="155"/>
        <v>10274.190916666668</v>
      </c>
      <c r="AR102" s="59">
        <f t="shared" ref="AR102:AR133" si="156">($L$38/$V$4)</f>
        <v>9660.3310833333326</v>
      </c>
      <c r="AS102" s="59">
        <f t="shared" si="93"/>
        <v>5995.5114166666663</v>
      </c>
      <c r="AT102" s="59">
        <f t="shared" si="95"/>
        <v>4003.8519166666665</v>
      </c>
      <c r="AU102" s="59">
        <f t="shared" si="97"/>
        <v>5827.9452499999998</v>
      </c>
      <c r="AV102" s="59">
        <f t="shared" si="99"/>
        <v>9643.6972500000011</v>
      </c>
      <c r="AW102" s="59">
        <f t="shared" si="101"/>
        <v>11635.356666666665</v>
      </c>
      <c r="AX102" s="59">
        <f t="shared" si="103"/>
        <v>9811.2633333333342</v>
      </c>
      <c r="AY102" s="59">
        <f t="shared" si="105"/>
        <v>6020.6667500000003</v>
      </c>
      <c r="AZ102" s="59">
        <f t="shared" si="108"/>
        <v>4018.9451666666669</v>
      </c>
      <c r="BA102" s="59">
        <f t="shared" si="116"/>
        <v>5838.007333333333</v>
      </c>
      <c r="BB102" s="59">
        <f t="shared" si="120"/>
        <v>9668.3391666666666</v>
      </c>
      <c r="BC102" s="59">
        <f t="shared" si="122"/>
        <v>11666.241166666667</v>
      </c>
      <c r="BD102" s="59">
        <f t="shared" si="124"/>
        <v>445.52699999999999</v>
      </c>
      <c r="BE102" s="59">
        <f t="shared" si="126"/>
        <v>436.86108333333334</v>
      </c>
      <c r="BF102" s="59">
        <f t="shared" si="129"/>
        <v>298.78333333333342</v>
      </c>
      <c r="BG102" s="59">
        <f t="shared" si="131"/>
        <v>229.74441666666669</v>
      </c>
      <c r="BH102" s="59">
        <f t="shared" si="133"/>
        <v>298.78333333333342</v>
      </c>
      <c r="BI102" s="59">
        <f t="shared" si="135"/>
        <v>436.86108333333334</v>
      </c>
      <c r="BJ102" s="59">
        <f t="shared" si="137"/>
        <v>505.89991666666657</v>
      </c>
      <c r="BK102" s="59">
        <f t="shared" si="139"/>
        <v>462.01641666666666</v>
      </c>
      <c r="BL102" s="59">
        <f t="shared" si="141"/>
        <v>313.87650000000008</v>
      </c>
      <c r="BM102" s="59">
        <f t="shared" si="143"/>
        <v>239.80658333333335</v>
      </c>
      <c r="BN102" s="59">
        <f t="shared" si="145"/>
        <v>256.58483333333334</v>
      </c>
      <c r="BO102" s="59">
        <f t="shared" si="147"/>
        <v>427.64141666666666</v>
      </c>
      <c r="BP102" s="59">
        <f t="shared" si="78"/>
        <v>513.16974999999991</v>
      </c>
      <c r="BQ102" s="59">
        <f t="shared" si="80"/>
        <v>301.86449999999996</v>
      </c>
      <c r="BR102" s="59">
        <f t="shared" si="82"/>
        <v>181.11866666666668</v>
      </c>
      <c r="BS102" s="59">
        <f t="shared" si="84"/>
        <v>120.74583333333334</v>
      </c>
      <c r="BT102" s="59">
        <f t="shared" si="86"/>
        <v>181.11866666666668</v>
      </c>
      <c r="BU102" s="59">
        <f t="shared" si="88"/>
        <v>301.86449999999996</v>
      </c>
      <c r="BV102" s="59">
        <f t="shared" si="90"/>
        <v>362.23750000000001</v>
      </c>
      <c r="BW102" s="59">
        <f t="shared" si="92"/>
        <v>150.93224999999998</v>
      </c>
      <c r="BX102" s="59">
        <f t="shared" si="94"/>
        <v>90.559333333333342</v>
      </c>
      <c r="BY102" s="59">
        <f t="shared" si="96"/>
        <v>60.372916666666669</v>
      </c>
      <c r="BZ102" s="59">
        <f t="shared" si="98"/>
        <v>90.559333333333342</v>
      </c>
      <c r="CA102" s="59">
        <f t="shared" si="100"/>
        <v>150.93224999999998</v>
      </c>
      <c r="CB102" s="59">
        <f t="shared" si="102"/>
        <v>181.11875000000001</v>
      </c>
      <c r="CC102" s="59">
        <f t="shared" si="104"/>
        <v>0</v>
      </c>
      <c r="CD102" s="59">
        <f t="shared" si="106"/>
        <v>0</v>
      </c>
      <c r="CE102" s="59">
        <f t="shared" si="109"/>
        <v>0</v>
      </c>
      <c r="CG102" s="59">
        <f t="shared" si="110"/>
        <v>190383.85291666671</v>
      </c>
    </row>
    <row r="103" spans="1:85" s="97" customFormat="1" x14ac:dyDescent="0.3">
      <c r="A103" s="95" t="s">
        <v>29</v>
      </c>
      <c r="B103" s="96">
        <v>2028</v>
      </c>
      <c r="C103" s="59"/>
      <c r="D103" s="59"/>
      <c r="L103" s="59">
        <f t="shared" si="111"/>
        <v>0</v>
      </c>
      <c r="M103" s="288">
        <f t="shared" si="117"/>
        <v>22846062.34999999</v>
      </c>
      <c r="N103" s="59">
        <f t="shared" si="112"/>
        <v>190383.85291666671</v>
      </c>
      <c r="O103" s="288">
        <f t="shared" si="118"/>
        <v>12785351.902916677</v>
      </c>
      <c r="P103" s="288">
        <f t="shared" si="113"/>
        <v>10060710.447083313</v>
      </c>
      <c r="Q103" s="288">
        <f t="shared" si="114"/>
        <v>16994.357842309804</v>
      </c>
      <c r="R103" s="288">
        <f t="shared" si="127"/>
        <v>57346.049548374889</v>
      </c>
      <c r="T103" s="59">
        <f t="shared" si="107"/>
        <v>0</v>
      </c>
      <c r="U103" s="59">
        <f t="shared" si="115"/>
        <v>113.54166666666667</v>
      </c>
      <c r="V103" s="59">
        <f t="shared" si="119"/>
        <v>741.4666666666667</v>
      </c>
      <c r="W103" s="59">
        <f t="shared" si="121"/>
        <v>2164.2416666666668</v>
      </c>
      <c r="X103" s="59">
        <f t="shared" si="123"/>
        <v>4492.5544166666668</v>
      </c>
      <c r="Y103" s="59">
        <f t="shared" si="125"/>
        <v>4601.3395833333334</v>
      </c>
      <c r="Z103" s="59">
        <f t="shared" si="128"/>
        <v>4956.3041666666668</v>
      </c>
      <c r="AA103" s="59">
        <f t="shared" si="130"/>
        <v>4918.3078333333333</v>
      </c>
      <c r="AB103" s="59">
        <f t="shared" si="132"/>
        <v>2765.8674999999998</v>
      </c>
      <c r="AC103" s="59">
        <f t="shared" si="134"/>
        <v>3596.1062499999998</v>
      </c>
      <c r="AD103" s="59">
        <f t="shared" si="136"/>
        <v>3476.3807499999998</v>
      </c>
      <c r="AE103" s="59">
        <f t="shared" si="138"/>
        <v>2770.5128333333337</v>
      </c>
      <c r="AF103" s="59">
        <f t="shared" si="140"/>
        <v>2729.8474166666665</v>
      </c>
      <c r="AG103" s="59">
        <f t="shared" si="142"/>
        <v>4204.6080000000002</v>
      </c>
      <c r="AH103" s="59">
        <f t="shared" si="144"/>
        <v>2544.7301666666667</v>
      </c>
      <c r="AI103" s="59">
        <f t="shared" si="146"/>
        <v>3810.5254166666664</v>
      </c>
      <c r="AJ103" s="59">
        <f t="shared" si="148"/>
        <v>3498.8083333333334</v>
      </c>
      <c r="AK103" s="59">
        <f t="shared" si="149"/>
        <v>4913.9655000000002</v>
      </c>
      <c r="AL103" s="59">
        <f t="shared" si="150"/>
        <v>3205.0681666666665</v>
      </c>
      <c r="AM103" s="59">
        <f t="shared" si="151"/>
        <v>3470.1737499999999</v>
      </c>
      <c r="AN103" s="59">
        <f t="shared" si="152"/>
        <v>2618.9530833333333</v>
      </c>
      <c r="AO103" s="59">
        <f t="shared" si="153"/>
        <v>5148.4816666666675</v>
      </c>
      <c r="AP103" s="59">
        <f t="shared" si="154"/>
        <v>8538.7404999999999</v>
      </c>
      <c r="AQ103" s="59">
        <f t="shared" si="155"/>
        <v>10274.190916666668</v>
      </c>
      <c r="AR103" s="59">
        <f t="shared" si="156"/>
        <v>9660.3310833333326</v>
      </c>
      <c r="AS103" s="59">
        <f t="shared" ref="AS103:AS134" si="157">($L$39/$V$4)</f>
        <v>5995.5114166666663</v>
      </c>
      <c r="AT103" s="59">
        <f t="shared" si="95"/>
        <v>4003.8519166666665</v>
      </c>
      <c r="AU103" s="59">
        <f t="shared" si="97"/>
        <v>5827.9452499999998</v>
      </c>
      <c r="AV103" s="59">
        <f t="shared" si="99"/>
        <v>9643.6972500000011</v>
      </c>
      <c r="AW103" s="59">
        <f t="shared" si="101"/>
        <v>11635.356666666665</v>
      </c>
      <c r="AX103" s="59">
        <f t="shared" si="103"/>
        <v>9811.2633333333342</v>
      </c>
      <c r="AY103" s="59">
        <f t="shared" si="105"/>
        <v>6020.6667500000003</v>
      </c>
      <c r="AZ103" s="59">
        <f t="shared" si="108"/>
        <v>4018.9451666666669</v>
      </c>
      <c r="BA103" s="59">
        <f t="shared" si="116"/>
        <v>5838.007333333333</v>
      </c>
      <c r="BB103" s="59">
        <f t="shared" si="120"/>
        <v>9668.3391666666666</v>
      </c>
      <c r="BC103" s="59">
        <f t="shared" si="122"/>
        <v>11666.241166666667</v>
      </c>
      <c r="BD103" s="59">
        <f t="shared" si="124"/>
        <v>445.52699999999999</v>
      </c>
      <c r="BE103" s="59">
        <f t="shared" si="126"/>
        <v>436.86108333333334</v>
      </c>
      <c r="BF103" s="59">
        <f t="shared" si="129"/>
        <v>298.78333333333342</v>
      </c>
      <c r="BG103" s="59">
        <f t="shared" si="131"/>
        <v>229.74441666666669</v>
      </c>
      <c r="BH103" s="59">
        <f t="shared" si="133"/>
        <v>298.78333333333342</v>
      </c>
      <c r="BI103" s="59">
        <f t="shared" si="135"/>
        <v>436.86108333333334</v>
      </c>
      <c r="BJ103" s="59">
        <f t="shared" si="137"/>
        <v>505.89991666666657</v>
      </c>
      <c r="BK103" s="59">
        <f t="shared" si="139"/>
        <v>462.01641666666666</v>
      </c>
      <c r="BL103" s="59">
        <f t="shared" si="141"/>
        <v>313.87650000000008</v>
      </c>
      <c r="BM103" s="59">
        <f t="shared" si="143"/>
        <v>239.80658333333335</v>
      </c>
      <c r="BN103" s="59">
        <f t="shared" si="145"/>
        <v>256.58483333333334</v>
      </c>
      <c r="BO103" s="59">
        <f t="shared" si="147"/>
        <v>427.64141666666666</v>
      </c>
      <c r="BP103" s="59">
        <f t="shared" si="78"/>
        <v>513.16974999999991</v>
      </c>
      <c r="BQ103" s="59">
        <f t="shared" si="80"/>
        <v>301.86449999999996</v>
      </c>
      <c r="BR103" s="59">
        <f t="shared" si="82"/>
        <v>181.11866666666668</v>
      </c>
      <c r="BS103" s="59">
        <f t="shared" si="84"/>
        <v>120.74583333333334</v>
      </c>
      <c r="BT103" s="59">
        <f t="shared" si="86"/>
        <v>181.11866666666668</v>
      </c>
      <c r="BU103" s="59">
        <f t="shared" si="88"/>
        <v>301.86449999999996</v>
      </c>
      <c r="BV103" s="59">
        <f t="shared" si="90"/>
        <v>362.23750000000001</v>
      </c>
      <c r="BW103" s="59">
        <f t="shared" si="92"/>
        <v>150.93224999999998</v>
      </c>
      <c r="BX103" s="59">
        <f t="shared" si="94"/>
        <v>90.559333333333342</v>
      </c>
      <c r="BY103" s="59">
        <f t="shared" si="96"/>
        <v>60.372916666666669</v>
      </c>
      <c r="BZ103" s="59">
        <f t="shared" si="98"/>
        <v>90.559333333333342</v>
      </c>
      <c r="CA103" s="59">
        <f t="shared" si="100"/>
        <v>150.93224999999998</v>
      </c>
      <c r="CB103" s="59">
        <f t="shared" si="102"/>
        <v>181.11875000000001</v>
      </c>
      <c r="CC103" s="59">
        <f t="shared" si="104"/>
        <v>0</v>
      </c>
      <c r="CD103" s="59">
        <f t="shared" si="106"/>
        <v>0</v>
      </c>
      <c r="CE103" s="59">
        <f t="shared" si="109"/>
        <v>0</v>
      </c>
      <c r="CG103" s="59">
        <f t="shared" si="110"/>
        <v>190383.85291666671</v>
      </c>
    </row>
    <row r="104" spans="1:85" s="97" customFormat="1" x14ac:dyDescent="0.3">
      <c r="A104" s="95" t="s">
        <v>18</v>
      </c>
      <c r="B104" s="96">
        <v>2029</v>
      </c>
      <c r="C104" s="59"/>
      <c r="D104" s="59"/>
      <c r="L104" s="59">
        <f t="shared" si="111"/>
        <v>0</v>
      </c>
      <c r="M104" s="288">
        <f t="shared" si="117"/>
        <v>22846062.34999999</v>
      </c>
      <c r="N104" s="59">
        <f t="shared" si="112"/>
        <v>190383.85291666671</v>
      </c>
      <c r="O104" s="288">
        <f t="shared" si="118"/>
        <v>12975735.755833345</v>
      </c>
      <c r="P104" s="288">
        <f t="shared" si="113"/>
        <v>9870326.5941666458</v>
      </c>
      <c r="Q104" s="288">
        <f t="shared" si="114"/>
        <v>16672.765113756373</v>
      </c>
      <c r="R104" s="288">
        <f t="shared" si="127"/>
        <v>56260.861586749881</v>
      </c>
      <c r="T104" s="59">
        <f t="shared" si="107"/>
        <v>0</v>
      </c>
      <c r="U104" s="59">
        <f t="shared" si="115"/>
        <v>113.54166666666667</v>
      </c>
      <c r="V104" s="59">
        <f t="shared" si="119"/>
        <v>741.4666666666667</v>
      </c>
      <c r="W104" s="59">
        <f t="shared" si="121"/>
        <v>2164.2416666666668</v>
      </c>
      <c r="X104" s="59">
        <f t="shared" si="123"/>
        <v>4492.5544166666668</v>
      </c>
      <c r="Y104" s="59">
        <f t="shared" si="125"/>
        <v>4601.3395833333334</v>
      </c>
      <c r="Z104" s="59">
        <f t="shared" si="128"/>
        <v>4956.3041666666668</v>
      </c>
      <c r="AA104" s="59">
        <f t="shared" si="130"/>
        <v>4918.3078333333333</v>
      </c>
      <c r="AB104" s="59">
        <f t="shared" si="132"/>
        <v>2765.8674999999998</v>
      </c>
      <c r="AC104" s="59">
        <f t="shared" si="134"/>
        <v>3596.1062499999998</v>
      </c>
      <c r="AD104" s="59">
        <f t="shared" si="136"/>
        <v>3476.3807499999998</v>
      </c>
      <c r="AE104" s="59">
        <f t="shared" si="138"/>
        <v>2770.5128333333337</v>
      </c>
      <c r="AF104" s="59">
        <f t="shared" si="140"/>
        <v>2729.8474166666665</v>
      </c>
      <c r="AG104" s="59">
        <f t="shared" si="142"/>
        <v>4204.6080000000002</v>
      </c>
      <c r="AH104" s="59">
        <f t="shared" si="144"/>
        <v>2544.7301666666667</v>
      </c>
      <c r="AI104" s="59">
        <f t="shared" si="146"/>
        <v>3810.5254166666664</v>
      </c>
      <c r="AJ104" s="59">
        <f t="shared" si="148"/>
        <v>3498.8083333333334</v>
      </c>
      <c r="AK104" s="59">
        <f t="shared" si="149"/>
        <v>4913.9655000000002</v>
      </c>
      <c r="AL104" s="59">
        <f t="shared" si="150"/>
        <v>3205.0681666666665</v>
      </c>
      <c r="AM104" s="59">
        <f t="shared" si="151"/>
        <v>3470.1737499999999</v>
      </c>
      <c r="AN104" s="59">
        <f t="shared" si="152"/>
        <v>2618.9530833333333</v>
      </c>
      <c r="AO104" s="59">
        <f t="shared" si="153"/>
        <v>5148.4816666666675</v>
      </c>
      <c r="AP104" s="59">
        <f t="shared" si="154"/>
        <v>8538.7404999999999</v>
      </c>
      <c r="AQ104" s="59">
        <f t="shared" si="155"/>
        <v>10274.190916666668</v>
      </c>
      <c r="AR104" s="59">
        <f t="shared" si="156"/>
        <v>9660.3310833333326</v>
      </c>
      <c r="AS104" s="59">
        <f t="shared" si="157"/>
        <v>5995.5114166666663</v>
      </c>
      <c r="AT104" s="59">
        <f t="shared" ref="AT104:AT135" si="158">($L$40/$V$4)</f>
        <v>4003.8519166666665</v>
      </c>
      <c r="AU104" s="59">
        <f t="shared" si="97"/>
        <v>5827.9452499999998</v>
      </c>
      <c r="AV104" s="59">
        <f t="shared" si="99"/>
        <v>9643.6972500000011</v>
      </c>
      <c r="AW104" s="59">
        <f t="shared" si="101"/>
        <v>11635.356666666665</v>
      </c>
      <c r="AX104" s="59">
        <f t="shared" si="103"/>
        <v>9811.2633333333342</v>
      </c>
      <c r="AY104" s="59">
        <f t="shared" si="105"/>
        <v>6020.6667500000003</v>
      </c>
      <c r="AZ104" s="59">
        <f t="shared" si="108"/>
        <v>4018.9451666666669</v>
      </c>
      <c r="BA104" s="59">
        <f t="shared" si="116"/>
        <v>5838.007333333333</v>
      </c>
      <c r="BB104" s="59">
        <f t="shared" si="120"/>
        <v>9668.3391666666666</v>
      </c>
      <c r="BC104" s="59">
        <f t="shared" si="122"/>
        <v>11666.241166666667</v>
      </c>
      <c r="BD104" s="59">
        <f t="shared" si="124"/>
        <v>445.52699999999999</v>
      </c>
      <c r="BE104" s="59">
        <f t="shared" si="126"/>
        <v>436.86108333333334</v>
      </c>
      <c r="BF104" s="59">
        <f t="shared" si="129"/>
        <v>298.78333333333342</v>
      </c>
      <c r="BG104" s="59">
        <f t="shared" si="131"/>
        <v>229.74441666666669</v>
      </c>
      <c r="BH104" s="59">
        <f t="shared" si="133"/>
        <v>298.78333333333342</v>
      </c>
      <c r="BI104" s="59">
        <f t="shared" si="135"/>
        <v>436.86108333333334</v>
      </c>
      <c r="BJ104" s="59">
        <f t="shared" si="137"/>
        <v>505.89991666666657</v>
      </c>
      <c r="BK104" s="59">
        <f t="shared" si="139"/>
        <v>462.01641666666666</v>
      </c>
      <c r="BL104" s="59">
        <f t="shared" si="141"/>
        <v>313.87650000000008</v>
      </c>
      <c r="BM104" s="59">
        <f t="shared" si="143"/>
        <v>239.80658333333335</v>
      </c>
      <c r="BN104" s="59">
        <f t="shared" si="145"/>
        <v>256.58483333333334</v>
      </c>
      <c r="BO104" s="59">
        <f t="shared" si="147"/>
        <v>427.64141666666666</v>
      </c>
      <c r="BP104" s="59">
        <f t="shared" si="78"/>
        <v>513.16974999999991</v>
      </c>
      <c r="BQ104" s="59">
        <f t="shared" si="80"/>
        <v>301.86449999999996</v>
      </c>
      <c r="BR104" s="59">
        <f t="shared" si="82"/>
        <v>181.11866666666668</v>
      </c>
      <c r="BS104" s="59">
        <f t="shared" si="84"/>
        <v>120.74583333333334</v>
      </c>
      <c r="BT104" s="59">
        <f t="shared" si="86"/>
        <v>181.11866666666668</v>
      </c>
      <c r="BU104" s="59">
        <f t="shared" si="88"/>
        <v>301.86449999999996</v>
      </c>
      <c r="BV104" s="59">
        <f t="shared" si="90"/>
        <v>362.23750000000001</v>
      </c>
      <c r="BW104" s="59">
        <f t="shared" si="92"/>
        <v>150.93224999999998</v>
      </c>
      <c r="BX104" s="59">
        <f t="shared" si="94"/>
        <v>90.559333333333342</v>
      </c>
      <c r="BY104" s="59">
        <f t="shared" si="96"/>
        <v>60.372916666666669</v>
      </c>
      <c r="BZ104" s="59">
        <f t="shared" si="98"/>
        <v>90.559333333333342</v>
      </c>
      <c r="CA104" s="59">
        <f t="shared" si="100"/>
        <v>150.93224999999998</v>
      </c>
      <c r="CB104" s="59">
        <f t="shared" si="102"/>
        <v>181.11875000000001</v>
      </c>
      <c r="CC104" s="59">
        <f t="shared" si="104"/>
        <v>0</v>
      </c>
      <c r="CD104" s="59">
        <f t="shared" si="106"/>
        <v>0</v>
      </c>
      <c r="CE104" s="59">
        <f t="shared" si="109"/>
        <v>0</v>
      </c>
      <c r="CG104" s="59">
        <f t="shared" si="110"/>
        <v>190383.85291666671</v>
      </c>
    </row>
    <row r="105" spans="1:85" s="97" customFormat="1" x14ac:dyDescent="0.3">
      <c r="A105" s="95" t="s">
        <v>19</v>
      </c>
      <c r="B105" s="96">
        <v>2029</v>
      </c>
      <c r="C105" s="59"/>
      <c r="D105" s="59"/>
      <c r="L105" s="59">
        <f t="shared" si="111"/>
        <v>0</v>
      </c>
      <c r="M105" s="288">
        <f t="shared" si="117"/>
        <v>22846062.34999999</v>
      </c>
      <c r="N105" s="59">
        <f t="shared" si="112"/>
        <v>190383.85291666671</v>
      </c>
      <c r="O105" s="288">
        <f t="shared" si="118"/>
        <v>13166119.608750012</v>
      </c>
      <c r="P105" s="288">
        <f t="shared" si="113"/>
        <v>9679942.7412499785</v>
      </c>
      <c r="Q105" s="288">
        <f t="shared" si="114"/>
        <v>16351.172385202944</v>
      </c>
      <c r="R105" s="288">
        <f t="shared" si="127"/>
        <v>55175.67362512488</v>
      </c>
      <c r="T105" s="59">
        <f t="shared" si="107"/>
        <v>0</v>
      </c>
      <c r="U105" s="59">
        <f t="shared" si="115"/>
        <v>113.54166666666667</v>
      </c>
      <c r="V105" s="59">
        <f t="shared" si="119"/>
        <v>741.4666666666667</v>
      </c>
      <c r="W105" s="59">
        <f t="shared" si="121"/>
        <v>2164.2416666666668</v>
      </c>
      <c r="X105" s="59">
        <f t="shared" si="123"/>
        <v>4492.5544166666668</v>
      </c>
      <c r="Y105" s="59">
        <f t="shared" si="125"/>
        <v>4601.3395833333334</v>
      </c>
      <c r="Z105" s="59">
        <f t="shared" si="128"/>
        <v>4956.3041666666668</v>
      </c>
      <c r="AA105" s="59">
        <f t="shared" si="130"/>
        <v>4918.3078333333333</v>
      </c>
      <c r="AB105" s="59">
        <f t="shared" si="132"/>
        <v>2765.8674999999998</v>
      </c>
      <c r="AC105" s="59">
        <f t="shared" si="134"/>
        <v>3596.1062499999998</v>
      </c>
      <c r="AD105" s="59">
        <f t="shared" si="136"/>
        <v>3476.3807499999998</v>
      </c>
      <c r="AE105" s="59">
        <f t="shared" si="138"/>
        <v>2770.5128333333337</v>
      </c>
      <c r="AF105" s="59">
        <f t="shared" si="140"/>
        <v>2729.8474166666665</v>
      </c>
      <c r="AG105" s="59">
        <f t="shared" si="142"/>
        <v>4204.6080000000002</v>
      </c>
      <c r="AH105" s="59">
        <f t="shared" si="144"/>
        <v>2544.7301666666667</v>
      </c>
      <c r="AI105" s="59">
        <f t="shared" si="146"/>
        <v>3810.5254166666664</v>
      </c>
      <c r="AJ105" s="59">
        <f t="shared" si="148"/>
        <v>3498.8083333333334</v>
      </c>
      <c r="AK105" s="59">
        <f t="shared" si="149"/>
        <v>4913.9655000000002</v>
      </c>
      <c r="AL105" s="59">
        <f t="shared" si="150"/>
        <v>3205.0681666666665</v>
      </c>
      <c r="AM105" s="59">
        <f t="shared" si="151"/>
        <v>3470.1737499999999</v>
      </c>
      <c r="AN105" s="59">
        <f t="shared" si="152"/>
        <v>2618.9530833333333</v>
      </c>
      <c r="AO105" s="59">
        <f t="shared" si="153"/>
        <v>5148.4816666666675</v>
      </c>
      <c r="AP105" s="59">
        <f t="shared" si="154"/>
        <v>8538.7404999999999</v>
      </c>
      <c r="AQ105" s="59">
        <f t="shared" si="155"/>
        <v>10274.190916666668</v>
      </c>
      <c r="AR105" s="59">
        <f t="shared" si="156"/>
        <v>9660.3310833333326</v>
      </c>
      <c r="AS105" s="59">
        <f t="shared" si="157"/>
        <v>5995.5114166666663</v>
      </c>
      <c r="AT105" s="59">
        <f t="shared" si="158"/>
        <v>4003.8519166666665</v>
      </c>
      <c r="AU105" s="59">
        <f t="shared" ref="AU105:AU136" si="159">($L$41/$V$4)</f>
        <v>5827.9452499999998</v>
      </c>
      <c r="AV105" s="59">
        <f t="shared" si="99"/>
        <v>9643.6972500000011</v>
      </c>
      <c r="AW105" s="59">
        <f t="shared" si="101"/>
        <v>11635.356666666665</v>
      </c>
      <c r="AX105" s="59">
        <f t="shared" si="103"/>
        <v>9811.2633333333342</v>
      </c>
      <c r="AY105" s="59">
        <f t="shared" si="105"/>
        <v>6020.6667500000003</v>
      </c>
      <c r="AZ105" s="59">
        <f t="shared" si="108"/>
        <v>4018.9451666666669</v>
      </c>
      <c r="BA105" s="59">
        <f t="shared" si="116"/>
        <v>5838.007333333333</v>
      </c>
      <c r="BB105" s="59">
        <f t="shared" si="120"/>
        <v>9668.3391666666666</v>
      </c>
      <c r="BC105" s="59">
        <f t="shared" si="122"/>
        <v>11666.241166666667</v>
      </c>
      <c r="BD105" s="59">
        <f t="shared" si="124"/>
        <v>445.52699999999999</v>
      </c>
      <c r="BE105" s="59">
        <f t="shared" si="126"/>
        <v>436.86108333333334</v>
      </c>
      <c r="BF105" s="59">
        <f t="shared" si="129"/>
        <v>298.78333333333342</v>
      </c>
      <c r="BG105" s="59">
        <f t="shared" si="131"/>
        <v>229.74441666666669</v>
      </c>
      <c r="BH105" s="59">
        <f t="shared" si="133"/>
        <v>298.78333333333342</v>
      </c>
      <c r="BI105" s="59">
        <f t="shared" si="135"/>
        <v>436.86108333333334</v>
      </c>
      <c r="BJ105" s="59">
        <f t="shared" si="137"/>
        <v>505.89991666666657</v>
      </c>
      <c r="BK105" s="59">
        <f t="shared" si="139"/>
        <v>462.01641666666666</v>
      </c>
      <c r="BL105" s="59">
        <f t="shared" si="141"/>
        <v>313.87650000000008</v>
      </c>
      <c r="BM105" s="59">
        <f t="shared" si="143"/>
        <v>239.80658333333335</v>
      </c>
      <c r="BN105" s="59">
        <f t="shared" si="145"/>
        <v>256.58483333333334</v>
      </c>
      <c r="BO105" s="59">
        <f t="shared" si="147"/>
        <v>427.64141666666666</v>
      </c>
      <c r="BP105" s="59">
        <f t="shared" si="78"/>
        <v>513.16974999999991</v>
      </c>
      <c r="BQ105" s="59">
        <f t="shared" si="80"/>
        <v>301.86449999999996</v>
      </c>
      <c r="BR105" s="59">
        <f t="shared" si="82"/>
        <v>181.11866666666668</v>
      </c>
      <c r="BS105" s="59">
        <f t="shared" si="84"/>
        <v>120.74583333333334</v>
      </c>
      <c r="BT105" s="59">
        <f t="shared" si="86"/>
        <v>181.11866666666668</v>
      </c>
      <c r="BU105" s="59">
        <f t="shared" si="88"/>
        <v>301.86449999999996</v>
      </c>
      <c r="BV105" s="59">
        <f t="shared" si="90"/>
        <v>362.23750000000001</v>
      </c>
      <c r="BW105" s="59">
        <f t="shared" si="92"/>
        <v>150.93224999999998</v>
      </c>
      <c r="BX105" s="59">
        <f t="shared" si="94"/>
        <v>90.559333333333342</v>
      </c>
      <c r="BY105" s="59">
        <f t="shared" si="96"/>
        <v>60.372916666666669</v>
      </c>
      <c r="BZ105" s="59">
        <f t="shared" si="98"/>
        <v>90.559333333333342</v>
      </c>
      <c r="CA105" s="59">
        <f t="shared" si="100"/>
        <v>150.93224999999998</v>
      </c>
      <c r="CB105" s="59">
        <f t="shared" si="102"/>
        <v>181.11875000000001</v>
      </c>
      <c r="CC105" s="59">
        <f t="shared" si="104"/>
        <v>0</v>
      </c>
      <c r="CD105" s="59">
        <f t="shared" si="106"/>
        <v>0</v>
      </c>
      <c r="CE105" s="59">
        <f t="shared" si="109"/>
        <v>0</v>
      </c>
      <c r="CG105" s="59">
        <f t="shared" si="110"/>
        <v>190383.85291666671</v>
      </c>
    </row>
    <row r="106" spans="1:85" s="97" customFormat="1" x14ac:dyDescent="0.3">
      <c r="A106" s="95" t="s">
        <v>20</v>
      </c>
      <c r="B106" s="96">
        <v>2029</v>
      </c>
      <c r="C106" s="59"/>
      <c r="D106" s="59"/>
      <c r="L106" s="59">
        <f t="shared" si="111"/>
        <v>0</v>
      </c>
      <c r="M106" s="288">
        <f t="shared" si="117"/>
        <v>22846062.34999999</v>
      </c>
      <c r="N106" s="59">
        <f t="shared" si="112"/>
        <v>190383.85291666671</v>
      </c>
      <c r="O106" s="288">
        <f t="shared" si="118"/>
        <v>13356503.461666679</v>
      </c>
      <c r="P106" s="288">
        <f t="shared" si="113"/>
        <v>9489558.8883333113</v>
      </c>
      <c r="Q106" s="288">
        <f t="shared" si="114"/>
        <v>16029.579656649512</v>
      </c>
      <c r="R106" s="288">
        <f t="shared" si="127"/>
        <v>54090.48566349988</v>
      </c>
      <c r="T106" s="59">
        <f t="shared" si="107"/>
        <v>0</v>
      </c>
      <c r="U106" s="59">
        <f t="shared" si="115"/>
        <v>113.54166666666667</v>
      </c>
      <c r="V106" s="59">
        <f t="shared" si="119"/>
        <v>741.4666666666667</v>
      </c>
      <c r="W106" s="59">
        <f t="shared" si="121"/>
        <v>2164.2416666666668</v>
      </c>
      <c r="X106" s="59">
        <f t="shared" si="123"/>
        <v>4492.5544166666668</v>
      </c>
      <c r="Y106" s="59">
        <f t="shared" si="125"/>
        <v>4601.3395833333334</v>
      </c>
      <c r="Z106" s="59">
        <f t="shared" si="128"/>
        <v>4956.3041666666668</v>
      </c>
      <c r="AA106" s="59">
        <f t="shared" si="130"/>
        <v>4918.3078333333333</v>
      </c>
      <c r="AB106" s="59">
        <f t="shared" si="132"/>
        <v>2765.8674999999998</v>
      </c>
      <c r="AC106" s="59">
        <f t="shared" si="134"/>
        <v>3596.1062499999998</v>
      </c>
      <c r="AD106" s="59">
        <f t="shared" si="136"/>
        <v>3476.3807499999998</v>
      </c>
      <c r="AE106" s="59">
        <f t="shared" si="138"/>
        <v>2770.5128333333337</v>
      </c>
      <c r="AF106" s="59">
        <f t="shared" si="140"/>
        <v>2729.8474166666665</v>
      </c>
      <c r="AG106" s="59">
        <f t="shared" si="142"/>
        <v>4204.6080000000002</v>
      </c>
      <c r="AH106" s="59">
        <f t="shared" si="144"/>
        <v>2544.7301666666667</v>
      </c>
      <c r="AI106" s="59">
        <f t="shared" si="146"/>
        <v>3810.5254166666664</v>
      </c>
      <c r="AJ106" s="59">
        <f t="shared" si="148"/>
        <v>3498.8083333333334</v>
      </c>
      <c r="AK106" s="59">
        <f t="shared" si="149"/>
        <v>4913.9655000000002</v>
      </c>
      <c r="AL106" s="59">
        <f t="shared" si="150"/>
        <v>3205.0681666666665</v>
      </c>
      <c r="AM106" s="59">
        <f t="shared" si="151"/>
        <v>3470.1737499999999</v>
      </c>
      <c r="AN106" s="59">
        <f t="shared" si="152"/>
        <v>2618.9530833333333</v>
      </c>
      <c r="AO106" s="59">
        <f t="shared" si="153"/>
        <v>5148.4816666666675</v>
      </c>
      <c r="AP106" s="59">
        <f t="shared" si="154"/>
        <v>8538.7404999999999</v>
      </c>
      <c r="AQ106" s="59">
        <f t="shared" si="155"/>
        <v>10274.190916666668</v>
      </c>
      <c r="AR106" s="59">
        <f t="shared" si="156"/>
        <v>9660.3310833333326</v>
      </c>
      <c r="AS106" s="59">
        <f t="shared" si="157"/>
        <v>5995.5114166666663</v>
      </c>
      <c r="AT106" s="59">
        <f t="shared" si="158"/>
        <v>4003.8519166666665</v>
      </c>
      <c r="AU106" s="59">
        <f t="shared" si="159"/>
        <v>5827.9452499999998</v>
      </c>
      <c r="AV106" s="59">
        <f t="shared" ref="AV106:AV137" si="160">($L$42/$V$4)</f>
        <v>9643.6972500000011</v>
      </c>
      <c r="AW106" s="59">
        <f t="shared" si="101"/>
        <v>11635.356666666665</v>
      </c>
      <c r="AX106" s="59">
        <f t="shared" si="103"/>
        <v>9811.2633333333342</v>
      </c>
      <c r="AY106" s="59">
        <f t="shared" si="105"/>
        <v>6020.6667500000003</v>
      </c>
      <c r="AZ106" s="59">
        <f t="shared" si="108"/>
        <v>4018.9451666666669</v>
      </c>
      <c r="BA106" s="59">
        <f t="shared" si="116"/>
        <v>5838.007333333333</v>
      </c>
      <c r="BB106" s="59">
        <f t="shared" si="120"/>
        <v>9668.3391666666666</v>
      </c>
      <c r="BC106" s="59">
        <f t="shared" si="122"/>
        <v>11666.241166666667</v>
      </c>
      <c r="BD106" s="59">
        <f t="shared" si="124"/>
        <v>445.52699999999999</v>
      </c>
      <c r="BE106" s="59">
        <f t="shared" si="126"/>
        <v>436.86108333333334</v>
      </c>
      <c r="BF106" s="59">
        <f t="shared" si="129"/>
        <v>298.78333333333342</v>
      </c>
      <c r="BG106" s="59">
        <f t="shared" si="131"/>
        <v>229.74441666666669</v>
      </c>
      <c r="BH106" s="59">
        <f t="shared" si="133"/>
        <v>298.78333333333342</v>
      </c>
      <c r="BI106" s="59">
        <f t="shared" si="135"/>
        <v>436.86108333333334</v>
      </c>
      <c r="BJ106" s="59">
        <f t="shared" si="137"/>
        <v>505.89991666666657</v>
      </c>
      <c r="BK106" s="59">
        <f t="shared" si="139"/>
        <v>462.01641666666666</v>
      </c>
      <c r="BL106" s="59">
        <f t="shared" si="141"/>
        <v>313.87650000000008</v>
      </c>
      <c r="BM106" s="59">
        <f t="shared" si="143"/>
        <v>239.80658333333335</v>
      </c>
      <c r="BN106" s="59">
        <f t="shared" si="145"/>
        <v>256.58483333333334</v>
      </c>
      <c r="BO106" s="59">
        <f t="shared" si="147"/>
        <v>427.64141666666666</v>
      </c>
      <c r="BP106" s="59">
        <f t="shared" si="78"/>
        <v>513.16974999999991</v>
      </c>
      <c r="BQ106" s="59">
        <f t="shared" si="80"/>
        <v>301.86449999999996</v>
      </c>
      <c r="BR106" s="59">
        <f t="shared" si="82"/>
        <v>181.11866666666668</v>
      </c>
      <c r="BS106" s="59">
        <f t="shared" si="84"/>
        <v>120.74583333333334</v>
      </c>
      <c r="BT106" s="59">
        <f t="shared" si="86"/>
        <v>181.11866666666668</v>
      </c>
      <c r="BU106" s="59">
        <f t="shared" si="88"/>
        <v>301.86449999999996</v>
      </c>
      <c r="BV106" s="59">
        <f t="shared" si="90"/>
        <v>362.23750000000001</v>
      </c>
      <c r="BW106" s="59">
        <f t="shared" si="92"/>
        <v>150.93224999999998</v>
      </c>
      <c r="BX106" s="59">
        <f t="shared" si="94"/>
        <v>90.559333333333342</v>
      </c>
      <c r="BY106" s="59">
        <f t="shared" si="96"/>
        <v>60.372916666666669</v>
      </c>
      <c r="BZ106" s="59">
        <f t="shared" si="98"/>
        <v>90.559333333333342</v>
      </c>
      <c r="CA106" s="59">
        <f t="shared" si="100"/>
        <v>150.93224999999998</v>
      </c>
      <c r="CB106" s="59">
        <f t="shared" si="102"/>
        <v>181.11875000000001</v>
      </c>
      <c r="CC106" s="59">
        <f t="shared" si="104"/>
        <v>0</v>
      </c>
      <c r="CD106" s="59">
        <f t="shared" si="106"/>
        <v>0</v>
      </c>
      <c r="CE106" s="59">
        <f t="shared" si="109"/>
        <v>0</v>
      </c>
      <c r="CG106" s="59">
        <f t="shared" si="110"/>
        <v>190383.85291666671</v>
      </c>
    </row>
    <row r="107" spans="1:85" s="97" customFormat="1" x14ac:dyDescent="0.3">
      <c r="A107" s="95" t="s">
        <v>21</v>
      </c>
      <c r="B107" s="96">
        <v>2029</v>
      </c>
      <c r="C107" s="59"/>
      <c r="D107" s="59"/>
      <c r="L107" s="59">
        <f t="shared" si="111"/>
        <v>0</v>
      </c>
      <c r="M107" s="288">
        <f t="shared" si="117"/>
        <v>22846062.34999999</v>
      </c>
      <c r="N107" s="59">
        <f t="shared" si="112"/>
        <v>190383.85291666671</v>
      </c>
      <c r="O107" s="288">
        <f t="shared" si="118"/>
        <v>13546887.314583346</v>
      </c>
      <c r="P107" s="288">
        <f t="shared" si="113"/>
        <v>9299175.0354166441</v>
      </c>
      <c r="Q107" s="288">
        <f t="shared" si="114"/>
        <v>15707.986928096083</v>
      </c>
      <c r="R107" s="288">
        <f t="shared" si="127"/>
        <v>53005.297701874872</v>
      </c>
      <c r="T107" s="59">
        <f t="shared" si="107"/>
        <v>0</v>
      </c>
      <c r="U107" s="59">
        <f t="shared" si="115"/>
        <v>113.54166666666667</v>
      </c>
      <c r="V107" s="59">
        <f t="shared" si="119"/>
        <v>741.4666666666667</v>
      </c>
      <c r="W107" s="59">
        <f t="shared" si="121"/>
        <v>2164.2416666666668</v>
      </c>
      <c r="X107" s="59">
        <f t="shared" si="123"/>
        <v>4492.5544166666668</v>
      </c>
      <c r="Y107" s="59">
        <f t="shared" si="125"/>
        <v>4601.3395833333334</v>
      </c>
      <c r="Z107" s="59">
        <f t="shared" si="128"/>
        <v>4956.3041666666668</v>
      </c>
      <c r="AA107" s="59">
        <f t="shared" si="130"/>
        <v>4918.3078333333333</v>
      </c>
      <c r="AB107" s="59">
        <f t="shared" si="132"/>
        <v>2765.8674999999998</v>
      </c>
      <c r="AC107" s="59">
        <f t="shared" si="134"/>
        <v>3596.1062499999998</v>
      </c>
      <c r="AD107" s="59">
        <f t="shared" si="136"/>
        <v>3476.3807499999998</v>
      </c>
      <c r="AE107" s="59">
        <f t="shared" si="138"/>
        <v>2770.5128333333337</v>
      </c>
      <c r="AF107" s="59">
        <f t="shared" si="140"/>
        <v>2729.8474166666665</v>
      </c>
      <c r="AG107" s="59">
        <f t="shared" si="142"/>
        <v>4204.6080000000002</v>
      </c>
      <c r="AH107" s="59">
        <f t="shared" si="144"/>
        <v>2544.7301666666667</v>
      </c>
      <c r="AI107" s="59">
        <f t="shared" si="146"/>
        <v>3810.5254166666664</v>
      </c>
      <c r="AJ107" s="59">
        <f t="shared" si="148"/>
        <v>3498.8083333333334</v>
      </c>
      <c r="AK107" s="59">
        <f t="shared" si="149"/>
        <v>4913.9655000000002</v>
      </c>
      <c r="AL107" s="59">
        <f t="shared" si="150"/>
        <v>3205.0681666666665</v>
      </c>
      <c r="AM107" s="59">
        <f t="shared" si="151"/>
        <v>3470.1737499999999</v>
      </c>
      <c r="AN107" s="59">
        <f t="shared" si="152"/>
        <v>2618.9530833333333</v>
      </c>
      <c r="AO107" s="59">
        <f t="shared" si="153"/>
        <v>5148.4816666666675</v>
      </c>
      <c r="AP107" s="59">
        <f t="shared" si="154"/>
        <v>8538.7404999999999</v>
      </c>
      <c r="AQ107" s="59">
        <f t="shared" si="155"/>
        <v>10274.190916666668</v>
      </c>
      <c r="AR107" s="59">
        <f t="shared" si="156"/>
        <v>9660.3310833333326</v>
      </c>
      <c r="AS107" s="59">
        <f t="shared" si="157"/>
        <v>5995.5114166666663</v>
      </c>
      <c r="AT107" s="59">
        <f t="shared" si="158"/>
        <v>4003.8519166666665</v>
      </c>
      <c r="AU107" s="59">
        <f t="shared" si="159"/>
        <v>5827.9452499999998</v>
      </c>
      <c r="AV107" s="59">
        <f t="shared" si="160"/>
        <v>9643.6972500000011</v>
      </c>
      <c r="AW107" s="59">
        <f t="shared" ref="AW107:AW138" si="161">($L$43/$V$4)</f>
        <v>11635.356666666665</v>
      </c>
      <c r="AX107" s="59">
        <f t="shared" si="103"/>
        <v>9811.2633333333342</v>
      </c>
      <c r="AY107" s="59">
        <f t="shared" si="105"/>
        <v>6020.6667500000003</v>
      </c>
      <c r="AZ107" s="59">
        <f t="shared" si="108"/>
        <v>4018.9451666666669</v>
      </c>
      <c r="BA107" s="59">
        <f t="shared" si="116"/>
        <v>5838.007333333333</v>
      </c>
      <c r="BB107" s="59">
        <f t="shared" si="120"/>
        <v>9668.3391666666666</v>
      </c>
      <c r="BC107" s="59">
        <f t="shared" si="122"/>
        <v>11666.241166666667</v>
      </c>
      <c r="BD107" s="59">
        <f t="shared" si="124"/>
        <v>445.52699999999999</v>
      </c>
      <c r="BE107" s="59">
        <f t="shared" si="126"/>
        <v>436.86108333333334</v>
      </c>
      <c r="BF107" s="59">
        <f t="shared" si="129"/>
        <v>298.78333333333342</v>
      </c>
      <c r="BG107" s="59">
        <f t="shared" si="131"/>
        <v>229.74441666666669</v>
      </c>
      <c r="BH107" s="59">
        <f t="shared" si="133"/>
        <v>298.78333333333342</v>
      </c>
      <c r="BI107" s="59">
        <f t="shared" si="135"/>
        <v>436.86108333333334</v>
      </c>
      <c r="BJ107" s="59">
        <f t="shared" si="137"/>
        <v>505.89991666666657</v>
      </c>
      <c r="BK107" s="59">
        <f t="shared" si="139"/>
        <v>462.01641666666666</v>
      </c>
      <c r="BL107" s="59">
        <f t="shared" si="141"/>
        <v>313.87650000000008</v>
      </c>
      <c r="BM107" s="59">
        <f t="shared" si="143"/>
        <v>239.80658333333335</v>
      </c>
      <c r="BN107" s="59">
        <f t="shared" si="145"/>
        <v>256.58483333333334</v>
      </c>
      <c r="BO107" s="59">
        <f t="shared" si="147"/>
        <v>427.64141666666666</v>
      </c>
      <c r="BP107" s="59">
        <f t="shared" si="78"/>
        <v>513.16974999999991</v>
      </c>
      <c r="BQ107" s="59">
        <f t="shared" si="80"/>
        <v>301.86449999999996</v>
      </c>
      <c r="BR107" s="59">
        <f t="shared" si="82"/>
        <v>181.11866666666668</v>
      </c>
      <c r="BS107" s="59">
        <f t="shared" si="84"/>
        <v>120.74583333333334</v>
      </c>
      <c r="BT107" s="59">
        <f t="shared" si="86"/>
        <v>181.11866666666668</v>
      </c>
      <c r="BU107" s="59">
        <f t="shared" si="88"/>
        <v>301.86449999999996</v>
      </c>
      <c r="BV107" s="59">
        <f t="shared" si="90"/>
        <v>362.23750000000001</v>
      </c>
      <c r="BW107" s="59">
        <f t="shared" si="92"/>
        <v>150.93224999999998</v>
      </c>
      <c r="BX107" s="59">
        <f t="shared" si="94"/>
        <v>90.559333333333342</v>
      </c>
      <c r="BY107" s="59">
        <f t="shared" si="96"/>
        <v>60.372916666666669</v>
      </c>
      <c r="BZ107" s="59">
        <f t="shared" si="98"/>
        <v>90.559333333333342</v>
      </c>
      <c r="CA107" s="59">
        <f t="shared" si="100"/>
        <v>150.93224999999998</v>
      </c>
      <c r="CB107" s="59">
        <f t="shared" si="102"/>
        <v>181.11875000000001</v>
      </c>
      <c r="CC107" s="59">
        <f t="shared" si="104"/>
        <v>0</v>
      </c>
      <c r="CD107" s="59">
        <f t="shared" si="106"/>
        <v>0</v>
      </c>
      <c r="CE107" s="59">
        <f t="shared" si="109"/>
        <v>0</v>
      </c>
      <c r="CG107" s="59">
        <f t="shared" si="110"/>
        <v>190383.85291666671</v>
      </c>
    </row>
    <row r="108" spans="1:85" s="97" customFormat="1" x14ac:dyDescent="0.3">
      <c r="A108" s="95" t="s">
        <v>22</v>
      </c>
      <c r="B108" s="96">
        <v>2029</v>
      </c>
      <c r="C108" s="59"/>
      <c r="D108" s="59"/>
      <c r="L108" s="59">
        <f t="shared" si="111"/>
        <v>0</v>
      </c>
      <c r="M108" s="288">
        <f t="shared" si="117"/>
        <v>22846062.34999999</v>
      </c>
      <c r="N108" s="59">
        <f t="shared" si="112"/>
        <v>190383.85291666671</v>
      </c>
      <c r="O108" s="288">
        <f t="shared" si="118"/>
        <v>13737271.167500013</v>
      </c>
      <c r="P108" s="288">
        <f t="shared" si="113"/>
        <v>9108791.1824999768</v>
      </c>
      <c r="Q108" s="288">
        <f t="shared" si="114"/>
        <v>15386.394199542652</v>
      </c>
      <c r="R108" s="288">
        <f t="shared" si="127"/>
        <v>51920.109740249871</v>
      </c>
      <c r="T108" s="59">
        <f t="shared" si="107"/>
        <v>0</v>
      </c>
      <c r="U108" s="59">
        <f t="shared" si="115"/>
        <v>113.54166666666667</v>
      </c>
      <c r="V108" s="59">
        <f t="shared" si="119"/>
        <v>741.4666666666667</v>
      </c>
      <c r="W108" s="59">
        <f t="shared" si="121"/>
        <v>2164.2416666666668</v>
      </c>
      <c r="X108" s="59">
        <f t="shared" si="123"/>
        <v>4492.5544166666668</v>
      </c>
      <c r="Y108" s="59">
        <f t="shared" si="125"/>
        <v>4601.3395833333334</v>
      </c>
      <c r="Z108" s="59">
        <f t="shared" si="128"/>
        <v>4956.3041666666668</v>
      </c>
      <c r="AA108" s="59">
        <f t="shared" si="130"/>
        <v>4918.3078333333333</v>
      </c>
      <c r="AB108" s="59">
        <f t="shared" si="132"/>
        <v>2765.8674999999998</v>
      </c>
      <c r="AC108" s="59">
        <f t="shared" si="134"/>
        <v>3596.1062499999998</v>
      </c>
      <c r="AD108" s="59">
        <f t="shared" si="136"/>
        <v>3476.3807499999998</v>
      </c>
      <c r="AE108" s="59">
        <f t="shared" si="138"/>
        <v>2770.5128333333337</v>
      </c>
      <c r="AF108" s="59">
        <f t="shared" si="140"/>
        <v>2729.8474166666665</v>
      </c>
      <c r="AG108" s="59">
        <f t="shared" si="142"/>
        <v>4204.6080000000002</v>
      </c>
      <c r="AH108" s="59">
        <f t="shared" si="144"/>
        <v>2544.7301666666667</v>
      </c>
      <c r="AI108" s="59">
        <f t="shared" si="146"/>
        <v>3810.5254166666664</v>
      </c>
      <c r="AJ108" s="59">
        <f t="shared" si="148"/>
        <v>3498.8083333333334</v>
      </c>
      <c r="AK108" s="59">
        <f t="shared" si="149"/>
        <v>4913.9655000000002</v>
      </c>
      <c r="AL108" s="59">
        <f t="shared" si="150"/>
        <v>3205.0681666666665</v>
      </c>
      <c r="AM108" s="59">
        <f t="shared" si="151"/>
        <v>3470.1737499999999</v>
      </c>
      <c r="AN108" s="59">
        <f t="shared" si="152"/>
        <v>2618.9530833333333</v>
      </c>
      <c r="AO108" s="59">
        <f t="shared" si="153"/>
        <v>5148.4816666666675</v>
      </c>
      <c r="AP108" s="59">
        <f t="shared" si="154"/>
        <v>8538.7404999999999</v>
      </c>
      <c r="AQ108" s="59">
        <f t="shared" si="155"/>
        <v>10274.190916666668</v>
      </c>
      <c r="AR108" s="59">
        <f t="shared" si="156"/>
        <v>9660.3310833333326</v>
      </c>
      <c r="AS108" s="59">
        <f t="shared" si="157"/>
        <v>5995.5114166666663</v>
      </c>
      <c r="AT108" s="59">
        <f t="shared" si="158"/>
        <v>4003.8519166666665</v>
      </c>
      <c r="AU108" s="59">
        <f t="shared" si="159"/>
        <v>5827.9452499999998</v>
      </c>
      <c r="AV108" s="59">
        <f t="shared" si="160"/>
        <v>9643.6972500000011</v>
      </c>
      <c r="AW108" s="59">
        <f t="shared" si="161"/>
        <v>11635.356666666665</v>
      </c>
      <c r="AX108" s="59">
        <f t="shared" ref="AX108:AX139" si="162">($L$44/$V$4)</f>
        <v>9811.2633333333342</v>
      </c>
      <c r="AY108" s="59">
        <f t="shared" si="105"/>
        <v>6020.6667500000003</v>
      </c>
      <c r="AZ108" s="59">
        <f t="shared" si="108"/>
        <v>4018.9451666666669</v>
      </c>
      <c r="BA108" s="59">
        <f t="shared" si="116"/>
        <v>5838.007333333333</v>
      </c>
      <c r="BB108" s="59">
        <f t="shared" si="120"/>
        <v>9668.3391666666666</v>
      </c>
      <c r="BC108" s="59">
        <f t="shared" si="122"/>
        <v>11666.241166666667</v>
      </c>
      <c r="BD108" s="59">
        <f t="shared" si="124"/>
        <v>445.52699999999999</v>
      </c>
      <c r="BE108" s="59">
        <f t="shared" si="126"/>
        <v>436.86108333333334</v>
      </c>
      <c r="BF108" s="59">
        <f t="shared" si="129"/>
        <v>298.78333333333342</v>
      </c>
      <c r="BG108" s="59">
        <f t="shared" si="131"/>
        <v>229.74441666666669</v>
      </c>
      <c r="BH108" s="59">
        <f t="shared" si="133"/>
        <v>298.78333333333342</v>
      </c>
      <c r="BI108" s="59">
        <f t="shared" si="135"/>
        <v>436.86108333333334</v>
      </c>
      <c r="BJ108" s="59">
        <f t="shared" si="137"/>
        <v>505.89991666666657</v>
      </c>
      <c r="BK108" s="59">
        <f t="shared" si="139"/>
        <v>462.01641666666666</v>
      </c>
      <c r="BL108" s="59">
        <f t="shared" si="141"/>
        <v>313.87650000000008</v>
      </c>
      <c r="BM108" s="59">
        <f t="shared" si="143"/>
        <v>239.80658333333335</v>
      </c>
      <c r="BN108" s="59">
        <f t="shared" si="145"/>
        <v>256.58483333333334</v>
      </c>
      <c r="BO108" s="59">
        <f t="shared" si="147"/>
        <v>427.64141666666666</v>
      </c>
      <c r="BP108" s="59">
        <f t="shared" si="78"/>
        <v>513.16974999999991</v>
      </c>
      <c r="BQ108" s="59">
        <f t="shared" si="80"/>
        <v>301.86449999999996</v>
      </c>
      <c r="BR108" s="59">
        <f t="shared" si="82"/>
        <v>181.11866666666668</v>
      </c>
      <c r="BS108" s="59">
        <f t="shared" si="84"/>
        <v>120.74583333333334</v>
      </c>
      <c r="BT108" s="59">
        <f t="shared" si="86"/>
        <v>181.11866666666668</v>
      </c>
      <c r="BU108" s="59">
        <f t="shared" si="88"/>
        <v>301.86449999999996</v>
      </c>
      <c r="BV108" s="59">
        <f t="shared" si="90"/>
        <v>362.23750000000001</v>
      </c>
      <c r="BW108" s="59">
        <f t="shared" si="92"/>
        <v>150.93224999999998</v>
      </c>
      <c r="BX108" s="59">
        <f t="shared" si="94"/>
        <v>90.559333333333342</v>
      </c>
      <c r="BY108" s="59">
        <f t="shared" si="96"/>
        <v>60.372916666666669</v>
      </c>
      <c r="BZ108" s="59">
        <f t="shared" si="98"/>
        <v>90.559333333333342</v>
      </c>
      <c r="CA108" s="59">
        <f t="shared" si="100"/>
        <v>150.93224999999998</v>
      </c>
      <c r="CB108" s="59">
        <f t="shared" si="102"/>
        <v>181.11875000000001</v>
      </c>
      <c r="CC108" s="59">
        <f t="shared" si="104"/>
        <v>0</v>
      </c>
      <c r="CD108" s="59">
        <f t="shared" si="106"/>
        <v>0</v>
      </c>
      <c r="CE108" s="59">
        <f t="shared" si="109"/>
        <v>0</v>
      </c>
      <c r="CG108" s="59">
        <f t="shared" si="110"/>
        <v>190383.85291666671</v>
      </c>
    </row>
    <row r="109" spans="1:85" s="97" customFormat="1" x14ac:dyDescent="0.3">
      <c r="A109" s="95" t="s">
        <v>23</v>
      </c>
      <c r="B109" s="96">
        <v>2029</v>
      </c>
      <c r="C109" s="59"/>
      <c r="D109" s="59"/>
      <c r="L109" s="59">
        <f t="shared" si="111"/>
        <v>0</v>
      </c>
      <c r="M109" s="288">
        <f t="shared" si="117"/>
        <v>22846062.34999999</v>
      </c>
      <c r="N109" s="59">
        <f t="shared" si="112"/>
        <v>190383.85291666671</v>
      </c>
      <c r="O109" s="288">
        <f t="shared" si="118"/>
        <v>13927655.020416681</v>
      </c>
      <c r="P109" s="288">
        <f t="shared" si="113"/>
        <v>8918407.3295833096</v>
      </c>
      <c r="Q109" s="288">
        <f t="shared" si="114"/>
        <v>15064.801470989223</v>
      </c>
      <c r="R109" s="288">
        <f t="shared" si="127"/>
        <v>50834.92177862487</v>
      </c>
      <c r="T109" s="59">
        <f t="shared" si="107"/>
        <v>0</v>
      </c>
      <c r="U109" s="59">
        <f t="shared" si="115"/>
        <v>113.54166666666667</v>
      </c>
      <c r="V109" s="59">
        <f t="shared" si="119"/>
        <v>741.4666666666667</v>
      </c>
      <c r="W109" s="59">
        <f t="shared" si="121"/>
        <v>2164.2416666666668</v>
      </c>
      <c r="X109" s="59">
        <f t="shared" si="123"/>
        <v>4492.5544166666668</v>
      </c>
      <c r="Y109" s="59">
        <f t="shared" si="125"/>
        <v>4601.3395833333334</v>
      </c>
      <c r="Z109" s="59">
        <f t="shared" si="128"/>
        <v>4956.3041666666668</v>
      </c>
      <c r="AA109" s="59">
        <f t="shared" si="130"/>
        <v>4918.3078333333333</v>
      </c>
      <c r="AB109" s="59">
        <f t="shared" si="132"/>
        <v>2765.8674999999998</v>
      </c>
      <c r="AC109" s="59">
        <f t="shared" si="134"/>
        <v>3596.1062499999998</v>
      </c>
      <c r="AD109" s="59">
        <f t="shared" si="136"/>
        <v>3476.3807499999998</v>
      </c>
      <c r="AE109" s="59">
        <f t="shared" si="138"/>
        <v>2770.5128333333337</v>
      </c>
      <c r="AF109" s="59">
        <f t="shared" si="140"/>
        <v>2729.8474166666665</v>
      </c>
      <c r="AG109" s="59">
        <f t="shared" si="142"/>
        <v>4204.6080000000002</v>
      </c>
      <c r="AH109" s="59">
        <f t="shared" si="144"/>
        <v>2544.7301666666667</v>
      </c>
      <c r="AI109" s="59">
        <f t="shared" si="146"/>
        <v>3810.5254166666664</v>
      </c>
      <c r="AJ109" s="59">
        <f t="shared" si="148"/>
        <v>3498.8083333333334</v>
      </c>
      <c r="AK109" s="59">
        <f t="shared" si="149"/>
        <v>4913.9655000000002</v>
      </c>
      <c r="AL109" s="59">
        <f t="shared" si="150"/>
        <v>3205.0681666666665</v>
      </c>
      <c r="AM109" s="59">
        <f t="shared" si="151"/>
        <v>3470.1737499999999</v>
      </c>
      <c r="AN109" s="59">
        <f t="shared" si="152"/>
        <v>2618.9530833333333</v>
      </c>
      <c r="AO109" s="59">
        <f t="shared" si="153"/>
        <v>5148.4816666666675</v>
      </c>
      <c r="AP109" s="59">
        <f t="shared" si="154"/>
        <v>8538.7404999999999</v>
      </c>
      <c r="AQ109" s="59">
        <f t="shared" si="155"/>
        <v>10274.190916666668</v>
      </c>
      <c r="AR109" s="59">
        <f t="shared" si="156"/>
        <v>9660.3310833333326</v>
      </c>
      <c r="AS109" s="59">
        <f t="shared" si="157"/>
        <v>5995.5114166666663</v>
      </c>
      <c r="AT109" s="59">
        <f t="shared" si="158"/>
        <v>4003.8519166666665</v>
      </c>
      <c r="AU109" s="59">
        <f t="shared" si="159"/>
        <v>5827.9452499999998</v>
      </c>
      <c r="AV109" s="59">
        <f t="shared" si="160"/>
        <v>9643.6972500000011</v>
      </c>
      <c r="AW109" s="59">
        <f t="shared" si="161"/>
        <v>11635.356666666665</v>
      </c>
      <c r="AX109" s="59">
        <f t="shared" si="162"/>
        <v>9811.2633333333342</v>
      </c>
      <c r="AY109" s="59">
        <f t="shared" ref="AY109:AY140" si="163">($L$45/$V$4)</f>
        <v>6020.6667500000003</v>
      </c>
      <c r="AZ109" s="59">
        <f t="shared" si="108"/>
        <v>4018.9451666666669</v>
      </c>
      <c r="BA109" s="59">
        <f t="shared" si="116"/>
        <v>5838.007333333333</v>
      </c>
      <c r="BB109" s="59">
        <f t="shared" si="120"/>
        <v>9668.3391666666666</v>
      </c>
      <c r="BC109" s="59">
        <f t="shared" si="122"/>
        <v>11666.241166666667</v>
      </c>
      <c r="BD109" s="59">
        <f t="shared" si="124"/>
        <v>445.52699999999999</v>
      </c>
      <c r="BE109" s="59">
        <f t="shared" si="126"/>
        <v>436.86108333333334</v>
      </c>
      <c r="BF109" s="59">
        <f t="shared" si="129"/>
        <v>298.78333333333342</v>
      </c>
      <c r="BG109" s="59">
        <f t="shared" si="131"/>
        <v>229.74441666666669</v>
      </c>
      <c r="BH109" s="59">
        <f t="shared" si="133"/>
        <v>298.78333333333342</v>
      </c>
      <c r="BI109" s="59">
        <f t="shared" si="135"/>
        <v>436.86108333333334</v>
      </c>
      <c r="BJ109" s="59">
        <f t="shared" si="137"/>
        <v>505.89991666666657</v>
      </c>
      <c r="BK109" s="59">
        <f t="shared" si="139"/>
        <v>462.01641666666666</v>
      </c>
      <c r="BL109" s="59">
        <f t="shared" si="141"/>
        <v>313.87650000000008</v>
      </c>
      <c r="BM109" s="59">
        <f t="shared" si="143"/>
        <v>239.80658333333335</v>
      </c>
      <c r="BN109" s="59">
        <f t="shared" si="145"/>
        <v>256.58483333333334</v>
      </c>
      <c r="BO109" s="59">
        <f t="shared" si="147"/>
        <v>427.64141666666666</v>
      </c>
      <c r="BP109" s="59">
        <f t="shared" si="78"/>
        <v>513.16974999999991</v>
      </c>
      <c r="BQ109" s="59">
        <f t="shared" si="80"/>
        <v>301.86449999999996</v>
      </c>
      <c r="BR109" s="59">
        <f t="shared" si="82"/>
        <v>181.11866666666668</v>
      </c>
      <c r="BS109" s="59">
        <f t="shared" si="84"/>
        <v>120.74583333333334</v>
      </c>
      <c r="BT109" s="59">
        <f t="shared" si="86"/>
        <v>181.11866666666668</v>
      </c>
      <c r="BU109" s="59">
        <f t="shared" si="88"/>
        <v>301.86449999999996</v>
      </c>
      <c r="BV109" s="59">
        <f t="shared" si="90"/>
        <v>362.23750000000001</v>
      </c>
      <c r="BW109" s="59">
        <f t="shared" si="92"/>
        <v>150.93224999999998</v>
      </c>
      <c r="BX109" s="59">
        <f t="shared" si="94"/>
        <v>90.559333333333342</v>
      </c>
      <c r="BY109" s="59">
        <f t="shared" si="96"/>
        <v>60.372916666666669</v>
      </c>
      <c r="BZ109" s="59">
        <f t="shared" si="98"/>
        <v>90.559333333333342</v>
      </c>
      <c r="CA109" s="59">
        <f t="shared" si="100"/>
        <v>150.93224999999998</v>
      </c>
      <c r="CB109" s="59">
        <f t="shared" si="102"/>
        <v>181.11875000000001</v>
      </c>
      <c r="CC109" s="59">
        <f t="shared" si="104"/>
        <v>0</v>
      </c>
      <c r="CD109" s="59">
        <f t="shared" si="106"/>
        <v>0</v>
      </c>
      <c r="CE109" s="59">
        <f t="shared" si="109"/>
        <v>0</v>
      </c>
      <c r="CG109" s="59">
        <f t="shared" si="110"/>
        <v>190383.85291666671</v>
      </c>
    </row>
    <row r="110" spans="1:85" s="97" customFormat="1" x14ac:dyDescent="0.3">
      <c r="A110" s="95" t="s">
        <v>24</v>
      </c>
      <c r="B110" s="96">
        <v>2029</v>
      </c>
      <c r="C110" s="59"/>
      <c r="D110" s="59"/>
      <c r="L110" s="59">
        <f t="shared" si="111"/>
        <v>0</v>
      </c>
      <c r="M110" s="288">
        <f t="shared" si="117"/>
        <v>22846062.34999999</v>
      </c>
      <c r="N110" s="59">
        <f t="shared" si="112"/>
        <v>190383.85291666671</v>
      </c>
      <c r="O110" s="288">
        <f t="shared" si="118"/>
        <v>14118038.873333348</v>
      </c>
      <c r="P110" s="288">
        <f t="shared" si="113"/>
        <v>8728023.4766666424</v>
      </c>
      <c r="Q110" s="288">
        <f t="shared" si="114"/>
        <v>14743.208742435794</v>
      </c>
      <c r="R110" s="288">
        <f t="shared" si="127"/>
        <v>49749.733816999862</v>
      </c>
      <c r="T110" s="59">
        <f t="shared" ref="T110:T133" si="164">($L$14/$V$4)</f>
        <v>0</v>
      </c>
      <c r="U110" s="59">
        <f t="shared" si="115"/>
        <v>113.54166666666667</v>
      </c>
      <c r="V110" s="59">
        <f t="shared" si="119"/>
        <v>741.4666666666667</v>
      </c>
      <c r="W110" s="59">
        <f t="shared" si="121"/>
        <v>2164.2416666666668</v>
      </c>
      <c r="X110" s="59">
        <f t="shared" si="123"/>
        <v>4492.5544166666668</v>
      </c>
      <c r="Y110" s="59">
        <f t="shared" si="125"/>
        <v>4601.3395833333334</v>
      </c>
      <c r="Z110" s="59">
        <f t="shared" si="128"/>
        <v>4956.3041666666668</v>
      </c>
      <c r="AA110" s="59">
        <f t="shared" si="130"/>
        <v>4918.3078333333333</v>
      </c>
      <c r="AB110" s="59">
        <f t="shared" si="132"/>
        <v>2765.8674999999998</v>
      </c>
      <c r="AC110" s="59">
        <f t="shared" si="134"/>
        <v>3596.1062499999998</v>
      </c>
      <c r="AD110" s="59">
        <f t="shared" si="136"/>
        <v>3476.3807499999998</v>
      </c>
      <c r="AE110" s="59">
        <f t="shared" si="138"/>
        <v>2770.5128333333337</v>
      </c>
      <c r="AF110" s="59">
        <f t="shared" si="140"/>
        <v>2729.8474166666665</v>
      </c>
      <c r="AG110" s="59">
        <f t="shared" si="142"/>
        <v>4204.6080000000002</v>
      </c>
      <c r="AH110" s="59">
        <f t="shared" si="144"/>
        <v>2544.7301666666667</v>
      </c>
      <c r="AI110" s="59">
        <f t="shared" si="146"/>
        <v>3810.5254166666664</v>
      </c>
      <c r="AJ110" s="59">
        <f t="shared" si="148"/>
        <v>3498.8083333333334</v>
      </c>
      <c r="AK110" s="59">
        <f t="shared" si="149"/>
        <v>4913.9655000000002</v>
      </c>
      <c r="AL110" s="59">
        <f t="shared" si="150"/>
        <v>3205.0681666666665</v>
      </c>
      <c r="AM110" s="59">
        <f t="shared" si="151"/>
        <v>3470.1737499999999</v>
      </c>
      <c r="AN110" s="59">
        <f t="shared" si="152"/>
        <v>2618.9530833333333</v>
      </c>
      <c r="AO110" s="59">
        <f t="shared" si="153"/>
        <v>5148.4816666666675</v>
      </c>
      <c r="AP110" s="59">
        <f t="shared" si="154"/>
        <v>8538.7404999999999</v>
      </c>
      <c r="AQ110" s="59">
        <f t="shared" si="155"/>
        <v>10274.190916666668</v>
      </c>
      <c r="AR110" s="59">
        <f t="shared" si="156"/>
        <v>9660.3310833333326</v>
      </c>
      <c r="AS110" s="59">
        <f t="shared" si="157"/>
        <v>5995.5114166666663</v>
      </c>
      <c r="AT110" s="59">
        <f t="shared" si="158"/>
        <v>4003.8519166666665</v>
      </c>
      <c r="AU110" s="59">
        <f t="shared" si="159"/>
        <v>5827.9452499999998</v>
      </c>
      <c r="AV110" s="59">
        <f t="shared" si="160"/>
        <v>9643.6972500000011</v>
      </c>
      <c r="AW110" s="59">
        <f t="shared" si="161"/>
        <v>11635.356666666665</v>
      </c>
      <c r="AX110" s="59">
        <f t="shared" si="162"/>
        <v>9811.2633333333342</v>
      </c>
      <c r="AY110" s="59">
        <f t="shared" si="163"/>
        <v>6020.6667500000003</v>
      </c>
      <c r="AZ110" s="59">
        <f t="shared" ref="AZ110:AZ141" si="165">($L$46/$V$4)</f>
        <v>4018.9451666666669</v>
      </c>
      <c r="BA110" s="59">
        <f t="shared" si="116"/>
        <v>5838.007333333333</v>
      </c>
      <c r="BB110" s="59">
        <f t="shared" si="120"/>
        <v>9668.3391666666666</v>
      </c>
      <c r="BC110" s="59">
        <f t="shared" si="122"/>
        <v>11666.241166666667</v>
      </c>
      <c r="BD110" s="59">
        <f t="shared" si="124"/>
        <v>445.52699999999999</v>
      </c>
      <c r="BE110" s="59">
        <f t="shared" si="126"/>
        <v>436.86108333333334</v>
      </c>
      <c r="BF110" s="59">
        <f t="shared" si="129"/>
        <v>298.78333333333342</v>
      </c>
      <c r="BG110" s="59">
        <f t="shared" si="131"/>
        <v>229.74441666666669</v>
      </c>
      <c r="BH110" s="59">
        <f t="shared" si="133"/>
        <v>298.78333333333342</v>
      </c>
      <c r="BI110" s="59">
        <f t="shared" si="135"/>
        <v>436.86108333333334</v>
      </c>
      <c r="BJ110" s="59">
        <f t="shared" si="137"/>
        <v>505.89991666666657</v>
      </c>
      <c r="BK110" s="59">
        <f t="shared" si="139"/>
        <v>462.01641666666666</v>
      </c>
      <c r="BL110" s="59">
        <f t="shared" si="141"/>
        <v>313.87650000000008</v>
      </c>
      <c r="BM110" s="59">
        <f t="shared" si="143"/>
        <v>239.80658333333335</v>
      </c>
      <c r="BN110" s="59">
        <f t="shared" si="145"/>
        <v>256.58483333333334</v>
      </c>
      <c r="BO110" s="59">
        <f t="shared" si="147"/>
        <v>427.64141666666666</v>
      </c>
      <c r="BP110" s="59">
        <f t="shared" si="78"/>
        <v>513.16974999999991</v>
      </c>
      <c r="BQ110" s="59">
        <f t="shared" si="80"/>
        <v>301.86449999999996</v>
      </c>
      <c r="BR110" s="59">
        <f t="shared" si="82"/>
        <v>181.11866666666668</v>
      </c>
      <c r="BS110" s="59">
        <f t="shared" si="84"/>
        <v>120.74583333333334</v>
      </c>
      <c r="BT110" s="59">
        <f t="shared" si="86"/>
        <v>181.11866666666668</v>
      </c>
      <c r="BU110" s="59">
        <f t="shared" si="88"/>
        <v>301.86449999999996</v>
      </c>
      <c r="BV110" s="59">
        <f t="shared" si="90"/>
        <v>362.23750000000001</v>
      </c>
      <c r="BW110" s="59">
        <f t="shared" si="92"/>
        <v>150.93224999999998</v>
      </c>
      <c r="BX110" s="59">
        <f t="shared" si="94"/>
        <v>90.559333333333342</v>
      </c>
      <c r="BY110" s="59">
        <f t="shared" si="96"/>
        <v>60.372916666666669</v>
      </c>
      <c r="BZ110" s="59">
        <f t="shared" si="98"/>
        <v>90.559333333333342</v>
      </c>
      <c r="CA110" s="59">
        <f t="shared" si="100"/>
        <v>150.93224999999998</v>
      </c>
      <c r="CB110" s="59">
        <f t="shared" si="102"/>
        <v>181.11875000000001</v>
      </c>
      <c r="CC110" s="59">
        <f t="shared" si="104"/>
        <v>0</v>
      </c>
      <c r="CD110" s="59">
        <f t="shared" si="106"/>
        <v>0</v>
      </c>
      <c r="CE110" s="59">
        <f t="shared" si="109"/>
        <v>0</v>
      </c>
      <c r="CG110" s="59">
        <f t="shared" si="110"/>
        <v>190383.85291666671</v>
      </c>
    </row>
    <row r="111" spans="1:85" s="97" customFormat="1" x14ac:dyDescent="0.3">
      <c r="A111" s="95" t="s">
        <v>25</v>
      </c>
      <c r="B111" s="96">
        <v>2029</v>
      </c>
      <c r="C111" s="59"/>
      <c r="D111" s="59"/>
      <c r="L111" s="59">
        <f t="shared" si="111"/>
        <v>0</v>
      </c>
      <c r="M111" s="288">
        <f t="shared" si="117"/>
        <v>22846062.34999999</v>
      </c>
      <c r="N111" s="59">
        <f t="shared" si="112"/>
        <v>190383.85291666671</v>
      </c>
      <c r="O111" s="288">
        <f t="shared" si="118"/>
        <v>14308422.726250015</v>
      </c>
      <c r="P111" s="288">
        <f t="shared" si="113"/>
        <v>8537639.6237499751</v>
      </c>
      <c r="Q111" s="288">
        <f t="shared" si="114"/>
        <v>14421.616013882363</v>
      </c>
      <c r="R111" s="288">
        <f t="shared" si="127"/>
        <v>48664.545855374861</v>
      </c>
      <c r="T111" s="59">
        <f t="shared" si="164"/>
        <v>0</v>
      </c>
      <c r="U111" s="59">
        <f t="shared" ref="U111:U134" si="166">($L$15/$V$4)</f>
        <v>113.54166666666667</v>
      </c>
      <c r="V111" s="59">
        <f t="shared" si="119"/>
        <v>741.4666666666667</v>
      </c>
      <c r="W111" s="59">
        <f t="shared" si="121"/>
        <v>2164.2416666666668</v>
      </c>
      <c r="X111" s="59">
        <f t="shared" si="123"/>
        <v>4492.5544166666668</v>
      </c>
      <c r="Y111" s="59">
        <f t="shared" si="125"/>
        <v>4601.3395833333334</v>
      </c>
      <c r="Z111" s="59">
        <f t="shared" si="128"/>
        <v>4956.3041666666668</v>
      </c>
      <c r="AA111" s="59">
        <f t="shared" si="130"/>
        <v>4918.3078333333333</v>
      </c>
      <c r="AB111" s="59">
        <f t="shared" si="132"/>
        <v>2765.8674999999998</v>
      </c>
      <c r="AC111" s="59">
        <f t="shared" si="134"/>
        <v>3596.1062499999998</v>
      </c>
      <c r="AD111" s="59">
        <f t="shared" si="136"/>
        <v>3476.3807499999998</v>
      </c>
      <c r="AE111" s="59">
        <f t="shared" si="138"/>
        <v>2770.5128333333337</v>
      </c>
      <c r="AF111" s="59">
        <f t="shared" si="140"/>
        <v>2729.8474166666665</v>
      </c>
      <c r="AG111" s="59">
        <f t="shared" si="142"/>
        <v>4204.6080000000002</v>
      </c>
      <c r="AH111" s="59">
        <f t="shared" si="144"/>
        <v>2544.7301666666667</v>
      </c>
      <c r="AI111" s="59">
        <f t="shared" si="146"/>
        <v>3810.5254166666664</v>
      </c>
      <c r="AJ111" s="59">
        <f t="shared" si="148"/>
        <v>3498.8083333333334</v>
      </c>
      <c r="AK111" s="59">
        <f t="shared" si="149"/>
        <v>4913.9655000000002</v>
      </c>
      <c r="AL111" s="59">
        <f t="shared" si="150"/>
        <v>3205.0681666666665</v>
      </c>
      <c r="AM111" s="59">
        <f t="shared" si="151"/>
        <v>3470.1737499999999</v>
      </c>
      <c r="AN111" s="59">
        <f t="shared" si="152"/>
        <v>2618.9530833333333</v>
      </c>
      <c r="AO111" s="59">
        <f t="shared" si="153"/>
        <v>5148.4816666666675</v>
      </c>
      <c r="AP111" s="59">
        <f t="shared" si="154"/>
        <v>8538.7404999999999</v>
      </c>
      <c r="AQ111" s="59">
        <f t="shared" si="155"/>
        <v>10274.190916666668</v>
      </c>
      <c r="AR111" s="59">
        <f t="shared" si="156"/>
        <v>9660.3310833333326</v>
      </c>
      <c r="AS111" s="59">
        <f t="shared" si="157"/>
        <v>5995.5114166666663</v>
      </c>
      <c r="AT111" s="59">
        <f t="shared" si="158"/>
        <v>4003.8519166666665</v>
      </c>
      <c r="AU111" s="59">
        <f t="shared" si="159"/>
        <v>5827.9452499999998</v>
      </c>
      <c r="AV111" s="59">
        <f t="shared" si="160"/>
        <v>9643.6972500000011</v>
      </c>
      <c r="AW111" s="59">
        <f t="shared" si="161"/>
        <v>11635.356666666665</v>
      </c>
      <c r="AX111" s="59">
        <f t="shared" si="162"/>
        <v>9811.2633333333342</v>
      </c>
      <c r="AY111" s="59">
        <f t="shared" si="163"/>
        <v>6020.6667500000003</v>
      </c>
      <c r="AZ111" s="59">
        <f t="shared" si="165"/>
        <v>4018.9451666666669</v>
      </c>
      <c r="BA111" s="59">
        <f t="shared" ref="BA111:BA142" si="167">($L$47/$V$4)</f>
        <v>5838.007333333333</v>
      </c>
      <c r="BB111" s="59">
        <f t="shared" si="120"/>
        <v>9668.3391666666666</v>
      </c>
      <c r="BC111" s="59">
        <f t="shared" si="122"/>
        <v>11666.241166666667</v>
      </c>
      <c r="BD111" s="59">
        <f t="shared" si="124"/>
        <v>445.52699999999999</v>
      </c>
      <c r="BE111" s="59">
        <f t="shared" si="126"/>
        <v>436.86108333333334</v>
      </c>
      <c r="BF111" s="59">
        <f t="shared" si="129"/>
        <v>298.78333333333342</v>
      </c>
      <c r="BG111" s="59">
        <f t="shared" si="131"/>
        <v>229.74441666666669</v>
      </c>
      <c r="BH111" s="59">
        <f t="shared" si="133"/>
        <v>298.78333333333342</v>
      </c>
      <c r="BI111" s="59">
        <f t="shared" si="135"/>
        <v>436.86108333333334</v>
      </c>
      <c r="BJ111" s="59">
        <f t="shared" si="137"/>
        <v>505.89991666666657</v>
      </c>
      <c r="BK111" s="59">
        <f t="shared" si="139"/>
        <v>462.01641666666666</v>
      </c>
      <c r="BL111" s="59">
        <f t="shared" si="141"/>
        <v>313.87650000000008</v>
      </c>
      <c r="BM111" s="59">
        <f t="shared" si="143"/>
        <v>239.80658333333335</v>
      </c>
      <c r="BN111" s="59">
        <f t="shared" si="145"/>
        <v>256.58483333333334</v>
      </c>
      <c r="BO111" s="59">
        <f t="shared" si="147"/>
        <v>427.64141666666666</v>
      </c>
      <c r="BP111" s="59">
        <f t="shared" si="78"/>
        <v>513.16974999999991</v>
      </c>
      <c r="BQ111" s="59">
        <f t="shared" si="80"/>
        <v>301.86449999999996</v>
      </c>
      <c r="BR111" s="59">
        <f t="shared" si="82"/>
        <v>181.11866666666668</v>
      </c>
      <c r="BS111" s="59">
        <f t="shared" si="84"/>
        <v>120.74583333333334</v>
      </c>
      <c r="BT111" s="59">
        <f t="shared" si="86"/>
        <v>181.11866666666668</v>
      </c>
      <c r="BU111" s="59">
        <f t="shared" si="88"/>
        <v>301.86449999999996</v>
      </c>
      <c r="BV111" s="59">
        <f t="shared" si="90"/>
        <v>362.23750000000001</v>
      </c>
      <c r="BW111" s="59">
        <f t="shared" si="92"/>
        <v>150.93224999999998</v>
      </c>
      <c r="BX111" s="59">
        <f t="shared" si="94"/>
        <v>90.559333333333342</v>
      </c>
      <c r="BY111" s="59">
        <f t="shared" si="96"/>
        <v>60.372916666666669</v>
      </c>
      <c r="BZ111" s="59">
        <f t="shared" si="98"/>
        <v>90.559333333333342</v>
      </c>
      <c r="CA111" s="59">
        <f t="shared" si="100"/>
        <v>150.93224999999998</v>
      </c>
      <c r="CB111" s="59">
        <f t="shared" si="102"/>
        <v>181.11875000000001</v>
      </c>
      <c r="CC111" s="59">
        <f t="shared" si="104"/>
        <v>0</v>
      </c>
      <c r="CD111" s="59">
        <f t="shared" si="106"/>
        <v>0</v>
      </c>
      <c r="CE111" s="59">
        <f t="shared" si="109"/>
        <v>0</v>
      </c>
      <c r="CG111" s="59">
        <f t="shared" si="110"/>
        <v>190383.85291666671</v>
      </c>
    </row>
    <row r="112" spans="1:85" s="97" customFormat="1" x14ac:dyDescent="0.3">
      <c r="A112" s="95" t="s">
        <v>26</v>
      </c>
      <c r="B112" s="96">
        <v>2029</v>
      </c>
      <c r="C112" s="59"/>
      <c r="D112" s="59"/>
      <c r="L112" s="59">
        <f t="shared" si="111"/>
        <v>0</v>
      </c>
      <c r="M112" s="288">
        <f t="shared" si="117"/>
        <v>22846062.34999999</v>
      </c>
      <c r="N112" s="59">
        <f t="shared" si="112"/>
        <v>190383.85291666671</v>
      </c>
      <c r="O112" s="288">
        <f t="shared" si="118"/>
        <v>14498806.579166682</v>
      </c>
      <c r="P112" s="288">
        <f t="shared" si="113"/>
        <v>8347255.7708333079</v>
      </c>
      <c r="Q112" s="288">
        <f t="shared" si="114"/>
        <v>14100.023285328934</v>
      </c>
      <c r="R112" s="288">
        <f t="shared" si="127"/>
        <v>47579.357893749861</v>
      </c>
      <c r="T112" s="59">
        <f t="shared" si="164"/>
        <v>0</v>
      </c>
      <c r="U112" s="59">
        <f t="shared" si="166"/>
        <v>113.54166666666667</v>
      </c>
      <c r="V112" s="59">
        <f t="shared" ref="V112:V135" si="168">($L$16/$V$4)</f>
        <v>741.4666666666667</v>
      </c>
      <c r="W112" s="59">
        <f t="shared" si="121"/>
        <v>2164.2416666666668</v>
      </c>
      <c r="X112" s="59">
        <f t="shared" si="123"/>
        <v>4492.5544166666668</v>
      </c>
      <c r="Y112" s="59">
        <f t="shared" si="125"/>
        <v>4601.3395833333334</v>
      </c>
      <c r="Z112" s="59">
        <f t="shared" si="128"/>
        <v>4956.3041666666668</v>
      </c>
      <c r="AA112" s="59">
        <f t="shared" si="130"/>
        <v>4918.3078333333333</v>
      </c>
      <c r="AB112" s="59">
        <f t="shared" si="132"/>
        <v>2765.8674999999998</v>
      </c>
      <c r="AC112" s="59">
        <f t="shared" si="134"/>
        <v>3596.1062499999998</v>
      </c>
      <c r="AD112" s="59">
        <f t="shared" si="136"/>
        <v>3476.3807499999998</v>
      </c>
      <c r="AE112" s="59">
        <f t="shared" si="138"/>
        <v>2770.5128333333337</v>
      </c>
      <c r="AF112" s="59">
        <f t="shared" si="140"/>
        <v>2729.8474166666665</v>
      </c>
      <c r="AG112" s="59">
        <f t="shared" si="142"/>
        <v>4204.6080000000002</v>
      </c>
      <c r="AH112" s="59">
        <f t="shared" si="144"/>
        <v>2544.7301666666667</v>
      </c>
      <c r="AI112" s="59">
        <f t="shared" si="146"/>
        <v>3810.5254166666664</v>
      </c>
      <c r="AJ112" s="59">
        <f t="shared" si="148"/>
        <v>3498.8083333333334</v>
      </c>
      <c r="AK112" s="59">
        <f t="shared" si="149"/>
        <v>4913.9655000000002</v>
      </c>
      <c r="AL112" s="59">
        <f t="shared" si="150"/>
        <v>3205.0681666666665</v>
      </c>
      <c r="AM112" s="59">
        <f t="shared" si="151"/>
        <v>3470.1737499999999</v>
      </c>
      <c r="AN112" s="59">
        <f t="shared" si="152"/>
        <v>2618.9530833333333</v>
      </c>
      <c r="AO112" s="59">
        <f t="shared" si="153"/>
        <v>5148.4816666666675</v>
      </c>
      <c r="AP112" s="59">
        <f t="shared" si="154"/>
        <v>8538.7404999999999</v>
      </c>
      <c r="AQ112" s="59">
        <f t="shared" si="155"/>
        <v>10274.190916666668</v>
      </c>
      <c r="AR112" s="59">
        <f t="shared" si="156"/>
        <v>9660.3310833333326</v>
      </c>
      <c r="AS112" s="59">
        <f t="shared" si="157"/>
        <v>5995.5114166666663</v>
      </c>
      <c r="AT112" s="59">
        <f t="shared" si="158"/>
        <v>4003.8519166666665</v>
      </c>
      <c r="AU112" s="59">
        <f t="shared" si="159"/>
        <v>5827.9452499999998</v>
      </c>
      <c r="AV112" s="59">
        <f t="shared" si="160"/>
        <v>9643.6972500000011</v>
      </c>
      <c r="AW112" s="59">
        <f t="shared" si="161"/>
        <v>11635.356666666665</v>
      </c>
      <c r="AX112" s="59">
        <f t="shared" si="162"/>
        <v>9811.2633333333342</v>
      </c>
      <c r="AY112" s="59">
        <f t="shared" si="163"/>
        <v>6020.6667500000003</v>
      </c>
      <c r="AZ112" s="59">
        <f t="shared" si="165"/>
        <v>4018.9451666666669</v>
      </c>
      <c r="BA112" s="59">
        <f t="shared" si="167"/>
        <v>5838.007333333333</v>
      </c>
      <c r="BB112" s="59">
        <f t="shared" ref="BB112:BB143" si="169">($L$48/$V$4)</f>
        <v>9668.3391666666666</v>
      </c>
      <c r="BC112" s="59">
        <f t="shared" si="122"/>
        <v>11666.241166666667</v>
      </c>
      <c r="BD112" s="59">
        <f t="shared" si="124"/>
        <v>445.52699999999999</v>
      </c>
      <c r="BE112" s="59">
        <f t="shared" si="126"/>
        <v>436.86108333333334</v>
      </c>
      <c r="BF112" s="59">
        <f t="shared" si="129"/>
        <v>298.78333333333342</v>
      </c>
      <c r="BG112" s="59">
        <f t="shared" si="131"/>
        <v>229.74441666666669</v>
      </c>
      <c r="BH112" s="59">
        <f t="shared" si="133"/>
        <v>298.78333333333342</v>
      </c>
      <c r="BI112" s="59">
        <f t="shared" si="135"/>
        <v>436.86108333333334</v>
      </c>
      <c r="BJ112" s="59">
        <f t="shared" si="137"/>
        <v>505.89991666666657</v>
      </c>
      <c r="BK112" s="59">
        <f t="shared" si="139"/>
        <v>462.01641666666666</v>
      </c>
      <c r="BL112" s="59">
        <f t="shared" si="141"/>
        <v>313.87650000000008</v>
      </c>
      <c r="BM112" s="59">
        <f t="shared" si="143"/>
        <v>239.80658333333335</v>
      </c>
      <c r="BN112" s="59">
        <f t="shared" si="145"/>
        <v>256.58483333333334</v>
      </c>
      <c r="BO112" s="59">
        <f t="shared" si="147"/>
        <v>427.64141666666666</v>
      </c>
      <c r="BP112" s="59">
        <f t="shared" si="78"/>
        <v>513.16974999999991</v>
      </c>
      <c r="BQ112" s="59">
        <f t="shared" si="80"/>
        <v>301.86449999999996</v>
      </c>
      <c r="BR112" s="59">
        <f t="shared" si="82"/>
        <v>181.11866666666668</v>
      </c>
      <c r="BS112" s="59">
        <f t="shared" si="84"/>
        <v>120.74583333333334</v>
      </c>
      <c r="BT112" s="59">
        <f t="shared" si="86"/>
        <v>181.11866666666668</v>
      </c>
      <c r="BU112" s="59">
        <f t="shared" si="88"/>
        <v>301.86449999999996</v>
      </c>
      <c r="BV112" s="59">
        <f t="shared" si="90"/>
        <v>362.23750000000001</v>
      </c>
      <c r="BW112" s="59">
        <f t="shared" si="92"/>
        <v>150.93224999999998</v>
      </c>
      <c r="BX112" s="59">
        <f t="shared" si="94"/>
        <v>90.559333333333342</v>
      </c>
      <c r="BY112" s="59">
        <f t="shared" si="96"/>
        <v>60.372916666666669</v>
      </c>
      <c r="BZ112" s="59">
        <f t="shared" si="98"/>
        <v>90.559333333333342</v>
      </c>
      <c r="CA112" s="59">
        <f t="shared" si="100"/>
        <v>150.93224999999998</v>
      </c>
      <c r="CB112" s="59">
        <f t="shared" si="102"/>
        <v>181.11875000000001</v>
      </c>
      <c r="CC112" s="59">
        <f t="shared" si="104"/>
        <v>0</v>
      </c>
      <c r="CD112" s="59">
        <f t="shared" si="106"/>
        <v>0</v>
      </c>
      <c r="CE112" s="59">
        <f t="shared" si="109"/>
        <v>0</v>
      </c>
      <c r="CG112" s="59">
        <f t="shared" si="110"/>
        <v>190383.85291666671</v>
      </c>
    </row>
    <row r="113" spans="1:85" s="97" customFormat="1" x14ac:dyDescent="0.3">
      <c r="A113" s="95" t="s">
        <v>27</v>
      </c>
      <c r="B113" s="96">
        <v>2029</v>
      </c>
      <c r="C113" s="59"/>
      <c r="D113" s="59"/>
      <c r="L113" s="59">
        <f t="shared" si="111"/>
        <v>0</v>
      </c>
      <c r="M113" s="288">
        <f t="shared" si="117"/>
        <v>22846062.34999999</v>
      </c>
      <c r="N113" s="59">
        <f t="shared" si="112"/>
        <v>190383.85291666671</v>
      </c>
      <c r="O113" s="288">
        <f t="shared" si="118"/>
        <v>14689190.43208335</v>
      </c>
      <c r="P113" s="288">
        <f t="shared" si="113"/>
        <v>8156871.9179166406</v>
      </c>
      <c r="Q113" s="288">
        <f t="shared" si="114"/>
        <v>13778.430556775505</v>
      </c>
      <c r="R113" s="288">
        <f t="shared" si="127"/>
        <v>46494.169932124852</v>
      </c>
      <c r="T113" s="59">
        <f t="shared" si="164"/>
        <v>0</v>
      </c>
      <c r="U113" s="59">
        <f t="shared" si="166"/>
        <v>113.54166666666667</v>
      </c>
      <c r="V113" s="59">
        <f t="shared" si="168"/>
        <v>741.4666666666667</v>
      </c>
      <c r="W113" s="59">
        <f t="shared" ref="W113:W136" si="170">($L$17/$V$4)</f>
        <v>2164.2416666666668</v>
      </c>
      <c r="X113" s="59">
        <f t="shared" si="123"/>
        <v>4492.5544166666668</v>
      </c>
      <c r="Y113" s="59">
        <f t="shared" si="125"/>
        <v>4601.3395833333334</v>
      </c>
      <c r="Z113" s="59">
        <f t="shared" si="128"/>
        <v>4956.3041666666668</v>
      </c>
      <c r="AA113" s="59">
        <f t="shared" si="130"/>
        <v>4918.3078333333333</v>
      </c>
      <c r="AB113" s="59">
        <f t="shared" si="132"/>
        <v>2765.8674999999998</v>
      </c>
      <c r="AC113" s="59">
        <f t="shared" si="134"/>
        <v>3596.1062499999998</v>
      </c>
      <c r="AD113" s="59">
        <f t="shared" si="136"/>
        <v>3476.3807499999998</v>
      </c>
      <c r="AE113" s="59">
        <f t="shared" si="138"/>
        <v>2770.5128333333337</v>
      </c>
      <c r="AF113" s="59">
        <f t="shared" si="140"/>
        <v>2729.8474166666665</v>
      </c>
      <c r="AG113" s="59">
        <f t="shared" si="142"/>
        <v>4204.6080000000002</v>
      </c>
      <c r="AH113" s="59">
        <f t="shared" si="144"/>
        <v>2544.7301666666667</v>
      </c>
      <c r="AI113" s="59">
        <f t="shared" si="146"/>
        <v>3810.5254166666664</v>
      </c>
      <c r="AJ113" s="59">
        <f t="shared" si="148"/>
        <v>3498.8083333333334</v>
      </c>
      <c r="AK113" s="59">
        <f t="shared" si="149"/>
        <v>4913.9655000000002</v>
      </c>
      <c r="AL113" s="59">
        <f t="shared" si="150"/>
        <v>3205.0681666666665</v>
      </c>
      <c r="AM113" s="59">
        <f t="shared" si="151"/>
        <v>3470.1737499999999</v>
      </c>
      <c r="AN113" s="59">
        <f t="shared" si="152"/>
        <v>2618.9530833333333</v>
      </c>
      <c r="AO113" s="59">
        <f t="shared" si="153"/>
        <v>5148.4816666666675</v>
      </c>
      <c r="AP113" s="59">
        <f t="shared" si="154"/>
        <v>8538.7404999999999</v>
      </c>
      <c r="AQ113" s="59">
        <f t="shared" si="155"/>
        <v>10274.190916666668</v>
      </c>
      <c r="AR113" s="59">
        <f t="shared" si="156"/>
        <v>9660.3310833333326</v>
      </c>
      <c r="AS113" s="59">
        <f t="shared" si="157"/>
        <v>5995.5114166666663</v>
      </c>
      <c r="AT113" s="59">
        <f t="shared" si="158"/>
        <v>4003.8519166666665</v>
      </c>
      <c r="AU113" s="59">
        <f t="shared" si="159"/>
        <v>5827.9452499999998</v>
      </c>
      <c r="AV113" s="59">
        <f t="shared" si="160"/>
        <v>9643.6972500000011</v>
      </c>
      <c r="AW113" s="59">
        <f t="shared" si="161"/>
        <v>11635.356666666665</v>
      </c>
      <c r="AX113" s="59">
        <f t="shared" si="162"/>
        <v>9811.2633333333342</v>
      </c>
      <c r="AY113" s="59">
        <f t="shared" si="163"/>
        <v>6020.6667500000003</v>
      </c>
      <c r="AZ113" s="59">
        <f t="shared" si="165"/>
        <v>4018.9451666666669</v>
      </c>
      <c r="BA113" s="59">
        <f t="shared" si="167"/>
        <v>5838.007333333333</v>
      </c>
      <c r="BB113" s="59">
        <f t="shared" si="169"/>
        <v>9668.3391666666666</v>
      </c>
      <c r="BC113" s="59">
        <f t="shared" ref="BC113:BC144" si="171">($L$49/$V$4)</f>
        <v>11666.241166666667</v>
      </c>
      <c r="BD113" s="59">
        <f t="shared" si="124"/>
        <v>445.52699999999999</v>
      </c>
      <c r="BE113" s="59">
        <f t="shared" si="126"/>
        <v>436.86108333333334</v>
      </c>
      <c r="BF113" s="59">
        <f t="shared" si="129"/>
        <v>298.78333333333342</v>
      </c>
      <c r="BG113" s="59">
        <f t="shared" si="131"/>
        <v>229.74441666666669</v>
      </c>
      <c r="BH113" s="59">
        <f t="shared" si="133"/>
        <v>298.78333333333342</v>
      </c>
      <c r="BI113" s="59">
        <f t="shared" si="135"/>
        <v>436.86108333333334</v>
      </c>
      <c r="BJ113" s="59">
        <f t="shared" si="137"/>
        <v>505.89991666666657</v>
      </c>
      <c r="BK113" s="59">
        <f t="shared" si="139"/>
        <v>462.01641666666666</v>
      </c>
      <c r="BL113" s="59">
        <f t="shared" si="141"/>
        <v>313.87650000000008</v>
      </c>
      <c r="BM113" s="59">
        <f t="shared" si="143"/>
        <v>239.80658333333335</v>
      </c>
      <c r="BN113" s="59">
        <f t="shared" si="145"/>
        <v>256.58483333333334</v>
      </c>
      <c r="BO113" s="59">
        <f t="shared" si="147"/>
        <v>427.64141666666666</v>
      </c>
      <c r="BP113" s="59">
        <f t="shared" si="78"/>
        <v>513.16974999999991</v>
      </c>
      <c r="BQ113" s="59">
        <f t="shared" si="80"/>
        <v>301.86449999999996</v>
      </c>
      <c r="BR113" s="59">
        <f t="shared" si="82"/>
        <v>181.11866666666668</v>
      </c>
      <c r="BS113" s="59">
        <f t="shared" si="84"/>
        <v>120.74583333333334</v>
      </c>
      <c r="BT113" s="59">
        <f t="shared" si="86"/>
        <v>181.11866666666668</v>
      </c>
      <c r="BU113" s="59">
        <f t="shared" si="88"/>
        <v>301.86449999999996</v>
      </c>
      <c r="BV113" s="59">
        <f t="shared" si="90"/>
        <v>362.23750000000001</v>
      </c>
      <c r="BW113" s="59">
        <f t="shared" si="92"/>
        <v>150.93224999999998</v>
      </c>
      <c r="BX113" s="59">
        <f t="shared" si="94"/>
        <v>90.559333333333342</v>
      </c>
      <c r="BY113" s="59">
        <f t="shared" si="96"/>
        <v>60.372916666666669</v>
      </c>
      <c r="BZ113" s="59">
        <f t="shared" si="98"/>
        <v>90.559333333333342</v>
      </c>
      <c r="CA113" s="59">
        <f t="shared" si="100"/>
        <v>150.93224999999998</v>
      </c>
      <c r="CB113" s="59">
        <f t="shared" si="102"/>
        <v>181.11875000000001</v>
      </c>
      <c r="CC113" s="59">
        <f t="shared" si="104"/>
        <v>0</v>
      </c>
      <c r="CD113" s="59">
        <f t="shared" si="106"/>
        <v>0</v>
      </c>
      <c r="CE113" s="59">
        <f t="shared" si="109"/>
        <v>0</v>
      </c>
      <c r="CG113" s="59">
        <f t="shared" si="110"/>
        <v>190383.85291666671</v>
      </c>
    </row>
    <row r="114" spans="1:85" s="97" customFormat="1" x14ac:dyDescent="0.3">
      <c r="A114" s="95" t="s">
        <v>28</v>
      </c>
      <c r="B114" s="96">
        <v>2029</v>
      </c>
      <c r="C114" s="59"/>
      <c r="D114" s="59"/>
      <c r="L114" s="59">
        <f t="shared" si="111"/>
        <v>0</v>
      </c>
      <c r="M114" s="288">
        <f t="shared" si="117"/>
        <v>22846062.34999999</v>
      </c>
      <c r="N114" s="59">
        <f t="shared" si="112"/>
        <v>190383.85291666671</v>
      </c>
      <c r="O114" s="288">
        <f t="shared" si="118"/>
        <v>14879574.285000017</v>
      </c>
      <c r="P114" s="288">
        <f t="shared" si="113"/>
        <v>7966488.0649999734</v>
      </c>
      <c r="Q114" s="288">
        <f t="shared" si="114"/>
        <v>13456.837828222075</v>
      </c>
      <c r="R114" s="288">
        <f t="shared" si="127"/>
        <v>45408.981970499852</v>
      </c>
      <c r="T114" s="59">
        <f t="shared" si="164"/>
        <v>0</v>
      </c>
      <c r="U114" s="59">
        <f t="shared" si="166"/>
        <v>113.54166666666667</v>
      </c>
      <c r="V114" s="59">
        <f t="shared" si="168"/>
        <v>741.4666666666667</v>
      </c>
      <c r="W114" s="59">
        <f t="shared" si="170"/>
        <v>2164.2416666666668</v>
      </c>
      <c r="X114" s="59">
        <f t="shared" ref="X114:X137" si="172">($L$18/$V$4)</f>
        <v>4492.5544166666668</v>
      </c>
      <c r="Y114" s="59">
        <f t="shared" si="125"/>
        <v>4601.3395833333334</v>
      </c>
      <c r="Z114" s="59">
        <f t="shared" si="128"/>
        <v>4956.3041666666668</v>
      </c>
      <c r="AA114" s="59">
        <f t="shared" si="130"/>
        <v>4918.3078333333333</v>
      </c>
      <c r="AB114" s="59">
        <f t="shared" si="132"/>
        <v>2765.8674999999998</v>
      </c>
      <c r="AC114" s="59">
        <f t="shared" si="134"/>
        <v>3596.1062499999998</v>
      </c>
      <c r="AD114" s="59">
        <f t="shared" si="136"/>
        <v>3476.3807499999998</v>
      </c>
      <c r="AE114" s="59">
        <f t="shared" si="138"/>
        <v>2770.5128333333337</v>
      </c>
      <c r="AF114" s="59">
        <f t="shared" si="140"/>
        <v>2729.8474166666665</v>
      </c>
      <c r="AG114" s="59">
        <f t="shared" si="142"/>
        <v>4204.6080000000002</v>
      </c>
      <c r="AH114" s="59">
        <f t="shared" si="144"/>
        <v>2544.7301666666667</v>
      </c>
      <c r="AI114" s="59">
        <f t="shared" si="146"/>
        <v>3810.5254166666664</v>
      </c>
      <c r="AJ114" s="59">
        <f t="shared" si="148"/>
        <v>3498.8083333333334</v>
      </c>
      <c r="AK114" s="59">
        <f t="shared" si="149"/>
        <v>4913.9655000000002</v>
      </c>
      <c r="AL114" s="59">
        <f t="shared" si="150"/>
        <v>3205.0681666666665</v>
      </c>
      <c r="AM114" s="59">
        <f t="shared" si="151"/>
        <v>3470.1737499999999</v>
      </c>
      <c r="AN114" s="59">
        <f t="shared" si="152"/>
        <v>2618.9530833333333</v>
      </c>
      <c r="AO114" s="59">
        <f t="shared" si="153"/>
        <v>5148.4816666666675</v>
      </c>
      <c r="AP114" s="59">
        <f t="shared" si="154"/>
        <v>8538.7404999999999</v>
      </c>
      <c r="AQ114" s="59">
        <f t="shared" si="155"/>
        <v>10274.190916666668</v>
      </c>
      <c r="AR114" s="59">
        <f t="shared" si="156"/>
        <v>9660.3310833333326</v>
      </c>
      <c r="AS114" s="59">
        <f t="shared" si="157"/>
        <v>5995.5114166666663</v>
      </c>
      <c r="AT114" s="59">
        <f t="shared" si="158"/>
        <v>4003.8519166666665</v>
      </c>
      <c r="AU114" s="59">
        <f t="shared" si="159"/>
        <v>5827.9452499999998</v>
      </c>
      <c r="AV114" s="59">
        <f t="shared" si="160"/>
        <v>9643.6972500000011</v>
      </c>
      <c r="AW114" s="59">
        <f t="shared" si="161"/>
        <v>11635.356666666665</v>
      </c>
      <c r="AX114" s="59">
        <f t="shared" si="162"/>
        <v>9811.2633333333342</v>
      </c>
      <c r="AY114" s="59">
        <f t="shared" si="163"/>
        <v>6020.6667500000003</v>
      </c>
      <c r="AZ114" s="59">
        <f t="shared" si="165"/>
        <v>4018.9451666666669</v>
      </c>
      <c r="BA114" s="59">
        <f t="shared" si="167"/>
        <v>5838.007333333333</v>
      </c>
      <c r="BB114" s="59">
        <f t="shared" si="169"/>
        <v>9668.3391666666666</v>
      </c>
      <c r="BC114" s="59">
        <f t="shared" si="171"/>
        <v>11666.241166666667</v>
      </c>
      <c r="BD114" s="59">
        <f t="shared" ref="BD114:BD145" si="173">($L$50/$V$4)</f>
        <v>445.52699999999999</v>
      </c>
      <c r="BE114" s="59">
        <f t="shared" si="126"/>
        <v>436.86108333333334</v>
      </c>
      <c r="BF114" s="59">
        <f t="shared" si="129"/>
        <v>298.78333333333342</v>
      </c>
      <c r="BG114" s="59">
        <f t="shared" si="131"/>
        <v>229.74441666666669</v>
      </c>
      <c r="BH114" s="59">
        <f t="shared" si="133"/>
        <v>298.78333333333342</v>
      </c>
      <c r="BI114" s="59">
        <f t="shared" si="135"/>
        <v>436.86108333333334</v>
      </c>
      <c r="BJ114" s="59">
        <f t="shared" si="137"/>
        <v>505.89991666666657</v>
      </c>
      <c r="BK114" s="59">
        <f t="shared" si="139"/>
        <v>462.01641666666666</v>
      </c>
      <c r="BL114" s="59">
        <f t="shared" si="141"/>
        <v>313.87650000000008</v>
      </c>
      <c r="BM114" s="59">
        <f t="shared" si="143"/>
        <v>239.80658333333335</v>
      </c>
      <c r="BN114" s="59">
        <f t="shared" si="145"/>
        <v>256.58483333333334</v>
      </c>
      <c r="BO114" s="59">
        <f t="shared" si="147"/>
        <v>427.64141666666666</v>
      </c>
      <c r="BP114" s="59">
        <f t="shared" si="78"/>
        <v>513.16974999999991</v>
      </c>
      <c r="BQ114" s="59">
        <f t="shared" si="80"/>
        <v>301.86449999999996</v>
      </c>
      <c r="BR114" s="59">
        <f t="shared" si="82"/>
        <v>181.11866666666668</v>
      </c>
      <c r="BS114" s="59">
        <f t="shared" si="84"/>
        <v>120.74583333333334</v>
      </c>
      <c r="BT114" s="59">
        <f t="shared" si="86"/>
        <v>181.11866666666668</v>
      </c>
      <c r="BU114" s="59">
        <f t="shared" si="88"/>
        <v>301.86449999999996</v>
      </c>
      <c r="BV114" s="59">
        <f t="shared" si="90"/>
        <v>362.23750000000001</v>
      </c>
      <c r="BW114" s="59">
        <f t="shared" si="92"/>
        <v>150.93224999999998</v>
      </c>
      <c r="BX114" s="59">
        <f t="shared" si="94"/>
        <v>90.559333333333342</v>
      </c>
      <c r="BY114" s="59">
        <f t="shared" si="96"/>
        <v>60.372916666666669</v>
      </c>
      <c r="BZ114" s="59">
        <f t="shared" si="98"/>
        <v>90.559333333333342</v>
      </c>
      <c r="CA114" s="59">
        <f t="shared" si="100"/>
        <v>150.93224999999998</v>
      </c>
      <c r="CB114" s="59">
        <f t="shared" si="102"/>
        <v>181.11875000000001</v>
      </c>
      <c r="CC114" s="59">
        <f t="shared" si="104"/>
        <v>0</v>
      </c>
      <c r="CD114" s="59">
        <f t="shared" si="106"/>
        <v>0</v>
      </c>
      <c r="CE114" s="59">
        <f t="shared" si="109"/>
        <v>0</v>
      </c>
      <c r="CG114" s="59">
        <f t="shared" si="110"/>
        <v>190383.85291666671</v>
      </c>
    </row>
    <row r="115" spans="1:85" s="97" customFormat="1" x14ac:dyDescent="0.3">
      <c r="A115" s="95" t="s">
        <v>29</v>
      </c>
      <c r="B115" s="96">
        <v>2029</v>
      </c>
      <c r="C115" s="59"/>
      <c r="D115" s="59"/>
      <c r="L115" s="59">
        <f t="shared" si="111"/>
        <v>0</v>
      </c>
      <c r="M115" s="288">
        <f t="shared" si="117"/>
        <v>22846062.34999999</v>
      </c>
      <c r="N115" s="59">
        <f t="shared" si="112"/>
        <v>190383.85291666671</v>
      </c>
      <c r="O115" s="288">
        <f t="shared" si="118"/>
        <v>15069958.137916684</v>
      </c>
      <c r="P115" s="288">
        <f t="shared" si="113"/>
        <v>7776104.2120833062</v>
      </c>
      <c r="Q115" s="288">
        <f t="shared" si="114"/>
        <v>13135.245099668644</v>
      </c>
      <c r="R115" s="288">
        <f t="shared" si="127"/>
        <v>44323.794008874851</v>
      </c>
      <c r="T115" s="59">
        <f t="shared" si="164"/>
        <v>0</v>
      </c>
      <c r="U115" s="59">
        <f t="shared" si="166"/>
        <v>113.54166666666667</v>
      </c>
      <c r="V115" s="59">
        <f t="shared" si="168"/>
        <v>741.4666666666667</v>
      </c>
      <c r="W115" s="59">
        <f t="shared" si="170"/>
        <v>2164.2416666666668</v>
      </c>
      <c r="X115" s="59">
        <f t="shared" si="172"/>
        <v>4492.5544166666668</v>
      </c>
      <c r="Y115" s="59">
        <f t="shared" ref="Y115:Y138" si="174">($L$19/$V$4)</f>
        <v>4601.3395833333334</v>
      </c>
      <c r="Z115" s="59">
        <f t="shared" si="128"/>
        <v>4956.3041666666668</v>
      </c>
      <c r="AA115" s="59">
        <f t="shared" si="130"/>
        <v>4918.3078333333333</v>
      </c>
      <c r="AB115" s="59">
        <f t="shared" si="132"/>
        <v>2765.8674999999998</v>
      </c>
      <c r="AC115" s="59">
        <f t="shared" si="134"/>
        <v>3596.1062499999998</v>
      </c>
      <c r="AD115" s="59">
        <f t="shared" si="136"/>
        <v>3476.3807499999998</v>
      </c>
      <c r="AE115" s="59">
        <f t="shared" si="138"/>
        <v>2770.5128333333337</v>
      </c>
      <c r="AF115" s="59">
        <f t="shared" si="140"/>
        <v>2729.8474166666665</v>
      </c>
      <c r="AG115" s="59">
        <f t="shared" si="142"/>
        <v>4204.6080000000002</v>
      </c>
      <c r="AH115" s="59">
        <f t="shared" si="144"/>
        <v>2544.7301666666667</v>
      </c>
      <c r="AI115" s="59">
        <f t="shared" si="146"/>
        <v>3810.5254166666664</v>
      </c>
      <c r="AJ115" s="59">
        <f t="shared" si="148"/>
        <v>3498.8083333333334</v>
      </c>
      <c r="AK115" s="59">
        <f t="shared" si="149"/>
        <v>4913.9655000000002</v>
      </c>
      <c r="AL115" s="59">
        <f t="shared" si="150"/>
        <v>3205.0681666666665</v>
      </c>
      <c r="AM115" s="59">
        <f t="shared" si="151"/>
        <v>3470.1737499999999</v>
      </c>
      <c r="AN115" s="59">
        <f t="shared" si="152"/>
        <v>2618.9530833333333</v>
      </c>
      <c r="AO115" s="59">
        <f t="shared" si="153"/>
        <v>5148.4816666666675</v>
      </c>
      <c r="AP115" s="59">
        <f t="shared" si="154"/>
        <v>8538.7404999999999</v>
      </c>
      <c r="AQ115" s="59">
        <f t="shared" si="155"/>
        <v>10274.190916666668</v>
      </c>
      <c r="AR115" s="59">
        <f t="shared" si="156"/>
        <v>9660.3310833333326</v>
      </c>
      <c r="AS115" s="59">
        <f t="shared" si="157"/>
        <v>5995.5114166666663</v>
      </c>
      <c r="AT115" s="59">
        <f t="shared" si="158"/>
        <v>4003.8519166666665</v>
      </c>
      <c r="AU115" s="59">
        <f t="shared" si="159"/>
        <v>5827.9452499999998</v>
      </c>
      <c r="AV115" s="59">
        <f t="shared" si="160"/>
        <v>9643.6972500000011</v>
      </c>
      <c r="AW115" s="59">
        <f t="shared" si="161"/>
        <v>11635.356666666665</v>
      </c>
      <c r="AX115" s="59">
        <f t="shared" si="162"/>
        <v>9811.2633333333342</v>
      </c>
      <c r="AY115" s="59">
        <f t="shared" si="163"/>
        <v>6020.6667500000003</v>
      </c>
      <c r="AZ115" s="59">
        <f t="shared" si="165"/>
        <v>4018.9451666666669</v>
      </c>
      <c r="BA115" s="59">
        <f t="shared" si="167"/>
        <v>5838.007333333333</v>
      </c>
      <c r="BB115" s="59">
        <f t="shared" si="169"/>
        <v>9668.3391666666666</v>
      </c>
      <c r="BC115" s="59">
        <f t="shared" si="171"/>
        <v>11666.241166666667</v>
      </c>
      <c r="BD115" s="59">
        <f t="shared" si="173"/>
        <v>445.52699999999999</v>
      </c>
      <c r="BE115" s="59">
        <f t="shared" ref="BE115:BE146" si="175">($L$51/$V$4)</f>
        <v>436.86108333333334</v>
      </c>
      <c r="BF115" s="59">
        <f t="shared" si="129"/>
        <v>298.78333333333342</v>
      </c>
      <c r="BG115" s="59">
        <f t="shared" si="131"/>
        <v>229.74441666666669</v>
      </c>
      <c r="BH115" s="59">
        <f t="shared" si="133"/>
        <v>298.78333333333342</v>
      </c>
      <c r="BI115" s="59">
        <f t="shared" si="135"/>
        <v>436.86108333333334</v>
      </c>
      <c r="BJ115" s="59">
        <f t="shared" si="137"/>
        <v>505.89991666666657</v>
      </c>
      <c r="BK115" s="59">
        <f t="shared" si="139"/>
        <v>462.01641666666666</v>
      </c>
      <c r="BL115" s="59">
        <f t="shared" si="141"/>
        <v>313.87650000000008</v>
      </c>
      <c r="BM115" s="59">
        <f t="shared" si="143"/>
        <v>239.80658333333335</v>
      </c>
      <c r="BN115" s="59">
        <f t="shared" si="145"/>
        <v>256.58483333333334</v>
      </c>
      <c r="BO115" s="59">
        <f t="shared" si="147"/>
        <v>427.64141666666666</v>
      </c>
      <c r="BP115" s="59">
        <f t="shared" si="78"/>
        <v>513.16974999999991</v>
      </c>
      <c r="BQ115" s="59">
        <f t="shared" si="80"/>
        <v>301.86449999999996</v>
      </c>
      <c r="BR115" s="59">
        <f t="shared" si="82"/>
        <v>181.11866666666668</v>
      </c>
      <c r="BS115" s="59">
        <f t="shared" si="84"/>
        <v>120.74583333333334</v>
      </c>
      <c r="BT115" s="59">
        <f t="shared" si="86"/>
        <v>181.11866666666668</v>
      </c>
      <c r="BU115" s="59">
        <f t="shared" si="88"/>
        <v>301.86449999999996</v>
      </c>
      <c r="BV115" s="59">
        <f t="shared" si="90"/>
        <v>362.23750000000001</v>
      </c>
      <c r="BW115" s="59">
        <f t="shared" si="92"/>
        <v>150.93224999999998</v>
      </c>
      <c r="BX115" s="59">
        <f t="shared" si="94"/>
        <v>90.559333333333342</v>
      </c>
      <c r="BY115" s="59">
        <f t="shared" si="96"/>
        <v>60.372916666666669</v>
      </c>
      <c r="BZ115" s="59">
        <f t="shared" si="98"/>
        <v>90.559333333333342</v>
      </c>
      <c r="CA115" s="59">
        <f t="shared" si="100"/>
        <v>150.93224999999998</v>
      </c>
      <c r="CB115" s="59">
        <f t="shared" si="102"/>
        <v>181.11875000000001</v>
      </c>
      <c r="CC115" s="59">
        <f t="shared" si="104"/>
        <v>0</v>
      </c>
      <c r="CD115" s="59">
        <f t="shared" si="106"/>
        <v>0</v>
      </c>
      <c r="CE115" s="59">
        <f t="shared" si="109"/>
        <v>0</v>
      </c>
      <c r="CG115" s="59">
        <f t="shared" si="110"/>
        <v>190383.85291666671</v>
      </c>
    </row>
    <row r="116" spans="1:85" s="97" customFormat="1" x14ac:dyDescent="0.3">
      <c r="A116" s="95" t="s">
        <v>18</v>
      </c>
      <c r="B116" s="96">
        <v>2030</v>
      </c>
      <c r="C116" s="59"/>
      <c r="D116" s="59"/>
      <c r="L116" s="59">
        <f t="shared" si="111"/>
        <v>0</v>
      </c>
      <c r="M116" s="288">
        <f t="shared" si="117"/>
        <v>22846062.34999999</v>
      </c>
      <c r="N116" s="59">
        <f t="shared" si="112"/>
        <v>190383.85291666671</v>
      </c>
      <c r="O116" s="288">
        <f t="shared" si="118"/>
        <v>15260341.990833351</v>
      </c>
      <c r="P116" s="288">
        <f t="shared" si="113"/>
        <v>7585720.3591666389</v>
      </c>
      <c r="Q116" s="288">
        <f t="shared" si="114"/>
        <v>12813.652371115213</v>
      </c>
      <c r="R116" s="288">
        <f t="shared" si="127"/>
        <v>43238.606047249843</v>
      </c>
      <c r="T116" s="59">
        <f t="shared" si="164"/>
        <v>0</v>
      </c>
      <c r="U116" s="59">
        <f t="shared" si="166"/>
        <v>113.54166666666667</v>
      </c>
      <c r="V116" s="59">
        <f t="shared" si="168"/>
        <v>741.4666666666667</v>
      </c>
      <c r="W116" s="59">
        <f t="shared" si="170"/>
        <v>2164.2416666666668</v>
      </c>
      <c r="X116" s="59">
        <f t="shared" si="172"/>
        <v>4492.5544166666668</v>
      </c>
      <c r="Y116" s="59">
        <f t="shared" si="174"/>
        <v>4601.3395833333334</v>
      </c>
      <c r="Z116" s="59">
        <f t="shared" ref="Z116:Z139" si="176">($L$20/$V$4)</f>
        <v>4956.3041666666668</v>
      </c>
      <c r="AA116" s="59">
        <f t="shared" si="130"/>
        <v>4918.3078333333333</v>
      </c>
      <c r="AB116" s="59">
        <f t="shared" si="132"/>
        <v>2765.8674999999998</v>
      </c>
      <c r="AC116" s="59">
        <f t="shared" si="134"/>
        <v>3596.1062499999998</v>
      </c>
      <c r="AD116" s="59">
        <f t="shared" si="136"/>
        <v>3476.3807499999998</v>
      </c>
      <c r="AE116" s="59">
        <f t="shared" si="138"/>
        <v>2770.5128333333337</v>
      </c>
      <c r="AF116" s="59">
        <f t="shared" si="140"/>
        <v>2729.8474166666665</v>
      </c>
      <c r="AG116" s="59">
        <f t="shared" si="142"/>
        <v>4204.6080000000002</v>
      </c>
      <c r="AH116" s="59">
        <f t="shared" si="144"/>
        <v>2544.7301666666667</v>
      </c>
      <c r="AI116" s="59">
        <f t="shared" si="146"/>
        <v>3810.5254166666664</v>
      </c>
      <c r="AJ116" s="59">
        <f t="shared" si="148"/>
        <v>3498.8083333333334</v>
      </c>
      <c r="AK116" s="59">
        <f t="shared" si="149"/>
        <v>4913.9655000000002</v>
      </c>
      <c r="AL116" s="59">
        <f t="shared" si="150"/>
        <v>3205.0681666666665</v>
      </c>
      <c r="AM116" s="59">
        <f t="shared" si="151"/>
        <v>3470.1737499999999</v>
      </c>
      <c r="AN116" s="59">
        <f t="shared" si="152"/>
        <v>2618.9530833333333</v>
      </c>
      <c r="AO116" s="59">
        <f t="shared" si="153"/>
        <v>5148.4816666666675</v>
      </c>
      <c r="AP116" s="59">
        <f t="shared" si="154"/>
        <v>8538.7404999999999</v>
      </c>
      <c r="AQ116" s="59">
        <f t="shared" si="155"/>
        <v>10274.190916666668</v>
      </c>
      <c r="AR116" s="59">
        <f t="shared" si="156"/>
        <v>9660.3310833333326</v>
      </c>
      <c r="AS116" s="59">
        <f t="shared" si="157"/>
        <v>5995.5114166666663</v>
      </c>
      <c r="AT116" s="59">
        <f t="shared" si="158"/>
        <v>4003.8519166666665</v>
      </c>
      <c r="AU116" s="59">
        <f t="shared" si="159"/>
        <v>5827.9452499999998</v>
      </c>
      <c r="AV116" s="59">
        <f t="shared" si="160"/>
        <v>9643.6972500000011</v>
      </c>
      <c r="AW116" s="59">
        <f t="shared" si="161"/>
        <v>11635.356666666665</v>
      </c>
      <c r="AX116" s="59">
        <f t="shared" si="162"/>
        <v>9811.2633333333342</v>
      </c>
      <c r="AY116" s="59">
        <f t="shared" si="163"/>
        <v>6020.6667500000003</v>
      </c>
      <c r="AZ116" s="59">
        <f t="shared" si="165"/>
        <v>4018.9451666666669</v>
      </c>
      <c r="BA116" s="59">
        <f t="shared" si="167"/>
        <v>5838.007333333333</v>
      </c>
      <c r="BB116" s="59">
        <f t="shared" si="169"/>
        <v>9668.3391666666666</v>
      </c>
      <c r="BC116" s="59">
        <f t="shared" si="171"/>
        <v>11666.241166666667</v>
      </c>
      <c r="BD116" s="59">
        <f t="shared" si="173"/>
        <v>445.52699999999999</v>
      </c>
      <c r="BE116" s="59">
        <f t="shared" si="175"/>
        <v>436.86108333333334</v>
      </c>
      <c r="BF116" s="59">
        <f t="shared" ref="BF116:BF147" si="177">($L$52/$V$4)</f>
        <v>298.78333333333342</v>
      </c>
      <c r="BG116" s="59">
        <f t="shared" si="131"/>
        <v>229.74441666666669</v>
      </c>
      <c r="BH116" s="59">
        <f t="shared" si="133"/>
        <v>298.78333333333342</v>
      </c>
      <c r="BI116" s="59">
        <f t="shared" si="135"/>
        <v>436.86108333333334</v>
      </c>
      <c r="BJ116" s="59">
        <f t="shared" si="137"/>
        <v>505.89991666666657</v>
      </c>
      <c r="BK116" s="59">
        <f t="shared" si="139"/>
        <v>462.01641666666666</v>
      </c>
      <c r="BL116" s="59">
        <f t="shared" si="141"/>
        <v>313.87650000000008</v>
      </c>
      <c r="BM116" s="59">
        <f t="shared" si="143"/>
        <v>239.80658333333335</v>
      </c>
      <c r="BN116" s="59">
        <f t="shared" si="145"/>
        <v>256.58483333333334</v>
      </c>
      <c r="BO116" s="59">
        <f t="shared" si="147"/>
        <v>427.64141666666666</v>
      </c>
      <c r="BP116" s="59">
        <f t="shared" si="78"/>
        <v>513.16974999999991</v>
      </c>
      <c r="BQ116" s="59">
        <f t="shared" si="80"/>
        <v>301.86449999999996</v>
      </c>
      <c r="BR116" s="59">
        <f t="shared" si="82"/>
        <v>181.11866666666668</v>
      </c>
      <c r="BS116" s="59">
        <f t="shared" si="84"/>
        <v>120.74583333333334</v>
      </c>
      <c r="BT116" s="59">
        <f t="shared" si="86"/>
        <v>181.11866666666668</v>
      </c>
      <c r="BU116" s="59">
        <f t="shared" si="88"/>
        <v>301.86449999999996</v>
      </c>
      <c r="BV116" s="59">
        <f t="shared" si="90"/>
        <v>362.23750000000001</v>
      </c>
      <c r="BW116" s="59">
        <f t="shared" si="92"/>
        <v>150.93224999999998</v>
      </c>
      <c r="BX116" s="59">
        <f t="shared" si="94"/>
        <v>90.559333333333342</v>
      </c>
      <c r="BY116" s="59">
        <f t="shared" si="96"/>
        <v>60.372916666666669</v>
      </c>
      <c r="BZ116" s="59">
        <f t="shared" si="98"/>
        <v>90.559333333333342</v>
      </c>
      <c r="CA116" s="59">
        <f t="shared" si="100"/>
        <v>150.93224999999998</v>
      </c>
      <c r="CB116" s="59">
        <f t="shared" si="102"/>
        <v>181.11875000000001</v>
      </c>
      <c r="CC116" s="59">
        <f t="shared" si="104"/>
        <v>0</v>
      </c>
      <c r="CD116" s="59">
        <f t="shared" si="106"/>
        <v>0</v>
      </c>
      <c r="CE116" s="59">
        <f t="shared" si="109"/>
        <v>0</v>
      </c>
      <c r="CG116" s="59">
        <f t="shared" si="110"/>
        <v>190383.85291666671</v>
      </c>
    </row>
    <row r="117" spans="1:85" s="97" customFormat="1" x14ac:dyDescent="0.3">
      <c r="A117" s="95" t="s">
        <v>19</v>
      </c>
      <c r="B117" s="96">
        <v>2030</v>
      </c>
      <c r="C117" s="59"/>
      <c r="D117" s="59"/>
      <c r="L117" s="59">
        <f t="shared" si="111"/>
        <v>0</v>
      </c>
      <c r="M117" s="288">
        <f t="shared" si="117"/>
        <v>22846062.34999999</v>
      </c>
      <c r="N117" s="59">
        <f t="shared" si="112"/>
        <v>190383.85291666671</v>
      </c>
      <c r="O117" s="288">
        <f t="shared" si="118"/>
        <v>15450725.843750019</v>
      </c>
      <c r="P117" s="288">
        <f t="shared" si="113"/>
        <v>7395336.5062499717</v>
      </c>
      <c r="Q117" s="288">
        <f t="shared" si="114"/>
        <v>12492.059642561784</v>
      </c>
      <c r="R117" s="288">
        <f t="shared" si="127"/>
        <v>42153.418085624842</v>
      </c>
      <c r="T117" s="59">
        <f t="shared" si="164"/>
        <v>0</v>
      </c>
      <c r="U117" s="59">
        <f t="shared" si="166"/>
        <v>113.54166666666667</v>
      </c>
      <c r="V117" s="59">
        <f t="shared" si="168"/>
        <v>741.4666666666667</v>
      </c>
      <c r="W117" s="59">
        <f t="shared" si="170"/>
        <v>2164.2416666666668</v>
      </c>
      <c r="X117" s="59">
        <f t="shared" si="172"/>
        <v>4492.5544166666668</v>
      </c>
      <c r="Y117" s="59">
        <f t="shared" si="174"/>
        <v>4601.3395833333334</v>
      </c>
      <c r="Z117" s="59">
        <f t="shared" si="176"/>
        <v>4956.3041666666668</v>
      </c>
      <c r="AA117" s="59">
        <f t="shared" ref="AA117:AA140" si="178">($L$21/$V$4)</f>
        <v>4918.3078333333333</v>
      </c>
      <c r="AB117" s="59">
        <f t="shared" si="132"/>
        <v>2765.8674999999998</v>
      </c>
      <c r="AC117" s="59">
        <f t="shared" si="134"/>
        <v>3596.1062499999998</v>
      </c>
      <c r="AD117" s="59">
        <f t="shared" si="136"/>
        <v>3476.3807499999998</v>
      </c>
      <c r="AE117" s="59">
        <f t="shared" si="138"/>
        <v>2770.5128333333337</v>
      </c>
      <c r="AF117" s="59">
        <f t="shared" si="140"/>
        <v>2729.8474166666665</v>
      </c>
      <c r="AG117" s="59">
        <f t="shared" si="142"/>
        <v>4204.6080000000002</v>
      </c>
      <c r="AH117" s="59">
        <f t="shared" si="144"/>
        <v>2544.7301666666667</v>
      </c>
      <c r="AI117" s="59">
        <f t="shared" si="146"/>
        <v>3810.5254166666664</v>
      </c>
      <c r="AJ117" s="59">
        <f t="shared" si="148"/>
        <v>3498.8083333333334</v>
      </c>
      <c r="AK117" s="59">
        <f t="shared" si="149"/>
        <v>4913.9655000000002</v>
      </c>
      <c r="AL117" s="59">
        <f t="shared" si="150"/>
        <v>3205.0681666666665</v>
      </c>
      <c r="AM117" s="59">
        <f t="shared" si="151"/>
        <v>3470.1737499999999</v>
      </c>
      <c r="AN117" s="59">
        <f t="shared" si="152"/>
        <v>2618.9530833333333</v>
      </c>
      <c r="AO117" s="59">
        <f t="shared" si="153"/>
        <v>5148.4816666666675</v>
      </c>
      <c r="AP117" s="59">
        <f t="shared" si="154"/>
        <v>8538.7404999999999</v>
      </c>
      <c r="AQ117" s="59">
        <f t="shared" si="155"/>
        <v>10274.190916666668</v>
      </c>
      <c r="AR117" s="59">
        <f t="shared" si="156"/>
        <v>9660.3310833333326</v>
      </c>
      <c r="AS117" s="59">
        <f t="shared" si="157"/>
        <v>5995.5114166666663</v>
      </c>
      <c r="AT117" s="59">
        <f t="shared" si="158"/>
        <v>4003.8519166666665</v>
      </c>
      <c r="AU117" s="59">
        <f t="shared" si="159"/>
        <v>5827.9452499999998</v>
      </c>
      <c r="AV117" s="59">
        <f t="shared" si="160"/>
        <v>9643.6972500000011</v>
      </c>
      <c r="AW117" s="59">
        <f t="shared" si="161"/>
        <v>11635.356666666665</v>
      </c>
      <c r="AX117" s="59">
        <f t="shared" si="162"/>
        <v>9811.2633333333342</v>
      </c>
      <c r="AY117" s="59">
        <f t="shared" si="163"/>
        <v>6020.6667500000003</v>
      </c>
      <c r="AZ117" s="59">
        <f t="shared" si="165"/>
        <v>4018.9451666666669</v>
      </c>
      <c r="BA117" s="59">
        <f t="shared" si="167"/>
        <v>5838.007333333333</v>
      </c>
      <c r="BB117" s="59">
        <f t="shared" si="169"/>
        <v>9668.3391666666666</v>
      </c>
      <c r="BC117" s="59">
        <f t="shared" si="171"/>
        <v>11666.241166666667</v>
      </c>
      <c r="BD117" s="59">
        <f t="shared" si="173"/>
        <v>445.52699999999999</v>
      </c>
      <c r="BE117" s="59">
        <f t="shared" si="175"/>
        <v>436.86108333333334</v>
      </c>
      <c r="BF117" s="59">
        <f t="shared" si="177"/>
        <v>298.78333333333342</v>
      </c>
      <c r="BG117" s="59">
        <f t="shared" ref="BG117:BG148" si="179">($L$53/$V$4)</f>
        <v>229.74441666666669</v>
      </c>
      <c r="BH117" s="59">
        <f t="shared" si="133"/>
        <v>298.78333333333342</v>
      </c>
      <c r="BI117" s="59">
        <f t="shared" si="135"/>
        <v>436.86108333333334</v>
      </c>
      <c r="BJ117" s="59">
        <f t="shared" si="137"/>
        <v>505.89991666666657</v>
      </c>
      <c r="BK117" s="59">
        <f t="shared" si="139"/>
        <v>462.01641666666666</v>
      </c>
      <c r="BL117" s="59">
        <f t="shared" si="141"/>
        <v>313.87650000000008</v>
      </c>
      <c r="BM117" s="59">
        <f t="shared" si="143"/>
        <v>239.80658333333335</v>
      </c>
      <c r="BN117" s="59">
        <f t="shared" si="145"/>
        <v>256.58483333333334</v>
      </c>
      <c r="BO117" s="59">
        <f t="shared" si="147"/>
        <v>427.64141666666666</v>
      </c>
      <c r="BP117" s="59">
        <f t="shared" si="78"/>
        <v>513.16974999999991</v>
      </c>
      <c r="BQ117" s="59">
        <f t="shared" si="80"/>
        <v>301.86449999999996</v>
      </c>
      <c r="BR117" s="59">
        <f t="shared" si="82"/>
        <v>181.11866666666668</v>
      </c>
      <c r="BS117" s="59">
        <f t="shared" si="84"/>
        <v>120.74583333333334</v>
      </c>
      <c r="BT117" s="59">
        <f t="shared" si="86"/>
        <v>181.11866666666668</v>
      </c>
      <c r="BU117" s="59">
        <f t="shared" si="88"/>
        <v>301.86449999999996</v>
      </c>
      <c r="BV117" s="59">
        <f t="shared" si="90"/>
        <v>362.23750000000001</v>
      </c>
      <c r="BW117" s="59">
        <f t="shared" si="92"/>
        <v>150.93224999999998</v>
      </c>
      <c r="BX117" s="59">
        <f t="shared" si="94"/>
        <v>90.559333333333342</v>
      </c>
      <c r="BY117" s="59">
        <f t="shared" si="96"/>
        <v>60.372916666666669</v>
      </c>
      <c r="BZ117" s="59">
        <f t="shared" si="98"/>
        <v>90.559333333333342</v>
      </c>
      <c r="CA117" s="59">
        <f t="shared" si="100"/>
        <v>150.93224999999998</v>
      </c>
      <c r="CB117" s="59">
        <f t="shared" si="102"/>
        <v>181.11875000000001</v>
      </c>
      <c r="CC117" s="59">
        <f t="shared" si="104"/>
        <v>0</v>
      </c>
      <c r="CD117" s="59">
        <f t="shared" si="106"/>
        <v>0</v>
      </c>
      <c r="CE117" s="59">
        <f t="shared" si="109"/>
        <v>0</v>
      </c>
      <c r="CG117" s="59">
        <f t="shared" si="110"/>
        <v>190383.85291666671</v>
      </c>
    </row>
    <row r="118" spans="1:85" s="97" customFormat="1" x14ac:dyDescent="0.3">
      <c r="A118" s="95" t="s">
        <v>20</v>
      </c>
      <c r="B118" s="96">
        <v>2030</v>
      </c>
      <c r="C118" s="59"/>
      <c r="D118" s="59"/>
      <c r="L118" s="59">
        <f t="shared" si="111"/>
        <v>0</v>
      </c>
      <c r="M118" s="288">
        <f t="shared" si="117"/>
        <v>22846062.34999999</v>
      </c>
      <c r="N118" s="59">
        <f t="shared" si="112"/>
        <v>190383.85291666671</v>
      </c>
      <c r="O118" s="288">
        <f t="shared" si="118"/>
        <v>15641109.696666686</v>
      </c>
      <c r="P118" s="288">
        <f t="shared" si="113"/>
        <v>7204952.6533333044</v>
      </c>
      <c r="Q118" s="288">
        <f t="shared" si="114"/>
        <v>12170.466914008355</v>
      </c>
      <c r="R118" s="288">
        <f t="shared" si="127"/>
        <v>41068.230123999841</v>
      </c>
      <c r="T118" s="59">
        <f t="shared" si="164"/>
        <v>0</v>
      </c>
      <c r="U118" s="59">
        <f t="shared" si="166"/>
        <v>113.54166666666667</v>
      </c>
      <c r="V118" s="59">
        <f t="shared" si="168"/>
        <v>741.4666666666667</v>
      </c>
      <c r="W118" s="59">
        <f t="shared" si="170"/>
        <v>2164.2416666666668</v>
      </c>
      <c r="X118" s="59">
        <f t="shared" si="172"/>
        <v>4492.5544166666668</v>
      </c>
      <c r="Y118" s="59">
        <f t="shared" si="174"/>
        <v>4601.3395833333334</v>
      </c>
      <c r="Z118" s="59">
        <f t="shared" si="176"/>
        <v>4956.3041666666668</v>
      </c>
      <c r="AA118" s="59">
        <f t="shared" si="178"/>
        <v>4918.3078333333333</v>
      </c>
      <c r="AB118" s="59">
        <f t="shared" ref="AB118:AB141" si="180">($L$22/$V$4)</f>
        <v>2765.8674999999998</v>
      </c>
      <c r="AC118" s="59">
        <f t="shared" si="134"/>
        <v>3596.1062499999998</v>
      </c>
      <c r="AD118" s="59">
        <f t="shared" si="136"/>
        <v>3476.3807499999998</v>
      </c>
      <c r="AE118" s="59">
        <f t="shared" si="138"/>
        <v>2770.5128333333337</v>
      </c>
      <c r="AF118" s="59">
        <f t="shared" si="140"/>
        <v>2729.8474166666665</v>
      </c>
      <c r="AG118" s="59">
        <f t="shared" si="142"/>
        <v>4204.6080000000002</v>
      </c>
      <c r="AH118" s="59">
        <f t="shared" si="144"/>
        <v>2544.7301666666667</v>
      </c>
      <c r="AI118" s="59">
        <f t="shared" si="146"/>
        <v>3810.5254166666664</v>
      </c>
      <c r="AJ118" s="59">
        <f t="shared" si="148"/>
        <v>3498.8083333333334</v>
      </c>
      <c r="AK118" s="59">
        <f t="shared" si="149"/>
        <v>4913.9655000000002</v>
      </c>
      <c r="AL118" s="59">
        <f t="shared" si="150"/>
        <v>3205.0681666666665</v>
      </c>
      <c r="AM118" s="59">
        <f t="shared" si="151"/>
        <v>3470.1737499999999</v>
      </c>
      <c r="AN118" s="59">
        <f t="shared" si="152"/>
        <v>2618.9530833333333</v>
      </c>
      <c r="AO118" s="59">
        <f t="shared" si="153"/>
        <v>5148.4816666666675</v>
      </c>
      <c r="AP118" s="59">
        <f t="shared" si="154"/>
        <v>8538.7404999999999</v>
      </c>
      <c r="AQ118" s="59">
        <f t="shared" si="155"/>
        <v>10274.190916666668</v>
      </c>
      <c r="AR118" s="59">
        <f t="shared" si="156"/>
        <v>9660.3310833333326</v>
      </c>
      <c r="AS118" s="59">
        <f t="shared" si="157"/>
        <v>5995.5114166666663</v>
      </c>
      <c r="AT118" s="59">
        <f t="shared" si="158"/>
        <v>4003.8519166666665</v>
      </c>
      <c r="AU118" s="59">
        <f t="shared" si="159"/>
        <v>5827.9452499999998</v>
      </c>
      <c r="AV118" s="59">
        <f t="shared" si="160"/>
        <v>9643.6972500000011</v>
      </c>
      <c r="AW118" s="59">
        <f t="shared" si="161"/>
        <v>11635.356666666665</v>
      </c>
      <c r="AX118" s="59">
        <f t="shared" si="162"/>
        <v>9811.2633333333342</v>
      </c>
      <c r="AY118" s="59">
        <f t="shared" si="163"/>
        <v>6020.6667500000003</v>
      </c>
      <c r="AZ118" s="59">
        <f t="shared" si="165"/>
        <v>4018.9451666666669</v>
      </c>
      <c r="BA118" s="59">
        <f t="shared" si="167"/>
        <v>5838.007333333333</v>
      </c>
      <c r="BB118" s="59">
        <f t="shared" si="169"/>
        <v>9668.3391666666666</v>
      </c>
      <c r="BC118" s="59">
        <f t="shared" si="171"/>
        <v>11666.241166666667</v>
      </c>
      <c r="BD118" s="59">
        <f t="shared" si="173"/>
        <v>445.52699999999999</v>
      </c>
      <c r="BE118" s="59">
        <f t="shared" si="175"/>
        <v>436.86108333333334</v>
      </c>
      <c r="BF118" s="59">
        <f t="shared" si="177"/>
        <v>298.78333333333342</v>
      </c>
      <c r="BG118" s="59">
        <f t="shared" si="179"/>
        <v>229.74441666666669</v>
      </c>
      <c r="BH118" s="59">
        <f t="shared" ref="BH118:BH149" si="181">($L$54/$V$4)</f>
        <v>298.78333333333342</v>
      </c>
      <c r="BI118" s="59">
        <f t="shared" si="135"/>
        <v>436.86108333333334</v>
      </c>
      <c r="BJ118" s="59">
        <f t="shared" si="137"/>
        <v>505.89991666666657</v>
      </c>
      <c r="BK118" s="59">
        <f t="shared" si="139"/>
        <v>462.01641666666666</v>
      </c>
      <c r="BL118" s="59">
        <f t="shared" si="141"/>
        <v>313.87650000000008</v>
      </c>
      <c r="BM118" s="59">
        <f t="shared" si="143"/>
        <v>239.80658333333335</v>
      </c>
      <c r="BN118" s="59">
        <f t="shared" si="145"/>
        <v>256.58483333333334</v>
      </c>
      <c r="BO118" s="59">
        <f t="shared" si="147"/>
        <v>427.64141666666666</v>
      </c>
      <c r="BP118" s="59">
        <f t="shared" si="78"/>
        <v>513.16974999999991</v>
      </c>
      <c r="BQ118" s="59">
        <f t="shared" si="80"/>
        <v>301.86449999999996</v>
      </c>
      <c r="BR118" s="59">
        <f t="shared" si="82"/>
        <v>181.11866666666668</v>
      </c>
      <c r="BS118" s="59">
        <f t="shared" si="84"/>
        <v>120.74583333333334</v>
      </c>
      <c r="BT118" s="59">
        <f t="shared" si="86"/>
        <v>181.11866666666668</v>
      </c>
      <c r="BU118" s="59">
        <f t="shared" si="88"/>
        <v>301.86449999999996</v>
      </c>
      <c r="BV118" s="59">
        <f t="shared" si="90"/>
        <v>362.23750000000001</v>
      </c>
      <c r="BW118" s="59">
        <f t="shared" si="92"/>
        <v>150.93224999999998</v>
      </c>
      <c r="BX118" s="59">
        <f t="shared" si="94"/>
        <v>90.559333333333342</v>
      </c>
      <c r="BY118" s="59">
        <f t="shared" si="96"/>
        <v>60.372916666666669</v>
      </c>
      <c r="BZ118" s="59">
        <f t="shared" si="98"/>
        <v>90.559333333333342</v>
      </c>
      <c r="CA118" s="59">
        <f t="shared" si="100"/>
        <v>150.93224999999998</v>
      </c>
      <c r="CB118" s="59">
        <f t="shared" si="102"/>
        <v>181.11875000000001</v>
      </c>
      <c r="CC118" s="59">
        <f t="shared" si="104"/>
        <v>0</v>
      </c>
      <c r="CD118" s="59">
        <f t="shared" si="106"/>
        <v>0</v>
      </c>
      <c r="CE118" s="59">
        <f t="shared" si="109"/>
        <v>0</v>
      </c>
      <c r="CG118" s="59">
        <f t="shared" si="110"/>
        <v>190383.85291666671</v>
      </c>
    </row>
    <row r="119" spans="1:85" x14ac:dyDescent="0.3">
      <c r="A119" s="94" t="s">
        <v>21</v>
      </c>
      <c r="B119" s="79">
        <v>2030</v>
      </c>
      <c r="C119" s="49"/>
      <c r="D119" s="49"/>
      <c r="L119" s="49">
        <f t="shared" si="111"/>
        <v>0</v>
      </c>
      <c r="M119" s="82">
        <f t="shared" si="117"/>
        <v>22846062.34999999</v>
      </c>
      <c r="N119" s="49">
        <f t="shared" si="112"/>
        <v>190383.85291666671</v>
      </c>
      <c r="O119" s="82">
        <f t="shared" si="118"/>
        <v>15831493.549583353</v>
      </c>
      <c r="P119" s="82">
        <f t="shared" si="113"/>
        <v>7014568.8004166372</v>
      </c>
      <c r="Q119" s="82">
        <f t="shared" si="114"/>
        <v>11848.874185454924</v>
      </c>
      <c r="R119" s="82">
        <f t="shared" si="127"/>
        <v>39983.042162374833</v>
      </c>
      <c r="T119" s="59">
        <f t="shared" si="164"/>
        <v>0</v>
      </c>
      <c r="U119" s="59">
        <f t="shared" si="166"/>
        <v>113.54166666666667</v>
      </c>
      <c r="V119" s="59">
        <f t="shared" si="168"/>
        <v>741.4666666666667</v>
      </c>
      <c r="W119" s="59">
        <f t="shared" si="170"/>
        <v>2164.2416666666668</v>
      </c>
      <c r="X119" s="59">
        <f t="shared" si="172"/>
        <v>4492.5544166666668</v>
      </c>
      <c r="Y119" s="59">
        <f t="shared" si="174"/>
        <v>4601.3395833333334</v>
      </c>
      <c r="Z119" s="59">
        <f t="shared" si="176"/>
        <v>4956.3041666666668</v>
      </c>
      <c r="AA119" s="59">
        <f t="shared" si="178"/>
        <v>4918.3078333333333</v>
      </c>
      <c r="AB119" s="59">
        <f t="shared" si="180"/>
        <v>2765.8674999999998</v>
      </c>
      <c r="AC119" s="59">
        <f t="shared" ref="AC119:AC142" si="182">($L$23/$V$4)</f>
        <v>3596.1062499999998</v>
      </c>
      <c r="AD119" s="59">
        <f t="shared" si="136"/>
        <v>3476.3807499999998</v>
      </c>
      <c r="AE119" s="59">
        <f t="shared" si="138"/>
        <v>2770.5128333333337</v>
      </c>
      <c r="AF119" s="59">
        <f t="shared" si="140"/>
        <v>2729.8474166666665</v>
      </c>
      <c r="AG119" s="59">
        <f t="shared" si="142"/>
        <v>4204.6080000000002</v>
      </c>
      <c r="AH119" s="59">
        <f t="shared" si="144"/>
        <v>2544.7301666666667</v>
      </c>
      <c r="AI119" s="59">
        <f t="shared" si="146"/>
        <v>3810.5254166666664</v>
      </c>
      <c r="AJ119" s="59">
        <f t="shared" si="148"/>
        <v>3498.8083333333334</v>
      </c>
      <c r="AK119" s="59">
        <f t="shared" si="149"/>
        <v>4913.9655000000002</v>
      </c>
      <c r="AL119" s="59">
        <f t="shared" si="150"/>
        <v>3205.0681666666665</v>
      </c>
      <c r="AM119" s="59">
        <f t="shared" si="151"/>
        <v>3470.1737499999999</v>
      </c>
      <c r="AN119" s="59">
        <f t="shared" si="152"/>
        <v>2618.9530833333333</v>
      </c>
      <c r="AO119" s="59">
        <f t="shared" si="153"/>
        <v>5148.4816666666675</v>
      </c>
      <c r="AP119" s="59">
        <f t="shared" si="154"/>
        <v>8538.7404999999999</v>
      </c>
      <c r="AQ119" s="59">
        <f t="shared" si="155"/>
        <v>10274.190916666668</v>
      </c>
      <c r="AR119" s="59">
        <f t="shared" si="156"/>
        <v>9660.3310833333326</v>
      </c>
      <c r="AS119" s="59">
        <f t="shared" si="157"/>
        <v>5995.5114166666663</v>
      </c>
      <c r="AT119" s="59">
        <f t="shared" si="158"/>
        <v>4003.8519166666665</v>
      </c>
      <c r="AU119" s="59">
        <f t="shared" si="159"/>
        <v>5827.9452499999998</v>
      </c>
      <c r="AV119" s="59">
        <f t="shared" si="160"/>
        <v>9643.6972500000011</v>
      </c>
      <c r="AW119" s="59">
        <f t="shared" si="161"/>
        <v>11635.356666666665</v>
      </c>
      <c r="AX119" s="59">
        <f t="shared" si="162"/>
        <v>9811.2633333333342</v>
      </c>
      <c r="AY119" s="59">
        <f t="shared" si="163"/>
        <v>6020.6667500000003</v>
      </c>
      <c r="AZ119" s="59">
        <f t="shared" si="165"/>
        <v>4018.9451666666669</v>
      </c>
      <c r="BA119" s="59">
        <f t="shared" si="167"/>
        <v>5838.007333333333</v>
      </c>
      <c r="BB119" s="59">
        <f t="shared" si="169"/>
        <v>9668.3391666666666</v>
      </c>
      <c r="BC119" s="59">
        <f t="shared" si="171"/>
        <v>11666.241166666667</v>
      </c>
      <c r="BD119" s="59">
        <f t="shared" si="173"/>
        <v>445.52699999999999</v>
      </c>
      <c r="BE119" s="59">
        <f t="shared" si="175"/>
        <v>436.86108333333334</v>
      </c>
      <c r="BF119" s="59">
        <f t="shared" si="177"/>
        <v>298.78333333333342</v>
      </c>
      <c r="BG119" s="59">
        <f t="shared" si="179"/>
        <v>229.74441666666669</v>
      </c>
      <c r="BH119" s="59">
        <f t="shared" si="181"/>
        <v>298.78333333333342</v>
      </c>
      <c r="BI119" s="59">
        <f t="shared" ref="BI119:BI150" si="183">($L$55/$V$4)</f>
        <v>436.86108333333334</v>
      </c>
      <c r="BJ119" s="59">
        <f t="shared" si="137"/>
        <v>505.89991666666657</v>
      </c>
      <c r="BK119" s="59">
        <f t="shared" si="139"/>
        <v>462.01641666666666</v>
      </c>
      <c r="BL119" s="59">
        <f t="shared" si="141"/>
        <v>313.87650000000008</v>
      </c>
      <c r="BM119" s="59">
        <f t="shared" si="143"/>
        <v>239.80658333333335</v>
      </c>
      <c r="BN119" s="59">
        <f t="shared" si="145"/>
        <v>256.58483333333334</v>
      </c>
      <c r="BO119" s="59">
        <f t="shared" si="147"/>
        <v>427.64141666666666</v>
      </c>
      <c r="BP119" s="59">
        <f t="shared" si="78"/>
        <v>513.16974999999991</v>
      </c>
      <c r="BQ119" s="59">
        <f t="shared" si="80"/>
        <v>301.86449999999996</v>
      </c>
      <c r="BR119" s="59">
        <f t="shared" si="82"/>
        <v>181.11866666666668</v>
      </c>
      <c r="BS119" s="59">
        <f t="shared" si="84"/>
        <v>120.74583333333334</v>
      </c>
      <c r="BT119" s="59">
        <f t="shared" si="86"/>
        <v>181.11866666666668</v>
      </c>
      <c r="BU119" s="59">
        <f t="shared" si="88"/>
        <v>301.86449999999996</v>
      </c>
      <c r="BV119" s="59">
        <f t="shared" si="90"/>
        <v>362.23750000000001</v>
      </c>
      <c r="BW119" s="59">
        <f t="shared" si="92"/>
        <v>150.93224999999998</v>
      </c>
      <c r="BX119" s="59">
        <f t="shared" si="94"/>
        <v>90.559333333333342</v>
      </c>
      <c r="BY119" s="59">
        <f t="shared" si="96"/>
        <v>60.372916666666669</v>
      </c>
      <c r="BZ119" s="59">
        <f t="shared" si="98"/>
        <v>90.559333333333342</v>
      </c>
      <c r="CA119" s="59">
        <f t="shared" si="100"/>
        <v>150.93224999999998</v>
      </c>
      <c r="CB119" s="59">
        <f t="shared" si="102"/>
        <v>181.11875000000001</v>
      </c>
      <c r="CC119" s="59">
        <f t="shared" si="104"/>
        <v>0</v>
      </c>
      <c r="CD119" s="59">
        <f t="shared" si="106"/>
        <v>0</v>
      </c>
      <c r="CE119" s="59">
        <f t="shared" si="109"/>
        <v>0</v>
      </c>
      <c r="CG119" s="49">
        <f t="shared" si="110"/>
        <v>190383.85291666671</v>
      </c>
    </row>
    <row r="120" spans="1:85" x14ac:dyDescent="0.3">
      <c r="A120" s="94" t="s">
        <v>22</v>
      </c>
      <c r="B120" s="79">
        <v>2030</v>
      </c>
      <c r="C120" s="49"/>
      <c r="D120" s="49"/>
      <c r="L120" s="49">
        <f t="shared" si="111"/>
        <v>0</v>
      </c>
      <c r="M120" s="82">
        <f t="shared" si="117"/>
        <v>22846062.34999999</v>
      </c>
      <c r="N120" s="49">
        <f t="shared" si="112"/>
        <v>190383.85291666671</v>
      </c>
      <c r="O120" s="82">
        <f t="shared" si="118"/>
        <v>16021877.40250002</v>
      </c>
      <c r="P120" s="82">
        <f t="shared" si="113"/>
        <v>6824184.94749997</v>
      </c>
      <c r="Q120" s="82">
        <f t="shared" si="114"/>
        <v>11527.281456901495</v>
      </c>
      <c r="R120" s="82">
        <f t="shared" si="127"/>
        <v>38897.854200749833</v>
      </c>
      <c r="T120" s="59">
        <f t="shared" si="164"/>
        <v>0</v>
      </c>
      <c r="U120" s="59">
        <f t="shared" si="166"/>
        <v>113.54166666666667</v>
      </c>
      <c r="V120" s="59">
        <f t="shared" si="168"/>
        <v>741.4666666666667</v>
      </c>
      <c r="W120" s="59">
        <f t="shared" si="170"/>
        <v>2164.2416666666668</v>
      </c>
      <c r="X120" s="59">
        <f t="shared" si="172"/>
        <v>4492.5544166666668</v>
      </c>
      <c r="Y120" s="59">
        <f t="shared" si="174"/>
        <v>4601.3395833333334</v>
      </c>
      <c r="Z120" s="59">
        <f t="shared" si="176"/>
        <v>4956.3041666666668</v>
      </c>
      <c r="AA120" s="59">
        <f t="shared" si="178"/>
        <v>4918.3078333333333</v>
      </c>
      <c r="AB120" s="59">
        <f t="shared" si="180"/>
        <v>2765.8674999999998</v>
      </c>
      <c r="AC120" s="59">
        <f t="shared" si="182"/>
        <v>3596.1062499999998</v>
      </c>
      <c r="AD120" s="59">
        <f t="shared" ref="AD120:AD143" si="184">($L$24/$V$4)</f>
        <v>3476.3807499999998</v>
      </c>
      <c r="AE120" s="59">
        <f t="shared" si="138"/>
        <v>2770.5128333333337</v>
      </c>
      <c r="AF120" s="59">
        <f t="shared" si="140"/>
        <v>2729.8474166666665</v>
      </c>
      <c r="AG120" s="59">
        <f t="shared" si="142"/>
        <v>4204.6080000000002</v>
      </c>
      <c r="AH120" s="59">
        <f t="shared" si="144"/>
        <v>2544.7301666666667</v>
      </c>
      <c r="AI120" s="59">
        <f t="shared" si="146"/>
        <v>3810.5254166666664</v>
      </c>
      <c r="AJ120" s="59">
        <f t="shared" si="148"/>
        <v>3498.8083333333334</v>
      </c>
      <c r="AK120" s="59">
        <f t="shared" si="149"/>
        <v>4913.9655000000002</v>
      </c>
      <c r="AL120" s="59">
        <f t="shared" si="150"/>
        <v>3205.0681666666665</v>
      </c>
      <c r="AM120" s="59">
        <f t="shared" si="151"/>
        <v>3470.1737499999999</v>
      </c>
      <c r="AN120" s="59">
        <f t="shared" si="152"/>
        <v>2618.9530833333333</v>
      </c>
      <c r="AO120" s="59">
        <f t="shared" si="153"/>
        <v>5148.4816666666675</v>
      </c>
      <c r="AP120" s="59">
        <f t="shared" si="154"/>
        <v>8538.7404999999999</v>
      </c>
      <c r="AQ120" s="59">
        <f t="shared" si="155"/>
        <v>10274.190916666668</v>
      </c>
      <c r="AR120" s="59">
        <f t="shared" si="156"/>
        <v>9660.3310833333326</v>
      </c>
      <c r="AS120" s="59">
        <f t="shared" si="157"/>
        <v>5995.5114166666663</v>
      </c>
      <c r="AT120" s="59">
        <f t="shared" si="158"/>
        <v>4003.8519166666665</v>
      </c>
      <c r="AU120" s="59">
        <f t="shared" si="159"/>
        <v>5827.9452499999998</v>
      </c>
      <c r="AV120" s="59">
        <f t="shared" si="160"/>
        <v>9643.6972500000011</v>
      </c>
      <c r="AW120" s="59">
        <f t="shared" si="161"/>
        <v>11635.356666666665</v>
      </c>
      <c r="AX120" s="59">
        <f t="shared" si="162"/>
        <v>9811.2633333333342</v>
      </c>
      <c r="AY120" s="59">
        <f t="shared" si="163"/>
        <v>6020.6667500000003</v>
      </c>
      <c r="AZ120" s="59">
        <f t="shared" si="165"/>
        <v>4018.9451666666669</v>
      </c>
      <c r="BA120" s="59">
        <f t="shared" si="167"/>
        <v>5838.007333333333</v>
      </c>
      <c r="BB120" s="59">
        <f t="shared" si="169"/>
        <v>9668.3391666666666</v>
      </c>
      <c r="BC120" s="59">
        <f t="shared" si="171"/>
        <v>11666.241166666667</v>
      </c>
      <c r="BD120" s="59">
        <f t="shared" si="173"/>
        <v>445.52699999999999</v>
      </c>
      <c r="BE120" s="59">
        <f t="shared" si="175"/>
        <v>436.86108333333334</v>
      </c>
      <c r="BF120" s="59">
        <f t="shared" si="177"/>
        <v>298.78333333333342</v>
      </c>
      <c r="BG120" s="59">
        <f t="shared" si="179"/>
        <v>229.74441666666669</v>
      </c>
      <c r="BH120" s="59">
        <f t="shared" si="181"/>
        <v>298.78333333333342</v>
      </c>
      <c r="BI120" s="59">
        <f t="shared" si="183"/>
        <v>436.86108333333334</v>
      </c>
      <c r="BJ120" s="59">
        <f t="shared" ref="BJ120:BJ151" si="185">($L$56/$V$4)</f>
        <v>505.89991666666657</v>
      </c>
      <c r="BK120" s="59">
        <f t="shared" si="139"/>
        <v>462.01641666666666</v>
      </c>
      <c r="BL120" s="59">
        <f t="shared" si="141"/>
        <v>313.87650000000008</v>
      </c>
      <c r="BM120" s="59">
        <f t="shared" si="143"/>
        <v>239.80658333333335</v>
      </c>
      <c r="BN120" s="59">
        <f t="shared" si="145"/>
        <v>256.58483333333334</v>
      </c>
      <c r="BO120" s="59">
        <f t="shared" si="147"/>
        <v>427.64141666666666</v>
      </c>
      <c r="BP120" s="59">
        <f t="shared" si="78"/>
        <v>513.16974999999991</v>
      </c>
      <c r="BQ120" s="59">
        <f t="shared" si="80"/>
        <v>301.86449999999996</v>
      </c>
      <c r="BR120" s="59">
        <f t="shared" si="82"/>
        <v>181.11866666666668</v>
      </c>
      <c r="BS120" s="59">
        <f t="shared" si="84"/>
        <v>120.74583333333334</v>
      </c>
      <c r="BT120" s="59">
        <f t="shared" si="86"/>
        <v>181.11866666666668</v>
      </c>
      <c r="BU120" s="59">
        <f t="shared" si="88"/>
        <v>301.86449999999996</v>
      </c>
      <c r="BV120" s="59">
        <f t="shared" si="90"/>
        <v>362.23750000000001</v>
      </c>
      <c r="BW120" s="59">
        <f t="shared" si="92"/>
        <v>150.93224999999998</v>
      </c>
      <c r="BX120" s="59">
        <f t="shared" si="94"/>
        <v>90.559333333333342</v>
      </c>
      <c r="BY120" s="59">
        <f t="shared" si="96"/>
        <v>60.372916666666669</v>
      </c>
      <c r="BZ120" s="59">
        <f t="shared" si="98"/>
        <v>90.559333333333342</v>
      </c>
      <c r="CA120" s="59">
        <f t="shared" si="100"/>
        <v>150.93224999999998</v>
      </c>
      <c r="CB120" s="59">
        <f t="shared" si="102"/>
        <v>181.11875000000001</v>
      </c>
      <c r="CC120" s="59">
        <f t="shared" si="104"/>
        <v>0</v>
      </c>
      <c r="CD120" s="59">
        <f t="shared" si="106"/>
        <v>0</v>
      </c>
      <c r="CE120" s="59">
        <f t="shared" si="109"/>
        <v>0</v>
      </c>
      <c r="CG120" s="49">
        <f t="shared" si="110"/>
        <v>190383.85291666671</v>
      </c>
    </row>
    <row r="121" spans="1:85" x14ac:dyDescent="0.3">
      <c r="A121" s="94" t="s">
        <v>23</v>
      </c>
      <c r="B121" s="79">
        <v>2030</v>
      </c>
      <c r="C121" s="49"/>
      <c r="D121" s="49"/>
      <c r="L121" s="49">
        <f t="shared" si="111"/>
        <v>0</v>
      </c>
      <c r="M121" s="82">
        <f t="shared" si="117"/>
        <v>22846062.34999999</v>
      </c>
      <c r="N121" s="49">
        <f t="shared" si="112"/>
        <v>190383.85291666671</v>
      </c>
      <c r="O121" s="82">
        <f t="shared" si="118"/>
        <v>16212261.255416688</v>
      </c>
      <c r="P121" s="82">
        <f t="shared" si="113"/>
        <v>6633801.0945833027</v>
      </c>
      <c r="Q121" s="82">
        <f t="shared" si="114"/>
        <v>11205.688728348066</v>
      </c>
      <c r="R121" s="82">
        <f t="shared" si="127"/>
        <v>37812.666239124825</v>
      </c>
      <c r="T121" s="59">
        <f t="shared" si="164"/>
        <v>0</v>
      </c>
      <c r="U121" s="59">
        <f t="shared" si="166"/>
        <v>113.54166666666667</v>
      </c>
      <c r="V121" s="59">
        <f t="shared" si="168"/>
        <v>741.4666666666667</v>
      </c>
      <c r="W121" s="59">
        <f t="shared" si="170"/>
        <v>2164.2416666666668</v>
      </c>
      <c r="X121" s="59">
        <f t="shared" si="172"/>
        <v>4492.5544166666668</v>
      </c>
      <c r="Y121" s="59">
        <f t="shared" si="174"/>
        <v>4601.3395833333334</v>
      </c>
      <c r="Z121" s="59">
        <f t="shared" si="176"/>
        <v>4956.3041666666668</v>
      </c>
      <c r="AA121" s="59">
        <f t="shared" si="178"/>
        <v>4918.3078333333333</v>
      </c>
      <c r="AB121" s="59">
        <f t="shared" si="180"/>
        <v>2765.8674999999998</v>
      </c>
      <c r="AC121" s="59">
        <f t="shared" si="182"/>
        <v>3596.1062499999998</v>
      </c>
      <c r="AD121" s="59">
        <f t="shared" si="184"/>
        <v>3476.3807499999998</v>
      </c>
      <c r="AE121" s="59">
        <f t="shared" ref="AE121:AE144" si="186">($L$25/$V$4)</f>
        <v>2770.5128333333337</v>
      </c>
      <c r="AF121" s="59">
        <f t="shared" si="140"/>
        <v>2729.8474166666665</v>
      </c>
      <c r="AG121" s="59">
        <f t="shared" si="142"/>
        <v>4204.6080000000002</v>
      </c>
      <c r="AH121" s="59">
        <f t="shared" si="144"/>
        <v>2544.7301666666667</v>
      </c>
      <c r="AI121" s="59">
        <f t="shared" si="146"/>
        <v>3810.5254166666664</v>
      </c>
      <c r="AJ121" s="59">
        <f t="shared" si="148"/>
        <v>3498.8083333333334</v>
      </c>
      <c r="AK121" s="59">
        <f t="shared" si="149"/>
        <v>4913.9655000000002</v>
      </c>
      <c r="AL121" s="59">
        <f t="shared" si="150"/>
        <v>3205.0681666666665</v>
      </c>
      <c r="AM121" s="59">
        <f t="shared" si="151"/>
        <v>3470.1737499999999</v>
      </c>
      <c r="AN121" s="59">
        <f t="shared" si="152"/>
        <v>2618.9530833333333</v>
      </c>
      <c r="AO121" s="59">
        <f t="shared" si="153"/>
        <v>5148.4816666666675</v>
      </c>
      <c r="AP121" s="59">
        <f t="shared" si="154"/>
        <v>8538.7404999999999</v>
      </c>
      <c r="AQ121" s="59">
        <f t="shared" si="155"/>
        <v>10274.190916666668</v>
      </c>
      <c r="AR121" s="59">
        <f t="shared" si="156"/>
        <v>9660.3310833333326</v>
      </c>
      <c r="AS121" s="59">
        <f t="shared" si="157"/>
        <v>5995.5114166666663</v>
      </c>
      <c r="AT121" s="59">
        <f t="shared" si="158"/>
        <v>4003.8519166666665</v>
      </c>
      <c r="AU121" s="59">
        <f t="shared" si="159"/>
        <v>5827.9452499999998</v>
      </c>
      <c r="AV121" s="59">
        <f t="shared" si="160"/>
        <v>9643.6972500000011</v>
      </c>
      <c r="AW121" s="59">
        <f t="shared" si="161"/>
        <v>11635.356666666665</v>
      </c>
      <c r="AX121" s="59">
        <f t="shared" si="162"/>
        <v>9811.2633333333342</v>
      </c>
      <c r="AY121" s="59">
        <f t="shared" si="163"/>
        <v>6020.6667500000003</v>
      </c>
      <c r="AZ121" s="59">
        <f t="shared" si="165"/>
        <v>4018.9451666666669</v>
      </c>
      <c r="BA121" s="59">
        <f t="shared" si="167"/>
        <v>5838.007333333333</v>
      </c>
      <c r="BB121" s="59">
        <f t="shared" si="169"/>
        <v>9668.3391666666666</v>
      </c>
      <c r="BC121" s="59">
        <f t="shared" si="171"/>
        <v>11666.241166666667</v>
      </c>
      <c r="BD121" s="59">
        <f t="shared" si="173"/>
        <v>445.52699999999999</v>
      </c>
      <c r="BE121" s="59">
        <f t="shared" si="175"/>
        <v>436.86108333333334</v>
      </c>
      <c r="BF121" s="59">
        <f t="shared" si="177"/>
        <v>298.78333333333342</v>
      </c>
      <c r="BG121" s="59">
        <f t="shared" si="179"/>
        <v>229.74441666666669</v>
      </c>
      <c r="BH121" s="59">
        <f t="shared" si="181"/>
        <v>298.78333333333342</v>
      </c>
      <c r="BI121" s="59">
        <f t="shared" si="183"/>
        <v>436.86108333333334</v>
      </c>
      <c r="BJ121" s="59">
        <f t="shared" si="185"/>
        <v>505.89991666666657</v>
      </c>
      <c r="BK121" s="59">
        <f t="shared" ref="BK121:BK152" si="187">($L$57/$V$4)</f>
        <v>462.01641666666666</v>
      </c>
      <c r="BL121" s="59">
        <f t="shared" si="141"/>
        <v>313.87650000000008</v>
      </c>
      <c r="BM121" s="59">
        <f t="shared" si="143"/>
        <v>239.80658333333335</v>
      </c>
      <c r="BN121" s="59">
        <f t="shared" si="145"/>
        <v>256.58483333333334</v>
      </c>
      <c r="BO121" s="59">
        <f t="shared" si="147"/>
        <v>427.64141666666666</v>
      </c>
      <c r="BP121" s="59">
        <f t="shared" si="78"/>
        <v>513.16974999999991</v>
      </c>
      <c r="BQ121" s="59">
        <f t="shared" si="80"/>
        <v>301.86449999999996</v>
      </c>
      <c r="BR121" s="59">
        <f t="shared" si="82"/>
        <v>181.11866666666668</v>
      </c>
      <c r="BS121" s="59">
        <f t="shared" si="84"/>
        <v>120.74583333333334</v>
      </c>
      <c r="BT121" s="59">
        <f t="shared" si="86"/>
        <v>181.11866666666668</v>
      </c>
      <c r="BU121" s="59">
        <f t="shared" si="88"/>
        <v>301.86449999999996</v>
      </c>
      <c r="BV121" s="59">
        <f t="shared" si="90"/>
        <v>362.23750000000001</v>
      </c>
      <c r="BW121" s="59">
        <f t="shared" si="92"/>
        <v>150.93224999999998</v>
      </c>
      <c r="BX121" s="59">
        <f t="shared" si="94"/>
        <v>90.559333333333342</v>
      </c>
      <c r="BY121" s="59">
        <f t="shared" si="96"/>
        <v>60.372916666666669</v>
      </c>
      <c r="BZ121" s="59">
        <f t="shared" si="98"/>
        <v>90.559333333333342</v>
      </c>
      <c r="CA121" s="59">
        <f t="shared" si="100"/>
        <v>150.93224999999998</v>
      </c>
      <c r="CB121" s="59">
        <f t="shared" si="102"/>
        <v>181.11875000000001</v>
      </c>
      <c r="CC121" s="59">
        <f t="shared" si="104"/>
        <v>0</v>
      </c>
      <c r="CD121" s="59">
        <f t="shared" si="106"/>
        <v>0</v>
      </c>
      <c r="CE121" s="59">
        <f t="shared" si="109"/>
        <v>0</v>
      </c>
      <c r="CG121" s="49">
        <f t="shared" si="110"/>
        <v>190383.85291666671</v>
      </c>
    </row>
    <row r="122" spans="1:85" x14ac:dyDescent="0.3">
      <c r="A122" s="94" t="s">
        <v>24</v>
      </c>
      <c r="B122" s="79">
        <v>2030</v>
      </c>
      <c r="C122" s="49"/>
      <c r="D122" s="49"/>
      <c r="L122" s="49">
        <f t="shared" si="111"/>
        <v>0</v>
      </c>
      <c r="M122" s="82">
        <f t="shared" si="117"/>
        <v>22846062.34999999</v>
      </c>
      <c r="N122" s="49">
        <f t="shared" si="112"/>
        <v>190383.85291666671</v>
      </c>
      <c r="O122" s="82">
        <f t="shared" si="118"/>
        <v>16402645.108333355</v>
      </c>
      <c r="P122" s="82">
        <f t="shared" si="113"/>
        <v>6443417.2416666355</v>
      </c>
      <c r="Q122" s="82">
        <f t="shared" si="114"/>
        <v>10884.095999794636</v>
      </c>
      <c r="R122" s="82">
        <f t="shared" si="127"/>
        <v>36727.478277499824</v>
      </c>
      <c r="T122" s="59">
        <f t="shared" si="164"/>
        <v>0</v>
      </c>
      <c r="U122" s="59">
        <f t="shared" si="166"/>
        <v>113.54166666666667</v>
      </c>
      <c r="V122" s="59">
        <f t="shared" si="168"/>
        <v>741.4666666666667</v>
      </c>
      <c r="W122" s="59">
        <f t="shared" si="170"/>
        <v>2164.2416666666668</v>
      </c>
      <c r="X122" s="59">
        <f t="shared" si="172"/>
        <v>4492.5544166666668</v>
      </c>
      <c r="Y122" s="59">
        <f t="shared" si="174"/>
        <v>4601.3395833333334</v>
      </c>
      <c r="Z122" s="59">
        <f t="shared" si="176"/>
        <v>4956.3041666666668</v>
      </c>
      <c r="AA122" s="59">
        <f t="shared" si="178"/>
        <v>4918.3078333333333</v>
      </c>
      <c r="AB122" s="59">
        <f t="shared" si="180"/>
        <v>2765.8674999999998</v>
      </c>
      <c r="AC122" s="59">
        <f t="shared" si="182"/>
        <v>3596.1062499999998</v>
      </c>
      <c r="AD122" s="59">
        <f t="shared" si="184"/>
        <v>3476.3807499999998</v>
      </c>
      <c r="AE122" s="59">
        <f t="shared" si="186"/>
        <v>2770.5128333333337</v>
      </c>
      <c r="AF122" s="59">
        <f t="shared" ref="AF122:AF145" si="188">($L$26/$V$4)</f>
        <v>2729.8474166666665</v>
      </c>
      <c r="AG122" s="59">
        <f t="shared" si="142"/>
        <v>4204.6080000000002</v>
      </c>
      <c r="AH122" s="59">
        <f t="shared" si="144"/>
        <v>2544.7301666666667</v>
      </c>
      <c r="AI122" s="59">
        <f t="shared" si="146"/>
        <v>3810.5254166666664</v>
      </c>
      <c r="AJ122" s="59">
        <f t="shared" si="148"/>
        <v>3498.8083333333334</v>
      </c>
      <c r="AK122" s="59">
        <f t="shared" si="149"/>
        <v>4913.9655000000002</v>
      </c>
      <c r="AL122" s="59">
        <f t="shared" si="150"/>
        <v>3205.0681666666665</v>
      </c>
      <c r="AM122" s="59">
        <f t="shared" si="151"/>
        <v>3470.1737499999999</v>
      </c>
      <c r="AN122" s="59">
        <f t="shared" si="152"/>
        <v>2618.9530833333333</v>
      </c>
      <c r="AO122" s="59">
        <f t="shared" si="153"/>
        <v>5148.4816666666675</v>
      </c>
      <c r="AP122" s="59">
        <f t="shared" si="154"/>
        <v>8538.7404999999999</v>
      </c>
      <c r="AQ122" s="59">
        <f t="shared" si="155"/>
        <v>10274.190916666668</v>
      </c>
      <c r="AR122" s="59">
        <f t="shared" si="156"/>
        <v>9660.3310833333326</v>
      </c>
      <c r="AS122" s="59">
        <f t="shared" si="157"/>
        <v>5995.5114166666663</v>
      </c>
      <c r="AT122" s="59">
        <f t="shared" si="158"/>
        <v>4003.8519166666665</v>
      </c>
      <c r="AU122" s="59">
        <f t="shared" si="159"/>
        <v>5827.9452499999998</v>
      </c>
      <c r="AV122" s="59">
        <f t="shared" si="160"/>
        <v>9643.6972500000011</v>
      </c>
      <c r="AW122" s="59">
        <f t="shared" si="161"/>
        <v>11635.356666666665</v>
      </c>
      <c r="AX122" s="59">
        <f t="shared" si="162"/>
        <v>9811.2633333333342</v>
      </c>
      <c r="AY122" s="59">
        <f t="shared" si="163"/>
        <v>6020.6667500000003</v>
      </c>
      <c r="AZ122" s="59">
        <f t="shared" si="165"/>
        <v>4018.9451666666669</v>
      </c>
      <c r="BA122" s="59">
        <f t="shared" si="167"/>
        <v>5838.007333333333</v>
      </c>
      <c r="BB122" s="59">
        <f t="shared" si="169"/>
        <v>9668.3391666666666</v>
      </c>
      <c r="BC122" s="59">
        <f t="shared" si="171"/>
        <v>11666.241166666667</v>
      </c>
      <c r="BD122" s="59">
        <f t="shared" si="173"/>
        <v>445.52699999999999</v>
      </c>
      <c r="BE122" s="59">
        <f t="shared" si="175"/>
        <v>436.86108333333334</v>
      </c>
      <c r="BF122" s="59">
        <f t="shared" si="177"/>
        <v>298.78333333333342</v>
      </c>
      <c r="BG122" s="59">
        <f t="shared" si="179"/>
        <v>229.74441666666669</v>
      </c>
      <c r="BH122" s="59">
        <f t="shared" si="181"/>
        <v>298.78333333333342</v>
      </c>
      <c r="BI122" s="59">
        <f t="shared" si="183"/>
        <v>436.86108333333334</v>
      </c>
      <c r="BJ122" s="59">
        <f t="shared" si="185"/>
        <v>505.89991666666657</v>
      </c>
      <c r="BK122" s="59">
        <f t="shared" si="187"/>
        <v>462.01641666666666</v>
      </c>
      <c r="BL122" s="59">
        <f t="shared" ref="BL122:BL153" si="189">($L$58/$V$4)</f>
        <v>313.87650000000008</v>
      </c>
      <c r="BM122" s="59">
        <f t="shared" si="143"/>
        <v>239.80658333333335</v>
      </c>
      <c r="BN122" s="59">
        <f t="shared" si="145"/>
        <v>256.58483333333334</v>
      </c>
      <c r="BO122" s="59">
        <f t="shared" si="147"/>
        <v>427.64141666666666</v>
      </c>
      <c r="BP122" s="59">
        <f t="shared" si="78"/>
        <v>513.16974999999991</v>
      </c>
      <c r="BQ122" s="59">
        <f t="shared" si="80"/>
        <v>301.86449999999996</v>
      </c>
      <c r="BR122" s="59">
        <f t="shared" si="82"/>
        <v>181.11866666666668</v>
      </c>
      <c r="BS122" s="59">
        <f t="shared" si="84"/>
        <v>120.74583333333334</v>
      </c>
      <c r="BT122" s="59">
        <f t="shared" si="86"/>
        <v>181.11866666666668</v>
      </c>
      <c r="BU122" s="59">
        <f t="shared" si="88"/>
        <v>301.86449999999996</v>
      </c>
      <c r="BV122" s="59">
        <f t="shared" si="90"/>
        <v>362.23750000000001</v>
      </c>
      <c r="BW122" s="59">
        <f t="shared" si="92"/>
        <v>150.93224999999998</v>
      </c>
      <c r="BX122" s="59">
        <f t="shared" si="94"/>
        <v>90.559333333333342</v>
      </c>
      <c r="BY122" s="59">
        <f t="shared" si="96"/>
        <v>60.372916666666669</v>
      </c>
      <c r="BZ122" s="59">
        <f t="shared" si="98"/>
        <v>90.559333333333342</v>
      </c>
      <c r="CA122" s="59">
        <f t="shared" si="100"/>
        <v>150.93224999999998</v>
      </c>
      <c r="CB122" s="59">
        <f t="shared" si="102"/>
        <v>181.11875000000001</v>
      </c>
      <c r="CC122" s="59">
        <f t="shared" si="104"/>
        <v>0</v>
      </c>
      <c r="CD122" s="59">
        <f t="shared" si="106"/>
        <v>0</v>
      </c>
      <c r="CE122" s="59">
        <f t="shared" si="109"/>
        <v>0</v>
      </c>
      <c r="CG122" s="49">
        <f t="shared" si="110"/>
        <v>190383.85291666671</v>
      </c>
    </row>
    <row r="123" spans="1:85" x14ac:dyDescent="0.3">
      <c r="A123" s="94" t="s">
        <v>25</v>
      </c>
      <c r="B123" s="79">
        <v>2030</v>
      </c>
      <c r="C123" s="49"/>
      <c r="D123" s="49"/>
      <c r="L123" s="49">
        <f t="shared" si="111"/>
        <v>0</v>
      </c>
      <c r="M123" s="82">
        <f t="shared" si="117"/>
        <v>22846062.34999999</v>
      </c>
      <c r="N123" s="49">
        <f t="shared" si="112"/>
        <v>190383.85291666671</v>
      </c>
      <c r="O123" s="82">
        <f t="shared" si="118"/>
        <v>16593028.961250022</v>
      </c>
      <c r="P123" s="82">
        <f t="shared" si="113"/>
        <v>6253033.3887499683</v>
      </c>
      <c r="Q123" s="82">
        <f t="shared" si="114"/>
        <v>10562.503271241205</v>
      </c>
      <c r="R123" s="82">
        <f t="shared" si="127"/>
        <v>35642.290315874816</v>
      </c>
      <c r="T123" s="59">
        <f t="shared" si="164"/>
        <v>0</v>
      </c>
      <c r="U123" s="59">
        <f t="shared" si="166"/>
        <v>113.54166666666667</v>
      </c>
      <c r="V123" s="59">
        <f t="shared" si="168"/>
        <v>741.4666666666667</v>
      </c>
      <c r="W123" s="59">
        <f t="shared" si="170"/>
        <v>2164.2416666666668</v>
      </c>
      <c r="X123" s="59">
        <f t="shared" si="172"/>
        <v>4492.5544166666668</v>
      </c>
      <c r="Y123" s="59">
        <f t="shared" si="174"/>
        <v>4601.3395833333334</v>
      </c>
      <c r="Z123" s="59">
        <f t="shared" si="176"/>
        <v>4956.3041666666668</v>
      </c>
      <c r="AA123" s="59">
        <f t="shared" si="178"/>
        <v>4918.3078333333333</v>
      </c>
      <c r="AB123" s="59">
        <f t="shared" si="180"/>
        <v>2765.8674999999998</v>
      </c>
      <c r="AC123" s="59">
        <f t="shared" si="182"/>
        <v>3596.1062499999998</v>
      </c>
      <c r="AD123" s="59">
        <f t="shared" si="184"/>
        <v>3476.3807499999998</v>
      </c>
      <c r="AE123" s="59">
        <f t="shared" si="186"/>
        <v>2770.5128333333337</v>
      </c>
      <c r="AF123" s="59">
        <f t="shared" si="188"/>
        <v>2729.8474166666665</v>
      </c>
      <c r="AG123" s="59">
        <f t="shared" ref="AG123:AG146" si="190">($L$27/$V$4)</f>
        <v>4204.6080000000002</v>
      </c>
      <c r="AH123" s="59">
        <f t="shared" si="144"/>
        <v>2544.7301666666667</v>
      </c>
      <c r="AI123" s="59">
        <f t="shared" si="146"/>
        <v>3810.5254166666664</v>
      </c>
      <c r="AJ123" s="59">
        <f t="shared" si="148"/>
        <v>3498.8083333333334</v>
      </c>
      <c r="AK123" s="59">
        <f t="shared" si="149"/>
        <v>4913.9655000000002</v>
      </c>
      <c r="AL123" s="59">
        <f t="shared" si="150"/>
        <v>3205.0681666666665</v>
      </c>
      <c r="AM123" s="59">
        <f t="shared" si="151"/>
        <v>3470.1737499999999</v>
      </c>
      <c r="AN123" s="59">
        <f t="shared" si="152"/>
        <v>2618.9530833333333</v>
      </c>
      <c r="AO123" s="59">
        <f t="shared" si="153"/>
        <v>5148.4816666666675</v>
      </c>
      <c r="AP123" s="59">
        <f t="shared" si="154"/>
        <v>8538.7404999999999</v>
      </c>
      <c r="AQ123" s="59">
        <f t="shared" si="155"/>
        <v>10274.190916666668</v>
      </c>
      <c r="AR123" s="59">
        <f t="shared" si="156"/>
        <v>9660.3310833333326</v>
      </c>
      <c r="AS123" s="59">
        <f t="shared" si="157"/>
        <v>5995.5114166666663</v>
      </c>
      <c r="AT123" s="59">
        <f t="shared" si="158"/>
        <v>4003.8519166666665</v>
      </c>
      <c r="AU123" s="59">
        <f t="shared" si="159"/>
        <v>5827.9452499999998</v>
      </c>
      <c r="AV123" s="59">
        <f t="shared" si="160"/>
        <v>9643.6972500000011</v>
      </c>
      <c r="AW123" s="59">
        <f t="shared" si="161"/>
        <v>11635.356666666665</v>
      </c>
      <c r="AX123" s="59">
        <f t="shared" si="162"/>
        <v>9811.2633333333342</v>
      </c>
      <c r="AY123" s="59">
        <f t="shared" si="163"/>
        <v>6020.6667500000003</v>
      </c>
      <c r="AZ123" s="59">
        <f t="shared" si="165"/>
        <v>4018.9451666666669</v>
      </c>
      <c r="BA123" s="59">
        <f t="shared" si="167"/>
        <v>5838.007333333333</v>
      </c>
      <c r="BB123" s="59">
        <f t="shared" si="169"/>
        <v>9668.3391666666666</v>
      </c>
      <c r="BC123" s="59">
        <f t="shared" si="171"/>
        <v>11666.241166666667</v>
      </c>
      <c r="BD123" s="59">
        <f t="shared" si="173"/>
        <v>445.52699999999999</v>
      </c>
      <c r="BE123" s="59">
        <f t="shared" si="175"/>
        <v>436.86108333333334</v>
      </c>
      <c r="BF123" s="59">
        <f t="shared" si="177"/>
        <v>298.78333333333342</v>
      </c>
      <c r="BG123" s="59">
        <f t="shared" si="179"/>
        <v>229.74441666666669</v>
      </c>
      <c r="BH123" s="59">
        <f t="shared" si="181"/>
        <v>298.78333333333342</v>
      </c>
      <c r="BI123" s="59">
        <f t="shared" si="183"/>
        <v>436.86108333333334</v>
      </c>
      <c r="BJ123" s="59">
        <f t="shared" si="185"/>
        <v>505.89991666666657</v>
      </c>
      <c r="BK123" s="59">
        <f t="shared" si="187"/>
        <v>462.01641666666666</v>
      </c>
      <c r="BL123" s="59">
        <f t="shared" si="189"/>
        <v>313.87650000000008</v>
      </c>
      <c r="BM123" s="59">
        <f t="shared" ref="BM123:BM154" si="191">($L$59/$V$4)</f>
        <v>239.80658333333335</v>
      </c>
      <c r="BN123" s="59">
        <f t="shared" si="145"/>
        <v>256.58483333333334</v>
      </c>
      <c r="BO123" s="59">
        <f t="shared" si="147"/>
        <v>427.64141666666666</v>
      </c>
      <c r="BP123" s="59">
        <f t="shared" si="78"/>
        <v>513.16974999999991</v>
      </c>
      <c r="BQ123" s="59">
        <f t="shared" si="80"/>
        <v>301.86449999999996</v>
      </c>
      <c r="BR123" s="59">
        <f t="shared" si="82"/>
        <v>181.11866666666668</v>
      </c>
      <c r="BS123" s="59">
        <f t="shared" si="84"/>
        <v>120.74583333333334</v>
      </c>
      <c r="BT123" s="59">
        <f t="shared" si="86"/>
        <v>181.11866666666668</v>
      </c>
      <c r="BU123" s="59">
        <f t="shared" si="88"/>
        <v>301.86449999999996</v>
      </c>
      <c r="BV123" s="59">
        <f t="shared" si="90"/>
        <v>362.23750000000001</v>
      </c>
      <c r="BW123" s="59">
        <f t="shared" si="92"/>
        <v>150.93224999999998</v>
      </c>
      <c r="BX123" s="59">
        <f t="shared" si="94"/>
        <v>90.559333333333342</v>
      </c>
      <c r="BY123" s="59">
        <f t="shared" si="96"/>
        <v>60.372916666666669</v>
      </c>
      <c r="BZ123" s="59">
        <f t="shared" si="98"/>
        <v>90.559333333333342</v>
      </c>
      <c r="CA123" s="59">
        <f t="shared" si="100"/>
        <v>150.93224999999998</v>
      </c>
      <c r="CB123" s="59">
        <f t="shared" si="102"/>
        <v>181.11875000000001</v>
      </c>
      <c r="CC123" s="59">
        <f t="shared" si="104"/>
        <v>0</v>
      </c>
      <c r="CD123" s="59">
        <f t="shared" si="106"/>
        <v>0</v>
      </c>
      <c r="CE123" s="59">
        <f t="shared" si="109"/>
        <v>0</v>
      </c>
      <c r="CG123" s="49">
        <f t="shared" si="110"/>
        <v>190383.85291666671</v>
      </c>
    </row>
    <row r="124" spans="1:85" x14ac:dyDescent="0.3">
      <c r="A124" s="94" t="s">
        <v>26</v>
      </c>
      <c r="B124" s="79">
        <v>2030</v>
      </c>
      <c r="C124" s="49"/>
      <c r="D124" s="49"/>
      <c r="L124" s="49">
        <f t="shared" si="111"/>
        <v>0</v>
      </c>
      <c r="M124" s="82">
        <f t="shared" si="117"/>
        <v>22846062.34999999</v>
      </c>
      <c r="N124" s="49">
        <f t="shared" si="112"/>
        <v>190383.85291666671</v>
      </c>
      <c r="O124" s="82">
        <f t="shared" si="118"/>
        <v>16783412.814166687</v>
      </c>
      <c r="P124" s="82">
        <f t="shared" si="113"/>
        <v>6062649.5358333029</v>
      </c>
      <c r="Q124" s="82">
        <f t="shared" si="114"/>
        <v>10240.910542687778</v>
      </c>
      <c r="R124" s="82">
        <f t="shared" si="127"/>
        <v>34557.10235424983</v>
      </c>
      <c r="T124" s="59">
        <f t="shared" si="164"/>
        <v>0</v>
      </c>
      <c r="U124" s="59">
        <f t="shared" si="166"/>
        <v>113.54166666666667</v>
      </c>
      <c r="V124" s="59">
        <f t="shared" si="168"/>
        <v>741.4666666666667</v>
      </c>
      <c r="W124" s="59">
        <f t="shared" si="170"/>
        <v>2164.2416666666668</v>
      </c>
      <c r="X124" s="59">
        <f t="shared" si="172"/>
        <v>4492.5544166666668</v>
      </c>
      <c r="Y124" s="59">
        <f t="shared" si="174"/>
        <v>4601.3395833333334</v>
      </c>
      <c r="Z124" s="59">
        <f t="shared" si="176"/>
        <v>4956.3041666666668</v>
      </c>
      <c r="AA124" s="59">
        <f t="shared" si="178"/>
        <v>4918.3078333333333</v>
      </c>
      <c r="AB124" s="59">
        <f t="shared" si="180"/>
        <v>2765.8674999999998</v>
      </c>
      <c r="AC124" s="59">
        <f t="shared" si="182"/>
        <v>3596.1062499999998</v>
      </c>
      <c r="AD124" s="59">
        <f t="shared" si="184"/>
        <v>3476.3807499999998</v>
      </c>
      <c r="AE124" s="59">
        <f t="shared" si="186"/>
        <v>2770.5128333333337</v>
      </c>
      <c r="AF124" s="59">
        <f t="shared" si="188"/>
        <v>2729.8474166666665</v>
      </c>
      <c r="AG124" s="59">
        <f t="shared" si="190"/>
        <v>4204.6080000000002</v>
      </c>
      <c r="AH124" s="59">
        <f t="shared" ref="AH124:AH147" si="192">($L$28/$V$4)</f>
        <v>2544.7301666666667</v>
      </c>
      <c r="AI124" s="59">
        <f t="shared" si="146"/>
        <v>3810.5254166666664</v>
      </c>
      <c r="AJ124" s="59">
        <f t="shared" si="148"/>
        <v>3498.8083333333334</v>
      </c>
      <c r="AK124" s="59">
        <f t="shared" si="149"/>
        <v>4913.9655000000002</v>
      </c>
      <c r="AL124" s="59">
        <f t="shared" si="150"/>
        <v>3205.0681666666665</v>
      </c>
      <c r="AM124" s="59">
        <f t="shared" si="151"/>
        <v>3470.1737499999999</v>
      </c>
      <c r="AN124" s="59">
        <f t="shared" si="152"/>
        <v>2618.9530833333333</v>
      </c>
      <c r="AO124" s="59">
        <f t="shared" si="153"/>
        <v>5148.4816666666675</v>
      </c>
      <c r="AP124" s="59">
        <f t="shared" si="154"/>
        <v>8538.7404999999999</v>
      </c>
      <c r="AQ124" s="59">
        <f t="shared" si="155"/>
        <v>10274.190916666668</v>
      </c>
      <c r="AR124" s="59">
        <f t="shared" si="156"/>
        <v>9660.3310833333326</v>
      </c>
      <c r="AS124" s="59">
        <f t="shared" si="157"/>
        <v>5995.5114166666663</v>
      </c>
      <c r="AT124" s="59">
        <f t="shared" si="158"/>
        <v>4003.8519166666665</v>
      </c>
      <c r="AU124" s="59">
        <f t="shared" si="159"/>
        <v>5827.9452499999998</v>
      </c>
      <c r="AV124" s="59">
        <f t="shared" si="160"/>
        <v>9643.6972500000011</v>
      </c>
      <c r="AW124" s="59">
        <f t="shared" si="161"/>
        <v>11635.356666666665</v>
      </c>
      <c r="AX124" s="59">
        <f t="shared" si="162"/>
        <v>9811.2633333333342</v>
      </c>
      <c r="AY124" s="59">
        <f t="shared" si="163"/>
        <v>6020.6667500000003</v>
      </c>
      <c r="AZ124" s="59">
        <f t="shared" si="165"/>
        <v>4018.9451666666669</v>
      </c>
      <c r="BA124" s="59">
        <f t="shared" si="167"/>
        <v>5838.007333333333</v>
      </c>
      <c r="BB124" s="59">
        <f t="shared" si="169"/>
        <v>9668.3391666666666</v>
      </c>
      <c r="BC124" s="59">
        <f t="shared" si="171"/>
        <v>11666.241166666667</v>
      </c>
      <c r="BD124" s="59">
        <f t="shared" si="173"/>
        <v>445.52699999999999</v>
      </c>
      <c r="BE124" s="59">
        <f t="shared" si="175"/>
        <v>436.86108333333334</v>
      </c>
      <c r="BF124" s="59">
        <f t="shared" si="177"/>
        <v>298.78333333333342</v>
      </c>
      <c r="BG124" s="59">
        <f t="shared" si="179"/>
        <v>229.74441666666669</v>
      </c>
      <c r="BH124" s="59">
        <f t="shared" si="181"/>
        <v>298.78333333333342</v>
      </c>
      <c r="BI124" s="59">
        <f t="shared" si="183"/>
        <v>436.86108333333334</v>
      </c>
      <c r="BJ124" s="59">
        <f t="shared" si="185"/>
        <v>505.89991666666657</v>
      </c>
      <c r="BK124" s="59">
        <f t="shared" si="187"/>
        <v>462.01641666666666</v>
      </c>
      <c r="BL124" s="59">
        <f t="shared" si="189"/>
        <v>313.87650000000008</v>
      </c>
      <c r="BM124" s="59">
        <f t="shared" si="191"/>
        <v>239.80658333333335</v>
      </c>
      <c r="BN124" s="59">
        <f t="shared" ref="BN124:BN155" si="193">($L$60/$V$4)</f>
        <v>256.58483333333334</v>
      </c>
      <c r="BO124" s="59">
        <f t="shared" si="147"/>
        <v>427.64141666666666</v>
      </c>
      <c r="BP124" s="59">
        <f t="shared" si="78"/>
        <v>513.16974999999991</v>
      </c>
      <c r="BQ124" s="59">
        <f t="shared" si="80"/>
        <v>301.86449999999996</v>
      </c>
      <c r="BR124" s="59">
        <f t="shared" si="82"/>
        <v>181.11866666666668</v>
      </c>
      <c r="BS124" s="59">
        <f t="shared" si="84"/>
        <v>120.74583333333334</v>
      </c>
      <c r="BT124" s="59">
        <f t="shared" si="86"/>
        <v>181.11866666666668</v>
      </c>
      <c r="BU124" s="59">
        <f t="shared" si="88"/>
        <v>301.86449999999996</v>
      </c>
      <c r="BV124" s="59">
        <f t="shared" si="90"/>
        <v>362.23750000000001</v>
      </c>
      <c r="BW124" s="59">
        <f t="shared" si="92"/>
        <v>150.93224999999998</v>
      </c>
      <c r="BX124" s="59">
        <f t="shared" si="94"/>
        <v>90.559333333333342</v>
      </c>
      <c r="BY124" s="59">
        <f t="shared" si="96"/>
        <v>60.372916666666669</v>
      </c>
      <c r="BZ124" s="59">
        <f t="shared" si="98"/>
        <v>90.559333333333342</v>
      </c>
      <c r="CA124" s="59">
        <f t="shared" si="100"/>
        <v>150.93224999999998</v>
      </c>
      <c r="CB124" s="59">
        <f t="shared" si="102"/>
        <v>181.11875000000001</v>
      </c>
      <c r="CC124" s="59">
        <f t="shared" si="104"/>
        <v>0</v>
      </c>
      <c r="CD124" s="59">
        <f t="shared" si="106"/>
        <v>0</v>
      </c>
      <c r="CE124" s="59">
        <f t="shared" si="109"/>
        <v>0</v>
      </c>
      <c r="CG124" s="49">
        <f t="shared" si="110"/>
        <v>190383.85291666671</v>
      </c>
    </row>
    <row r="125" spans="1:85" x14ac:dyDescent="0.3">
      <c r="A125" s="94" t="s">
        <v>27</v>
      </c>
      <c r="B125" s="79">
        <v>2030</v>
      </c>
      <c r="C125" s="49"/>
      <c r="D125" s="49"/>
      <c r="L125" s="49">
        <f t="shared" si="111"/>
        <v>0</v>
      </c>
      <c r="M125" s="82">
        <f t="shared" si="117"/>
        <v>22846062.34999999</v>
      </c>
      <c r="N125" s="49">
        <f t="shared" si="112"/>
        <v>190383.85291666671</v>
      </c>
      <c r="O125" s="82">
        <f t="shared" si="118"/>
        <v>16973796.667083353</v>
      </c>
      <c r="P125" s="82">
        <f t="shared" si="113"/>
        <v>5872265.6829166375</v>
      </c>
      <c r="Q125" s="82">
        <f t="shared" si="114"/>
        <v>9919.3178141343524</v>
      </c>
      <c r="R125" s="82">
        <f t="shared" si="127"/>
        <v>33471.914392624836</v>
      </c>
      <c r="T125" s="59">
        <f t="shared" si="164"/>
        <v>0</v>
      </c>
      <c r="U125" s="59">
        <f t="shared" si="166"/>
        <v>113.54166666666667</v>
      </c>
      <c r="V125" s="59">
        <f t="shared" si="168"/>
        <v>741.4666666666667</v>
      </c>
      <c r="W125" s="59">
        <f t="shared" si="170"/>
        <v>2164.2416666666668</v>
      </c>
      <c r="X125" s="59">
        <f t="shared" si="172"/>
        <v>4492.5544166666668</v>
      </c>
      <c r="Y125" s="59">
        <f t="shared" si="174"/>
        <v>4601.3395833333334</v>
      </c>
      <c r="Z125" s="59">
        <f t="shared" si="176"/>
        <v>4956.3041666666668</v>
      </c>
      <c r="AA125" s="59">
        <f t="shared" si="178"/>
        <v>4918.3078333333333</v>
      </c>
      <c r="AB125" s="59">
        <f t="shared" si="180"/>
        <v>2765.8674999999998</v>
      </c>
      <c r="AC125" s="59">
        <f t="shared" si="182"/>
        <v>3596.1062499999998</v>
      </c>
      <c r="AD125" s="59">
        <f t="shared" si="184"/>
        <v>3476.3807499999998</v>
      </c>
      <c r="AE125" s="59">
        <f t="shared" si="186"/>
        <v>2770.5128333333337</v>
      </c>
      <c r="AF125" s="59">
        <f t="shared" si="188"/>
        <v>2729.8474166666665</v>
      </c>
      <c r="AG125" s="59">
        <f t="shared" si="190"/>
        <v>4204.6080000000002</v>
      </c>
      <c r="AH125" s="59">
        <f t="shared" si="192"/>
        <v>2544.7301666666667</v>
      </c>
      <c r="AI125" s="59">
        <f t="shared" ref="AI125:AI148" si="194">($L$29/$V$4)</f>
        <v>3810.5254166666664</v>
      </c>
      <c r="AJ125" s="59">
        <f t="shared" si="148"/>
        <v>3498.8083333333334</v>
      </c>
      <c r="AK125" s="59">
        <f t="shared" si="149"/>
        <v>4913.9655000000002</v>
      </c>
      <c r="AL125" s="59">
        <f t="shared" si="150"/>
        <v>3205.0681666666665</v>
      </c>
      <c r="AM125" s="59">
        <f t="shared" si="151"/>
        <v>3470.1737499999999</v>
      </c>
      <c r="AN125" s="59">
        <f t="shared" si="152"/>
        <v>2618.9530833333333</v>
      </c>
      <c r="AO125" s="59">
        <f t="shared" si="153"/>
        <v>5148.4816666666675</v>
      </c>
      <c r="AP125" s="59">
        <f t="shared" si="154"/>
        <v>8538.7404999999999</v>
      </c>
      <c r="AQ125" s="59">
        <f t="shared" si="155"/>
        <v>10274.190916666668</v>
      </c>
      <c r="AR125" s="59">
        <f t="shared" si="156"/>
        <v>9660.3310833333326</v>
      </c>
      <c r="AS125" s="59">
        <f t="shared" si="157"/>
        <v>5995.5114166666663</v>
      </c>
      <c r="AT125" s="59">
        <f t="shared" si="158"/>
        <v>4003.8519166666665</v>
      </c>
      <c r="AU125" s="59">
        <f t="shared" si="159"/>
        <v>5827.9452499999998</v>
      </c>
      <c r="AV125" s="59">
        <f t="shared" si="160"/>
        <v>9643.6972500000011</v>
      </c>
      <c r="AW125" s="59">
        <f t="shared" si="161"/>
        <v>11635.356666666665</v>
      </c>
      <c r="AX125" s="59">
        <f t="shared" si="162"/>
        <v>9811.2633333333342</v>
      </c>
      <c r="AY125" s="59">
        <f t="shared" si="163"/>
        <v>6020.6667500000003</v>
      </c>
      <c r="AZ125" s="59">
        <f t="shared" si="165"/>
        <v>4018.9451666666669</v>
      </c>
      <c r="BA125" s="59">
        <f t="shared" si="167"/>
        <v>5838.007333333333</v>
      </c>
      <c r="BB125" s="59">
        <f t="shared" si="169"/>
        <v>9668.3391666666666</v>
      </c>
      <c r="BC125" s="59">
        <f t="shared" si="171"/>
        <v>11666.241166666667</v>
      </c>
      <c r="BD125" s="59">
        <f t="shared" si="173"/>
        <v>445.52699999999999</v>
      </c>
      <c r="BE125" s="59">
        <f t="shared" si="175"/>
        <v>436.86108333333334</v>
      </c>
      <c r="BF125" s="59">
        <f t="shared" si="177"/>
        <v>298.78333333333342</v>
      </c>
      <c r="BG125" s="59">
        <f t="shared" si="179"/>
        <v>229.74441666666669</v>
      </c>
      <c r="BH125" s="59">
        <f t="shared" si="181"/>
        <v>298.78333333333342</v>
      </c>
      <c r="BI125" s="59">
        <f t="shared" si="183"/>
        <v>436.86108333333334</v>
      </c>
      <c r="BJ125" s="59">
        <f t="shared" si="185"/>
        <v>505.89991666666657</v>
      </c>
      <c r="BK125" s="59">
        <f t="shared" si="187"/>
        <v>462.01641666666666</v>
      </c>
      <c r="BL125" s="59">
        <f t="shared" si="189"/>
        <v>313.87650000000008</v>
      </c>
      <c r="BM125" s="59">
        <f t="shared" si="191"/>
        <v>239.80658333333335</v>
      </c>
      <c r="BN125" s="59">
        <f t="shared" si="193"/>
        <v>256.58483333333334</v>
      </c>
      <c r="BO125" s="59">
        <f t="shared" ref="BO125:BO156" si="195">($L$61/$V$4)</f>
        <v>427.64141666666666</v>
      </c>
      <c r="BP125" s="59">
        <f t="shared" si="78"/>
        <v>513.16974999999991</v>
      </c>
      <c r="BQ125" s="59">
        <f t="shared" si="80"/>
        <v>301.86449999999996</v>
      </c>
      <c r="BR125" s="59">
        <f t="shared" si="82"/>
        <v>181.11866666666668</v>
      </c>
      <c r="BS125" s="59">
        <f t="shared" si="84"/>
        <v>120.74583333333334</v>
      </c>
      <c r="BT125" s="59">
        <f t="shared" si="86"/>
        <v>181.11866666666668</v>
      </c>
      <c r="BU125" s="59">
        <f t="shared" si="88"/>
        <v>301.86449999999996</v>
      </c>
      <c r="BV125" s="59">
        <f t="shared" si="90"/>
        <v>362.23750000000001</v>
      </c>
      <c r="BW125" s="59">
        <f t="shared" si="92"/>
        <v>150.93224999999998</v>
      </c>
      <c r="BX125" s="59">
        <f t="shared" si="94"/>
        <v>90.559333333333342</v>
      </c>
      <c r="BY125" s="59">
        <f t="shared" si="96"/>
        <v>60.372916666666669</v>
      </c>
      <c r="BZ125" s="59">
        <f t="shared" si="98"/>
        <v>90.559333333333342</v>
      </c>
      <c r="CA125" s="59">
        <f t="shared" si="100"/>
        <v>150.93224999999998</v>
      </c>
      <c r="CB125" s="59">
        <f t="shared" si="102"/>
        <v>181.11875000000001</v>
      </c>
      <c r="CC125" s="59">
        <f t="shared" si="104"/>
        <v>0</v>
      </c>
      <c r="CD125" s="59">
        <f t="shared" si="106"/>
        <v>0</v>
      </c>
      <c r="CE125" s="59">
        <f t="shared" si="109"/>
        <v>0</v>
      </c>
      <c r="CG125" s="49">
        <f t="shared" si="110"/>
        <v>190383.85291666671</v>
      </c>
    </row>
    <row r="126" spans="1:85" x14ac:dyDescent="0.3">
      <c r="A126" s="94" t="s">
        <v>28</v>
      </c>
      <c r="B126" s="79">
        <v>2030</v>
      </c>
      <c r="C126" s="49"/>
      <c r="D126" s="49"/>
      <c r="L126" s="49">
        <f t="shared" si="111"/>
        <v>0</v>
      </c>
      <c r="M126" s="82">
        <f t="shared" si="117"/>
        <v>22846062.34999999</v>
      </c>
      <c r="N126" s="49">
        <f t="shared" si="112"/>
        <v>190383.85291666671</v>
      </c>
      <c r="O126" s="82">
        <f t="shared" si="118"/>
        <v>17164180.520000018</v>
      </c>
      <c r="P126" s="82">
        <f t="shared" si="113"/>
        <v>5681881.8299999721</v>
      </c>
      <c r="Q126" s="82">
        <f t="shared" si="114"/>
        <v>9597.7250855809252</v>
      </c>
      <c r="R126" s="82">
        <f t="shared" si="127"/>
        <v>32386.726430999843</v>
      </c>
      <c r="T126" s="59">
        <f t="shared" si="164"/>
        <v>0</v>
      </c>
      <c r="U126" s="59">
        <f t="shared" si="166"/>
        <v>113.54166666666667</v>
      </c>
      <c r="V126" s="59">
        <f t="shared" si="168"/>
        <v>741.4666666666667</v>
      </c>
      <c r="W126" s="59">
        <f t="shared" si="170"/>
        <v>2164.2416666666668</v>
      </c>
      <c r="X126" s="59">
        <f t="shared" si="172"/>
        <v>4492.5544166666668</v>
      </c>
      <c r="Y126" s="59">
        <f t="shared" si="174"/>
        <v>4601.3395833333334</v>
      </c>
      <c r="Z126" s="59">
        <f t="shared" si="176"/>
        <v>4956.3041666666668</v>
      </c>
      <c r="AA126" s="59">
        <f t="shared" si="178"/>
        <v>4918.3078333333333</v>
      </c>
      <c r="AB126" s="59">
        <f t="shared" si="180"/>
        <v>2765.8674999999998</v>
      </c>
      <c r="AC126" s="59">
        <f t="shared" si="182"/>
        <v>3596.1062499999998</v>
      </c>
      <c r="AD126" s="59">
        <f t="shared" si="184"/>
        <v>3476.3807499999998</v>
      </c>
      <c r="AE126" s="59">
        <f t="shared" si="186"/>
        <v>2770.5128333333337</v>
      </c>
      <c r="AF126" s="59">
        <f t="shared" si="188"/>
        <v>2729.8474166666665</v>
      </c>
      <c r="AG126" s="59">
        <f t="shared" si="190"/>
        <v>4204.6080000000002</v>
      </c>
      <c r="AH126" s="59">
        <f t="shared" si="192"/>
        <v>2544.7301666666667</v>
      </c>
      <c r="AI126" s="59">
        <f t="shared" si="194"/>
        <v>3810.5254166666664</v>
      </c>
      <c r="AJ126" s="59">
        <f t="shared" ref="AJ126:AJ149" si="196">($L$30/$V$4)</f>
        <v>3498.8083333333334</v>
      </c>
      <c r="AK126" s="59">
        <f t="shared" si="149"/>
        <v>4913.9655000000002</v>
      </c>
      <c r="AL126" s="59">
        <f t="shared" si="150"/>
        <v>3205.0681666666665</v>
      </c>
      <c r="AM126" s="59">
        <f t="shared" si="151"/>
        <v>3470.1737499999999</v>
      </c>
      <c r="AN126" s="59">
        <f t="shared" si="152"/>
        <v>2618.9530833333333</v>
      </c>
      <c r="AO126" s="59">
        <f t="shared" si="153"/>
        <v>5148.4816666666675</v>
      </c>
      <c r="AP126" s="59">
        <f t="shared" si="154"/>
        <v>8538.7404999999999</v>
      </c>
      <c r="AQ126" s="59">
        <f t="shared" si="155"/>
        <v>10274.190916666668</v>
      </c>
      <c r="AR126" s="59">
        <f t="shared" si="156"/>
        <v>9660.3310833333326</v>
      </c>
      <c r="AS126" s="59">
        <f t="shared" si="157"/>
        <v>5995.5114166666663</v>
      </c>
      <c r="AT126" s="59">
        <f t="shared" si="158"/>
        <v>4003.8519166666665</v>
      </c>
      <c r="AU126" s="59">
        <f t="shared" si="159"/>
        <v>5827.9452499999998</v>
      </c>
      <c r="AV126" s="59">
        <f t="shared" si="160"/>
        <v>9643.6972500000011</v>
      </c>
      <c r="AW126" s="59">
        <f t="shared" si="161"/>
        <v>11635.356666666665</v>
      </c>
      <c r="AX126" s="59">
        <f t="shared" si="162"/>
        <v>9811.2633333333342</v>
      </c>
      <c r="AY126" s="59">
        <f t="shared" si="163"/>
        <v>6020.6667500000003</v>
      </c>
      <c r="AZ126" s="59">
        <f t="shared" si="165"/>
        <v>4018.9451666666669</v>
      </c>
      <c r="BA126" s="59">
        <f t="shared" si="167"/>
        <v>5838.007333333333</v>
      </c>
      <c r="BB126" s="59">
        <f t="shared" si="169"/>
        <v>9668.3391666666666</v>
      </c>
      <c r="BC126" s="59">
        <f t="shared" si="171"/>
        <v>11666.241166666667</v>
      </c>
      <c r="BD126" s="59">
        <f t="shared" si="173"/>
        <v>445.52699999999999</v>
      </c>
      <c r="BE126" s="59">
        <f t="shared" si="175"/>
        <v>436.86108333333334</v>
      </c>
      <c r="BF126" s="59">
        <f t="shared" si="177"/>
        <v>298.78333333333342</v>
      </c>
      <c r="BG126" s="59">
        <f t="shared" si="179"/>
        <v>229.74441666666669</v>
      </c>
      <c r="BH126" s="59">
        <f t="shared" si="181"/>
        <v>298.78333333333342</v>
      </c>
      <c r="BI126" s="59">
        <f t="shared" si="183"/>
        <v>436.86108333333334</v>
      </c>
      <c r="BJ126" s="59">
        <f t="shared" si="185"/>
        <v>505.89991666666657</v>
      </c>
      <c r="BK126" s="59">
        <f t="shared" si="187"/>
        <v>462.01641666666666</v>
      </c>
      <c r="BL126" s="59">
        <f t="shared" si="189"/>
        <v>313.87650000000008</v>
      </c>
      <c r="BM126" s="59">
        <f t="shared" si="191"/>
        <v>239.80658333333335</v>
      </c>
      <c r="BN126" s="59">
        <f t="shared" si="193"/>
        <v>256.58483333333334</v>
      </c>
      <c r="BO126" s="59">
        <f t="shared" si="195"/>
        <v>427.64141666666666</v>
      </c>
      <c r="BP126" s="59">
        <f t="shared" si="78"/>
        <v>513.16974999999991</v>
      </c>
      <c r="BQ126" s="59">
        <f t="shared" si="80"/>
        <v>301.86449999999996</v>
      </c>
      <c r="BR126" s="59">
        <f t="shared" si="82"/>
        <v>181.11866666666668</v>
      </c>
      <c r="BS126" s="59">
        <f t="shared" si="84"/>
        <v>120.74583333333334</v>
      </c>
      <c r="BT126" s="59">
        <f t="shared" si="86"/>
        <v>181.11866666666668</v>
      </c>
      <c r="BU126" s="59">
        <f t="shared" si="88"/>
        <v>301.86449999999996</v>
      </c>
      <c r="BV126" s="59">
        <f t="shared" si="90"/>
        <v>362.23750000000001</v>
      </c>
      <c r="BW126" s="59">
        <f t="shared" si="92"/>
        <v>150.93224999999998</v>
      </c>
      <c r="BX126" s="59">
        <f t="shared" si="94"/>
        <v>90.559333333333342</v>
      </c>
      <c r="BY126" s="59">
        <f t="shared" si="96"/>
        <v>60.372916666666669</v>
      </c>
      <c r="BZ126" s="59">
        <f t="shared" si="98"/>
        <v>90.559333333333342</v>
      </c>
      <c r="CA126" s="59">
        <f t="shared" si="100"/>
        <v>150.93224999999998</v>
      </c>
      <c r="CB126" s="59">
        <f t="shared" si="102"/>
        <v>181.11875000000001</v>
      </c>
      <c r="CC126" s="59">
        <f t="shared" si="104"/>
        <v>0</v>
      </c>
      <c r="CD126" s="59">
        <f t="shared" si="106"/>
        <v>0</v>
      </c>
      <c r="CE126" s="59">
        <f t="shared" si="109"/>
        <v>0</v>
      </c>
      <c r="CG126" s="49">
        <f t="shared" si="110"/>
        <v>190383.85291666671</v>
      </c>
    </row>
    <row r="127" spans="1:85" x14ac:dyDescent="0.3">
      <c r="A127" s="94" t="s">
        <v>29</v>
      </c>
      <c r="B127" s="79">
        <v>2030</v>
      </c>
      <c r="C127" s="49"/>
      <c r="D127" s="49"/>
      <c r="L127" s="49">
        <f t="shared" si="111"/>
        <v>0</v>
      </c>
      <c r="M127" s="82">
        <f t="shared" si="117"/>
        <v>22846062.34999999</v>
      </c>
      <c r="N127" s="49">
        <f t="shared" si="112"/>
        <v>190383.85291666671</v>
      </c>
      <c r="O127" s="82">
        <f t="shared" si="118"/>
        <v>17354564.372916684</v>
      </c>
      <c r="P127" s="82">
        <f t="shared" si="113"/>
        <v>5491497.9770833068</v>
      </c>
      <c r="Q127" s="82">
        <f t="shared" si="114"/>
        <v>9276.1323570274981</v>
      </c>
      <c r="R127" s="82">
        <f t="shared" si="127"/>
        <v>31301.538469374849</v>
      </c>
      <c r="T127" s="59">
        <f t="shared" si="164"/>
        <v>0</v>
      </c>
      <c r="U127" s="59">
        <f t="shared" si="166"/>
        <v>113.54166666666667</v>
      </c>
      <c r="V127" s="59">
        <f t="shared" si="168"/>
        <v>741.4666666666667</v>
      </c>
      <c r="W127" s="59">
        <f t="shared" si="170"/>
        <v>2164.2416666666668</v>
      </c>
      <c r="X127" s="59">
        <f t="shared" si="172"/>
        <v>4492.5544166666668</v>
      </c>
      <c r="Y127" s="59">
        <f t="shared" si="174"/>
        <v>4601.3395833333334</v>
      </c>
      <c r="Z127" s="59">
        <f t="shared" si="176"/>
        <v>4956.3041666666668</v>
      </c>
      <c r="AA127" s="59">
        <f t="shared" si="178"/>
        <v>4918.3078333333333</v>
      </c>
      <c r="AB127" s="59">
        <f t="shared" si="180"/>
        <v>2765.8674999999998</v>
      </c>
      <c r="AC127" s="59">
        <f t="shared" si="182"/>
        <v>3596.1062499999998</v>
      </c>
      <c r="AD127" s="59">
        <f t="shared" si="184"/>
        <v>3476.3807499999998</v>
      </c>
      <c r="AE127" s="59">
        <f t="shared" si="186"/>
        <v>2770.5128333333337</v>
      </c>
      <c r="AF127" s="59">
        <f t="shared" si="188"/>
        <v>2729.8474166666665</v>
      </c>
      <c r="AG127" s="59">
        <f t="shared" si="190"/>
        <v>4204.6080000000002</v>
      </c>
      <c r="AH127" s="59">
        <f t="shared" si="192"/>
        <v>2544.7301666666667</v>
      </c>
      <c r="AI127" s="59">
        <f t="shared" si="194"/>
        <v>3810.5254166666664</v>
      </c>
      <c r="AJ127" s="59">
        <f t="shared" si="196"/>
        <v>3498.8083333333334</v>
      </c>
      <c r="AK127" s="59">
        <f t="shared" ref="AK127:AK150" si="197">($L$31/$V$4)</f>
        <v>4913.9655000000002</v>
      </c>
      <c r="AL127" s="59">
        <f t="shared" si="150"/>
        <v>3205.0681666666665</v>
      </c>
      <c r="AM127" s="59">
        <f t="shared" si="151"/>
        <v>3470.1737499999999</v>
      </c>
      <c r="AN127" s="59">
        <f t="shared" si="152"/>
        <v>2618.9530833333333</v>
      </c>
      <c r="AO127" s="59">
        <f t="shared" si="153"/>
        <v>5148.4816666666675</v>
      </c>
      <c r="AP127" s="59">
        <f t="shared" si="154"/>
        <v>8538.7404999999999</v>
      </c>
      <c r="AQ127" s="59">
        <f t="shared" si="155"/>
        <v>10274.190916666668</v>
      </c>
      <c r="AR127" s="59">
        <f t="shared" si="156"/>
        <v>9660.3310833333326</v>
      </c>
      <c r="AS127" s="59">
        <f t="shared" si="157"/>
        <v>5995.5114166666663</v>
      </c>
      <c r="AT127" s="59">
        <f t="shared" si="158"/>
        <v>4003.8519166666665</v>
      </c>
      <c r="AU127" s="59">
        <f t="shared" si="159"/>
        <v>5827.9452499999998</v>
      </c>
      <c r="AV127" s="59">
        <f t="shared" si="160"/>
        <v>9643.6972500000011</v>
      </c>
      <c r="AW127" s="59">
        <f t="shared" si="161"/>
        <v>11635.356666666665</v>
      </c>
      <c r="AX127" s="59">
        <f t="shared" si="162"/>
        <v>9811.2633333333342</v>
      </c>
      <c r="AY127" s="59">
        <f t="shared" si="163"/>
        <v>6020.6667500000003</v>
      </c>
      <c r="AZ127" s="59">
        <f t="shared" si="165"/>
        <v>4018.9451666666669</v>
      </c>
      <c r="BA127" s="59">
        <f t="shared" si="167"/>
        <v>5838.007333333333</v>
      </c>
      <c r="BB127" s="59">
        <f t="shared" si="169"/>
        <v>9668.3391666666666</v>
      </c>
      <c r="BC127" s="59">
        <f t="shared" si="171"/>
        <v>11666.241166666667</v>
      </c>
      <c r="BD127" s="59">
        <f t="shared" si="173"/>
        <v>445.52699999999999</v>
      </c>
      <c r="BE127" s="59">
        <f t="shared" si="175"/>
        <v>436.86108333333334</v>
      </c>
      <c r="BF127" s="59">
        <f t="shared" si="177"/>
        <v>298.78333333333342</v>
      </c>
      <c r="BG127" s="59">
        <f t="shared" si="179"/>
        <v>229.74441666666669</v>
      </c>
      <c r="BH127" s="59">
        <f t="shared" si="181"/>
        <v>298.78333333333342</v>
      </c>
      <c r="BI127" s="59">
        <f t="shared" si="183"/>
        <v>436.86108333333334</v>
      </c>
      <c r="BJ127" s="59">
        <f t="shared" si="185"/>
        <v>505.89991666666657</v>
      </c>
      <c r="BK127" s="59">
        <f t="shared" si="187"/>
        <v>462.01641666666666</v>
      </c>
      <c r="BL127" s="59">
        <f t="shared" si="189"/>
        <v>313.87650000000008</v>
      </c>
      <c r="BM127" s="59">
        <f t="shared" si="191"/>
        <v>239.80658333333335</v>
      </c>
      <c r="BN127" s="59">
        <f t="shared" si="193"/>
        <v>256.58483333333334</v>
      </c>
      <c r="BO127" s="59">
        <f t="shared" si="195"/>
        <v>427.64141666666666</v>
      </c>
      <c r="BP127" s="59">
        <f t="shared" ref="BP127:BP181" si="198">($L$62/$V$4)</f>
        <v>513.16974999999991</v>
      </c>
      <c r="BQ127" s="59">
        <f t="shared" si="80"/>
        <v>301.86449999999996</v>
      </c>
      <c r="BR127" s="59">
        <f t="shared" si="82"/>
        <v>181.11866666666668</v>
      </c>
      <c r="BS127" s="59">
        <f t="shared" si="84"/>
        <v>120.74583333333334</v>
      </c>
      <c r="BT127" s="59">
        <f t="shared" si="86"/>
        <v>181.11866666666668</v>
      </c>
      <c r="BU127" s="59">
        <f t="shared" si="88"/>
        <v>301.86449999999996</v>
      </c>
      <c r="BV127" s="59">
        <f t="shared" si="90"/>
        <v>362.23750000000001</v>
      </c>
      <c r="BW127" s="59">
        <f t="shared" si="92"/>
        <v>150.93224999999998</v>
      </c>
      <c r="BX127" s="59">
        <f t="shared" si="94"/>
        <v>90.559333333333342</v>
      </c>
      <c r="BY127" s="59">
        <f t="shared" si="96"/>
        <v>60.372916666666669</v>
      </c>
      <c r="BZ127" s="59">
        <f t="shared" si="98"/>
        <v>90.559333333333342</v>
      </c>
      <c r="CA127" s="59">
        <f t="shared" si="100"/>
        <v>150.93224999999998</v>
      </c>
      <c r="CB127" s="59">
        <f t="shared" si="102"/>
        <v>181.11875000000001</v>
      </c>
      <c r="CC127" s="59">
        <f t="shared" si="104"/>
        <v>0</v>
      </c>
      <c r="CD127" s="59">
        <f t="shared" si="106"/>
        <v>0</v>
      </c>
      <c r="CE127" s="59">
        <f t="shared" si="109"/>
        <v>0</v>
      </c>
      <c r="CG127" s="49">
        <f t="shared" si="110"/>
        <v>190383.85291666671</v>
      </c>
    </row>
    <row r="128" spans="1:85" x14ac:dyDescent="0.3">
      <c r="A128" s="94" t="s">
        <v>18</v>
      </c>
      <c r="B128" s="79">
        <v>2031</v>
      </c>
      <c r="C128" s="49"/>
      <c r="D128" s="49"/>
      <c r="L128" s="49">
        <f t="shared" si="111"/>
        <v>0</v>
      </c>
      <c r="M128" s="82">
        <f t="shared" si="117"/>
        <v>22846062.34999999</v>
      </c>
      <c r="N128" s="49">
        <f t="shared" si="112"/>
        <v>190383.85291666671</v>
      </c>
      <c r="O128" s="82">
        <f t="shared" si="118"/>
        <v>17544948.225833349</v>
      </c>
      <c r="P128" s="82">
        <f t="shared" si="113"/>
        <v>5301114.1241666414</v>
      </c>
      <c r="Q128" s="82">
        <f t="shared" si="114"/>
        <v>8954.5396284740727</v>
      </c>
      <c r="R128" s="82">
        <f t="shared" si="127"/>
        <v>30216.350507749856</v>
      </c>
      <c r="T128" s="59">
        <f t="shared" si="164"/>
        <v>0</v>
      </c>
      <c r="U128" s="59">
        <f t="shared" si="166"/>
        <v>113.54166666666667</v>
      </c>
      <c r="V128" s="59">
        <f t="shared" si="168"/>
        <v>741.4666666666667</v>
      </c>
      <c r="W128" s="59">
        <f t="shared" si="170"/>
        <v>2164.2416666666668</v>
      </c>
      <c r="X128" s="59">
        <f t="shared" si="172"/>
        <v>4492.5544166666668</v>
      </c>
      <c r="Y128" s="59">
        <f t="shared" si="174"/>
        <v>4601.3395833333334</v>
      </c>
      <c r="Z128" s="59">
        <f t="shared" si="176"/>
        <v>4956.3041666666668</v>
      </c>
      <c r="AA128" s="59">
        <f t="shared" si="178"/>
        <v>4918.3078333333333</v>
      </c>
      <c r="AB128" s="59">
        <f t="shared" si="180"/>
        <v>2765.8674999999998</v>
      </c>
      <c r="AC128" s="59">
        <f t="shared" si="182"/>
        <v>3596.1062499999998</v>
      </c>
      <c r="AD128" s="59">
        <f t="shared" si="184"/>
        <v>3476.3807499999998</v>
      </c>
      <c r="AE128" s="59">
        <f t="shared" si="186"/>
        <v>2770.5128333333337</v>
      </c>
      <c r="AF128" s="59">
        <f t="shared" si="188"/>
        <v>2729.8474166666665</v>
      </c>
      <c r="AG128" s="59">
        <f t="shared" si="190"/>
        <v>4204.6080000000002</v>
      </c>
      <c r="AH128" s="59">
        <f t="shared" si="192"/>
        <v>2544.7301666666667</v>
      </c>
      <c r="AI128" s="59">
        <f t="shared" si="194"/>
        <v>3810.5254166666664</v>
      </c>
      <c r="AJ128" s="59">
        <f t="shared" si="196"/>
        <v>3498.8083333333334</v>
      </c>
      <c r="AK128" s="59">
        <f t="shared" si="197"/>
        <v>4913.9655000000002</v>
      </c>
      <c r="AL128" s="59">
        <f t="shared" ref="AL128:AL151" si="199">($L$32/$V$4)</f>
        <v>3205.0681666666665</v>
      </c>
      <c r="AM128" s="59">
        <f t="shared" si="151"/>
        <v>3470.1737499999999</v>
      </c>
      <c r="AN128" s="59">
        <f t="shared" si="152"/>
        <v>2618.9530833333333</v>
      </c>
      <c r="AO128" s="59">
        <f t="shared" si="153"/>
        <v>5148.4816666666675</v>
      </c>
      <c r="AP128" s="59">
        <f t="shared" si="154"/>
        <v>8538.7404999999999</v>
      </c>
      <c r="AQ128" s="59">
        <f t="shared" si="155"/>
        <v>10274.190916666668</v>
      </c>
      <c r="AR128" s="59">
        <f t="shared" si="156"/>
        <v>9660.3310833333326</v>
      </c>
      <c r="AS128" s="59">
        <f t="shared" si="157"/>
        <v>5995.5114166666663</v>
      </c>
      <c r="AT128" s="59">
        <f t="shared" si="158"/>
        <v>4003.8519166666665</v>
      </c>
      <c r="AU128" s="59">
        <f t="shared" si="159"/>
        <v>5827.9452499999998</v>
      </c>
      <c r="AV128" s="59">
        <f t="shared" si="160"/>
        <v>9643.6972500000011</v>
      </c>
      <c r="AW128" s="59">
        <f t="shared" si="161"/>
        <v>11635.356666666665</v>
      </c>
      <c r="AX128" s="59">
        <f t="shared" si="162"/>
        <v>9811.2633333333342</v>
      </c>
      <c r="AY128" s="59">
        <f t="shared" si="163"/>
        <v>6020.6667500000003</v>
      </c>
      <c r="AZ128" s="59">
        <f t="shared" si="165"/>
        <v>4018.9451666666669</v>
      </c>
      <c r="BA128" s="59">
        <f t="shared" si="167"/>
        <v>5838.007333333333</v>
      </c>
      <c r="BB128" s="59">
        <f t="shared" si="169"/>
        <v>9668.3391666666666</v>
      </c>
      <c r="BC128" s="59">
        <f t="shared" si="171"/>
        <v>11666.241166666667</v>
      </c>
      <c r="BD128" s="59">
        <f t="shared" si="173"/>
        <v>445.52699999999999</v>
      </c>
      <c r="BE128" s="59">
        <f t="shared" si="175"/>
        <v>436.86108333333334</v>
      </c>
      <c r="BF128" s="59">
        <f t="shared" si="177"/>
        <v>298.78333333333342</v>
      </c>
      <c r="BG128" s="59">
        <f t="shared" si="179"/>
        <v>229.74441666666669</v>
      </c>
      <c r="BH128" s="59">
        <f t="shared" si="181"/>
        <v>298.78333333333342</v>
      </c>
      <c r="BI128" s="59">
        <f t="shared" si="183"/>
        <v>436.86108333333334</v>
      </c>
      <c r="BJ128" s="59">
        <f t="shared" si="185"/>
        <v>505.89991666666657</v>
      </c>
      <c r="BK128" s="59">
        <f t="shared" si="187"/>
        <v>462.01641666666666</v>
      </c>
      <c r="BL128" s="59">
        <f t="shared" si="189"/>
        <v>313.87650000000008</v>
      </c>
      <c r="BM128" s="59">
        <f t="shared" si="191"/>
        <v>239.80658333333335</v>
      </c>
      <c r="BN128" s="59">
        <f t="shared" si="193"/>
        <v>256.58483333333334</v>
      </c>
      <c r="BO128" s="59">
        <f t="shared" si="195"/>
        <v>427.64141666666666</v>
      </c>
      <c r="BP128" s="59">
        <f t="shared" si="198"/>
        <v>513.16974999999991</v>
      </c>
      <c r="BQ128" s="59">
        <f t="shared" ref="BQ128:BQ182" si="200">($L$63/$V$4)</f>
        <v>301.86449999999996</v>
      </c>
      <c r="BR128" s="59">
        <f t="shared" si="82"/>
        <v>181.11866666666668</v>
      </c>
      <c r="BS128" s="59">
        <f t="shared" si="84"/>
        <v>120.74583333333334</v>
      </c>
      <c r="BT128" s="59">
        <f t="shared" si="86"/>
        <v>181.11866666666668</v>
      </c>
      <c r="BU128" s="59">
        <f t="shared" si="88"/>
        <v>301.86449999999996</v>
      </c>
      <c r="BV128" s="59">
        <f t="shared" si="90"/>
        <v>362.23750000000001</v>
      </c>
      <c r="BW128" s="59">
        <f t="shared" si="92"/>
        <v>150.93224999999998</v>
      </c>
      <c r="BX128" s="59">
        <f t="shared" si="94"/>
        <v>90.559333333333342</v>
      </c>
      <c r="BY128" s="59">
        <f t="shared" si="96"/>
        <v>60.372916666666669</v>
      </c>
      <c r="BZ128" s="59">
        <f t="shared" si="98"/>
        <v>90.559333333333342</v>
      </c>
      <c r="CA128" s="59">
        <f t="shared" si="100"/>
        <v>150.93224999999998</v>
      </c>
      <c r="CB128" s="59">
        <f t="shared" si="102"/>
        <v>181.11875000000001</v>
      </c>
      <c r="CC128" s="59">
        <f t="shared" si="104"/>
        <v>0</v>
      </c>
      <c r="CD128" s="59">
        <f t="shared" si="106"/>
        <v>0</v>
      </c>
      <c r="CE128" s="59">
        <f t="shared" si="109"/>
        <v>0</v>
      </c>
      <c r="CG128" s="49">
        <f t="shared" si="110"/>
        <v>190383.85291666671</v>
      </c>
    </row>
    <row r="129" spans="1:85" x14ac:dyDescent="0.3">
      <c r="A129" s="94" t="s">
        <v>19</v>
      </c>
      <c r="B129" s="79">
        <v>2031</v>
      </c>
      <c r="C129" s="49"/>
      <c r="D129" s="49"/>
      <c r="L129" s="49">
        <f t="shared" si="111"/>
        <v>0</v>
      </c>
      <c r="M129" s="82">
        <f t="shared" si="117"/>
        <v>22846062.34999999</v>
      </c>
      <c r="N129" s="49">
        <f t="shared" si="112"/>
        <v>190383.85291666671</v>
      </c>
      <c r="O129" s="82">
        <f t="shared" si="118"/>
        <v>17735332.078750014</v>
      </c>
      <c r="P129" s="82">
        <f t="shared" si="113"/>
        <v>5110730.271249976</v>
      </c>
      <c r="Q129" s="82">
        <f t="shared" si="114"/>
        <v>8632.9468999206456</v>
      </c>
      <c r="R129" s="82">
        <f t="shared" si="127"/>
        <v>29131.162546124862</v>
      </c>
      <c r="T129" s="59">
        <f t="shared" si="164"/>
        <v>0</v>
      </c>
      <c r="U129" s="59">
        <f t="shared" si="166"/>
        <v>113.54166666666667</v>
      </c>
      <c r="V129" s="59">
        <f t="shared" si="168"/>
        <v>741.4666666666667</v>
      </c>
      <c r="W129" s="59">
        <f t="shared" si="170"/>
        <v>2164.2416666666668</v>
      </c>
      <c r="X129" s="59">
        <f t="shared" si="172"/>
        <v>4492.5544166666668</v>
      </c>
      <c r="Y129" s="59">
        <f t="shared" si="174"/>
        <v>4601.3395833333334</v>
      </c>
      <c r="Z129" s="59">
        <f t="shared" si="176"/>
        <v>4956.3041666666668</v>
      </c>
      <c r="AA129" s="59">
        <f t="shared" si="178"/>
        <v>4918.3078333333333</v>
      </c>
      <c r="AB129" s="59">
        <f t="shared" si="180"/>
        <v>2765.8674999999998</v>
      </c>
      <c r="AC129" s="59">
        <f t="shared" si="182"/>
        <v>3596.1062499999998</v>
      </c>
      <c r="AD129" s="59">
        <f t="shared" si="184"/>
        <v>3476.3807499999998</v>
      </c>
      <c r="AE129" s="59">
        <f t="shared" si="186"/>
        <v>2770.5128333333337</v>
      </c>
      <c r="AF129" s="59">
        <f t="shared" si="188"/>
        <v>2729.8474166666665</v>
      </c>
      <c r="AG129" s="59">
        <f t="shared" si="190"/>
        <v>4204.6080000000002</v>
      </c>
      <c r="AH129" s="59">
        <f t="shared" si="192"/>
        <v>2544.7301666666667</v>
      </c>
      <c r="AI129" s="59">
        <f t="shared" si="194"/>
        <v>3810.5254166666664</v>
      </c>
      <c r="AJ129" s="59">
        <f t="shared" si="196"/>
        <v>3498.8083333333334</v>
      </c>
      <c r="AK129" s="59">
        <f t="shared" si="197"/>
        <v>4913.9655000000002</v>
      </c>
      <c r="AL129" s="59">
        <f t="shared" si="199"/>
        <v>3205.0681666666665</v>
      </c>
      <c r="AM129" s="59">
        <f t="shared" ref="AM129:AM152" si="201">($L$33/$V$4)</f>
        <v>3470.1737499999999</v>
      </c>
      <c r="AN129" s="59">
        <f t="shared" si="152"/>
        <v>2618.9530833333333</v>
      </c>
      <c r="AO129" s="59">
        <f t="shared" si="153"/>
        <v>5148.4816666666675</v>
      </c>
      <c r="AP129" s="59">
        <f t="shared" si="154"/>
        <v>8538.7404999999999</v>
      </c>
      <c r="AQ129" s="59">
        <f t="shared" si="155"/>
        <v>10274.190916666668</v>
      </c>
      <c r="AR129" s="59">
        <f t="shared" si="156"/>
        <v>9660.3310833333326</v>
      </c>
      <c r="AS129" s="59">
        <f t="shared" si="157"/>
        <v>5995.5114166666663</v>
      </c>
      <c r="AT129" s="59">
        <f t="shared" si="158"/>
        <v>4003.8519166666665</v>
      </c>
      <c r="AU129" s="59">
        <f t="shared" si="159"/>
        <v>5827.9452499999998</v>
      </c>
      <c r="AV129" s="59">
        <f t="shared" si="160"/>
        <v>9643.6972500000011</v>
      </c>
      <c r="AW129" s="59">
        <f t="shared" si="161"/>
        <v>11635.356666666665</v>
      </c>
      <c r="AX129" s="59">
        <f t="shared" si="162"/>
        <v>9811.2633333333342</v>
      </c>
      <c r="AY129" s="59">
        <f t="shared" si="163"/>
        <v>6020.6667500000003</v>
      </c>
      <c r="AZ129" s="59">
        <f t="shared" si="165"/>
        <v>4018.9451666666669</v>
      </c>
      <c r="BA129" s="59">
        <f t="shared" si="167"/>
        <v>5838.007333333333</v>
      </c>
      <c r="BB129" s="59">
        <f t="shared" si="169"/>
        <v>9668.3391666666666</v>
      </c>
      <c r="BC129" s="59">
        <f t="shared" si="171"/>
        <v>11666.241166666667</v>
      </c>
      <c r="BD129" s="59">
        <f t="shared" si="173"/>
        <v>445.52699999999999</v>
      </c>
      <c r="BE129" s="59">
        <f t="shared" si="175"/>
        <v>436.86108333333334</v>
      </c>
      <c r="BF129" s="59">
        <f t="shared" si="177"/>
        <v>298.78333333333342</v>
      </c>
      <c r="BG129" s="59">
        <f t="shared" si="179"/>
        <v>229.74441666666669</v>
      </c>
      <c r="BH129" s="59">
        <f t="shared" si="181"/>
        <v>298.78333333333342</v>
      </c>
      <c r="BI129" s="59">
        <f t="shared" si="183"/>
        <v>436.86108333333334</v>
      </c>
      <c r="BJ129" s="59">
        <f t="shared" si="185"/>
        <v>505.89991666666657</v>
      </c>
      <c r="BK129" s="59">
        <f t="shared" si="187"/>
        <v>462.01641666666666</v>
      </c>
      <c r="BL129" s="59">
        <f t="shared" si="189"/>
        <v>313.87650000000008</v>
      </c>
      <c r="BM129" s="59">
        <f t="shared" si="191"/>
        <v>239.80658333333335</v>
      </c>
      <c r="BN129" s="59">
        <f t="shared" si="193"/>
        <v>256.58483333333334</v>
      </c>
      <c r="BO129" s="59">
        <f t="shared" si="195"/>
        <v>427.64141666666666</v>
      </c>
      <c r="BP129" s="59">
        <f t="shared" si="198"/>
        <v>513.16974999999991</v>
      </c>
      <c r="BQ129" s="59">
        <f t="shared" si="200"/>
        <v>301.86449999999996</v>
      </c>
      <c r="BR129" s="59">
        <f t="shared" ref="BR129:BR183" si="202">($L$64/$V$4)</f>
        <v>181.11866666666668</v>
      </c>
      <c r="BS129" s="59">
        <f t="shared" si="84"/>
        <v>120.74583333333334</v>
      </c>
      <c r="BT129" s="59">
        <f t="shared" si="86"/>
        <v>181.11866666666668</v>
      </c>
      <c r="BU129" s="59">
        <f t="shared" si="88"/>
        <v>301.86449999999996</v>
      </c>
      <c r="BV129" s="59">
        <f t="shared" si="90"/>
        <v>362.23750000000001</v>
      </c>
      <c r="BW129" s="59">
        <f t="shared" si="92"/>
        <v>150.93224999999998</v>
      </c>
      <c r="BX129" s="59">
        <f t="shared" si="94"/>
        <v>90.559333333333342</v>
      </c>
      <c r="BY129" s="59">
        <f t="shared" si="96"/>
        <v>60.372916666666669</v>
      </c>
      <c r="BZ129" s="59">
        <f t="shared" si="98"/>
        <v>90.559333333333342</v>
      </c>
      <c r="CA129" s="59">
        <f t="shared" si="100"/>
        <v>150.93224999999998</v>
      </c>
      <c r="CB129" s="59">
        <f t="shared" si="102"/>
        <v>181.11875000000001</v>
      </c>
      <c r="CC129" s="59">
        <f t="shared" si="104"/>
        <v>0</v>
      </c>
      <c r="CD129" s="59">
        <f t="shared" si="106"/>
        <v>0</v>
      </c>
      <c r="CE129" s="59">
        <f t="shared" si="109"/>
        <v>0</v>
      </c>
      <c r="CG129" s="49">
        <f t="shared" si="110"/>
        <v>190383.85291666671</v>
      </c>
    </row>
    <row r="130" spans="1:85" x14ac:dyDescent="0.3">
      <c r="A130" s="94" t="s">
        <v>20</v>
      </c>
      <c r="B130" s="79">
        <v>2031</v>
      </c>
      <c r="C130" s="49"/>
      <c r="D130" s="49"/>
      <c r="L130" s="49">
        <f t="shared" si="111"/>
        <v>0</v>
      </c>
      <c r="M130" s="82">
        <f t="shared" si="117"/>
        <v>22846062.34999999</v>
      </c>
      <c r="N130" s="49">
        <f t="shared" si="112"/>
        <v>190383.85291666671</v>
      </c>
      <c r="O130" s="82">
        <f t="shared" si="118"/>
        <v>17925715.93166668</v>
      </c>
      <c r="P130" s="82">
        <f t="shared" si="113"/>
        <v>4920346.4183333106</v>
      </c>
      <c r="Q130" s="82">
        <f t="shared" si="114"/>
        <v>8311.3541713672184</v>
      </c>
      <c r="R130" s="82">
        <f t="shared" si="127"/>
        <v>28045.974584499872</v>
      </c>
      <c r="T130" s="59">
        <f t="shared" si="164"/>
        <v>0</v>
      </c>
      <c r="U130" s="59">
        <f t="shared" si="166"/>
        <v>113.54166666666667</v>
      </c>
      <c r="V130" s="59">
        <f t="shared" si="168"/>
        <v>741.4666666666667</v>
      </c>
      <c r="W130" s="59">
        <f t="shared" si="170"/>
        <v>2164.2416666666668</v>
      </c>
      <c r="X130" s="59">
        <f t="shared" si="172"/>
        <v>4492.5544166666668</v>
      </c>
      <c r="Y130" s="59">
        <f t="shared" si="174"/>
        <v>4601.3395833333334</v>
      </c>
      <c r="Z130" s="59">
        <f t="shared" si="176"/>
        <v>4956.3041666666668</v>
      </c>
      <c r="AA130" s="59">
        <f t="shared" si="178"/>
        <v>4918.3078333333333</v>
      </c>
      <c r="AB130" s="59">
        <f t="shared" si="180"/>
        <v>2765.8674999999998</v>
      </c>
      <c r="AC130" s="59">
        <f t="shared" si="182"/>
        <v>3596.1062499999998</v>
      </c>
      <c r="AD130" s="59">
        <f t="shared" si="184"/>
        <v>3476.3807499999998</v>
      </c>
      <c r="AE130" s="59">
        <f t="shared" si="186"/>
        <v>2770.5128333333337</v>
      </c>
      <c r="AF130" s="59">
        <f t="shared" si="188"/>
        <v>2729.8474166666665</v>
      </c>
      <c r="AG130" s="59">
        <f t="shared" si="190"/>
        <v>4204.6080000000002</v>
      </c>
      <c r="AH130" s="59">
        <f t="shared" si="192"/>
        <v>2544.7301666666667</v>
      </c>
      <c r="AI130" s="59">
        <f t="shared" si="194"/>
        <v>3810.5254166666664</v>
      </c>
      <c r="AJ130" s="59">
        <f t="shared" si="196"/>
        <v>3498.8083333333334</v>
      </c>
      <c r="AK130" s="59">
        <f t="shared" si="197"/>
        <v>4913.9655000000002</v>
      </c>
      <c r="AL130" s="59">
        <f t="shared" si="199"/>
        <v>3205.0681666666665</v>
      </c>
      <c r="AM130" s="59">
        <f t="shared" si="201"/>
        <v>3470.1737499999999</v>
      </c>
      <c r="AN130" s="59">
        <f t="shared" ref="AN130:AN153" si="203">($L$34/$V$4)</f>
        <v>2618.9530833333333</v>
      </c>
      <c r="AO130" s="59">
        <f t="shared" si="153"/>
        <v>5148.4816666666675</v>
      </c>
      <c r="AP130" s="59">
        <f t="shared" si="154"/>
        <v>8538.7404999999999</v>
      </c>
      <c r="AQ130" s="59">
        <f t="shared" si="155"/>
        <v>10274.190916666668</v>
      </c>
      <c r="AR130" s="59">
        <f t="shared" si="156"/>
        <v>9660.3310833333326</v>
      </c>
      <c r="AS130" s="59">
        <f t="shared" si="157"/>
        <v>5995.5114166666663</v>
      </c>
      <c r="AT130" s="59">
        <f t="shared" si="158"/>
        <v>4003.8519166666665</v>
      </c>
      <c r="AU130" s="59">
        <f t="shared" si="159"/>
        <v>5827.9452499999998</v>
      </c>
      <c r="AV130" s="59">
        <f t="shared" si="160"/>
        <v>9643.6972500000011</v>
      </c>
      <c r="AW130" s="59">
        <f t="shared" si="161"/>
        <v>11635.356666666665</v>
      </c>
      <c r="AX130" s="59">
        <f t="shared" si="162"/>
        <v>9811.2633333333342</v>
      </c>
      <c r="AY130" s="59">
        <f t="shared" si="163"/>
        <v>6020.6667500000003</v>
      </c>
      <c r="AZ130" s="59">
        <f t="shared" si="165"/>
        <v>4018.9451666666669</v>
      </c>
      <c r="BA130" s="59">
        <f t="shared" si="167"/>
        <v>5838.007333333333</v>
      </c>
      <c r="BB130" s="59">
        <f t="shared" si="169"/>
        <v>9668.3391666666666</v>
      </c>
      <c r="BC130" s="59">
        <f t="shared" si="171"/>
        <v>11666.241166666667</v>
      </c>
      <c r="BD130" s="59">
        <f t="shared" si="173"/>
        <v>445.52699999999999</v>
      </c>
      <c r="BE130" s="59">
        <f t="shared" si="175"/>
        <v>436.86108333333334</v>
      </c>
      <c r="BF130" s="59">
        <f t="shared" si="177"/>
        <v>298.78333333333342</v>
      </c>
      <c r="BG130" s="59">
        <f t="shared" si="179"/>
        <v>229.74441666666669</v>
      </c>
      <c r="BH130" s="59">
        <f t="shared" si="181"/>
        <v>298.78333333333342</v>
      </c>
      <c r="BI130" s="59">
        <f t="shared" si="183"/>
        <v>436.86108333333334</v>
      </c>
      <c r="BJ130" s="59">
        <f t="shared" si="185"/>
        <v>505.89991666666657</v>
      </c>
      <c r="BK130" s="59">
        <f t="shared" si="187"/>
        <v>462.01641666666666</v>
      </c>
      <c r="BL130" s="59">
        <f t="shared" si="189"/>
        <v>313.87650000000008</v>
      </c>
      <c r="BM130" s="59">
        <f t="shared" si="191"/>
        <v>239.80658333333335</v>
      </c>
      <c r="BN130" s="59">
        <f t="shared" si="193"/>
        <v>256.58483333333334</v>
      </c>
      <c r="BO130" s="59">
        <f t="shared" si="195"/>
        <v>427.64141666666666</v>
      </c>
      <c r="BP130" s="59">
        <f t="shared" si="198"/>
        <v>513.16974999999991</v>
      </c>
      <c r="BQ130" s="59">
        <f t="shared" si="200"/>
        <v>301.86449999999996</v>
      </c>
      <c r="BR130" s="59">
        <f t="shared" si="202"/>
        <v>181.11866666666668</v>
      </c>
      <c r="BS130" s="59">
        <f t="shared" ref="BS130:BS184" si="204">($L$65/$V$4)</f>
        <v>120.74583333333334</v>
      </c>
      <c r="BT130" s="59">
        <f t="shared" si="86"/>
        <v>181.11866666666668</v>
      </c>
      <c r="BU130" s="59">
        <f t="shared" si="88"/>
        <v>301.86449999999996</v>
      </c>
      <c r="BV130" s="59">
        <f t="shared" si="90"/>
        <v>362.23750000000001</v>
      </c>
      <c r="BW130" s="59">
        <f t="shared" si="92"/>
        <v>150.93224999999998</v>
      </c>
      <c r="BX130" s="59">
        <f t="shared" si="94"/>
        <v>90.559333333333342</v>
      </c>
      <c r="BY130" s="59">
        <f t="shared" si="96"/>
        <v>60.372916666666669</v>
      </c>
      <c r="BZ130" s="59">
        <f t="shared" si="98"/>
        <v>90.559333333333342</v>
      </c>
      <c r="CA130" s="59">
        <f t="shared" si="100"/>
        <v>150.93224999999998</v>
      </c>
      <c r="CB130" s="59">
        <f t="shared" si="102"/>
        <v>181.11875000000001</v>
      </c>
      <c r="CC130" s="59">
        <f t="shared" si="104"/>
        <v>0</v>
      </c>
      <c r="CD130" s="59">
        <f t="shared" si="106"/>
        <v>0</v>
      </c>
      <c r="CE130" s="59">
        <f t="shared" si="109"/>
        <v>0</v>
      </c>
      <c r="CG130" s="49">
        <f t="shared" si="110"/>
        <v>190383.85291666671</v>
      </c>
    </row>
    <row r="131" spans="1:85" x14ac:dyDescent="0.3">
      <c r="A131" s="94" t="s">
        <v>21</v>
      </c>
      <c r="B131" s="79">
        <v>2031</v>
      </c>
      <c r="C131" s="49"/>
      <c r="D131" s="49"/>
      <c r="L131" s="49">
        <f t="shared" si="111"/>
        <v>0</v>
      </c>
      <c r="M131" s="82">
        <f t="shared" si="117"/>
        <v>22846062.34999999</v>
      </c>
      <c r="N131" s="49">
        <f t="shared" si="112"/>
        <v>190383.85291666671</v>
      </c>
      <c r="O131" s="82">
        <f t="shared" si="118"/>
        <v>18116099.784583345</v>
      </c>
      <c r="P131" s="82">
        <f t="shared" si="113"/>
        <v>4729962.5654166453</v>
      </c>
      <c r="Q131" s="82">
        <f t="shared" si="114"/>
        <v>7989.7614428137922</v>
      </c>
      <c r="R131" s="82">
        <f t="shared" si="127"/>
        <v>26960.786622874879</v>
      </c>
      <c r="T131" s="59">
        <f t="shared" si="164"/>
        <v>0</v>
      </c>
      <c r="U131" s="59">
        <f t="shared" si="166"/>
        <v>113.54166666666667</v>
      </c>
      <c r="V131" s="59">
        <f t="shared" si="168"/>
        <v>741.4666666666667</v>
      </c>
      <c r="W131" s="59">
        <f t="shared" si="170"/>
        <v>2164.2416666666668</v>
      </c>
      <c r="X131" s="59">
        <f t="shared" si="172"/>
        <v>4492.5544166666668</v>
      </c>
      <c r="Y131" s="59">
        <f t="shared" si="174"/>
        <v>4601.3395833333334</v>
      </c>
      <c r="Z131" s="59">
        <f t="shared" si="176"/>
        <v>4956.3041666666668</v>
      </c>
      <c r="AA131" s="59">
        <f t="shared" si="178"/>
        <v>4918.3078333333333</v>
      </c>
      <c r="AB131" s="59">
        <f t="shared" si="180"/>
        <v>2765.8674999999998</v>
      </c>
      <c r="AC131" s="59">
        <f t="shared" si="182"/>
        <v>3596.1062499999998</v>
      </c>
      <c r="AD131" s="59">
        <f t="shared" si="184"/>
        <v>3476.3807499999998</v>
      </c>
      <c r="AE131" s="59">
        <f t="shared" si="186"/>
        <v>2770.5128333333337</v>
      </c>
      <c r="AF131" s="59">
        <f t="shared" si="188"/>
        <v>2729.8474166666665</v>
      </c>
      <c r="AG131" s="59">
        <f t="shared" si="190"/>
        <v>4204.6080000000002</v>
      </c>
      <c r="AH131" s="59">
        <f t="shared" si="192"/>
        <v>2544.7301666666667</v>
      </c>
      <c r="AI131" s="59">
        <f t="shared" si="194"/>
        <v>3810.5254166666664</v>
      </c>
      <c r="AJ131" s="59">
        <f t="shared" si="196"/>
        <v>3498.8083333333334</v>
      </c>
      <c r="AK131" s="59">
        <f t="shared" si="197"/>
        <v>4913.9655000000002</v>
      </c>
      <c r="AL131" s="59">
        <f t="shared" si="199"/>
        <v>3205.0681666666665</v>
      </c>
      <c r="AM131" s="59">
        <f t="shared" si="201"/>
        <v>3470.1737499999999</v>
      </c>
      <c r="AN131" s="59">
        <f t="shared" si="203"/>
        <v>2618.9530833333333</v>
      </c>
      <c r="AO131" s="59">
        <f t="shared" ref="AO131:AO154" si="205">($L$35/$V$4)</f>
        <v>5148.4816666666675</v>
      </c>
      <c r="AP131" s="59">
        <f t="shared" si="154"/>
        <v>8538.7404999999999</v>
      </c>
      <c r="AQ131" s="59">
        <f t="shared" si="155"/>
        <v>10274.190916666668</v>
      </c>
      <c r="AR131" s="59">
        <f t="shared" si="156"/>
        <v>9660.3310833333326</v>
      </c>
      <c r="AS131" s="59">
        <f t="shared" si="157"/>
        <v>5995.5114166666663</v>
      </c>
      <c r="AT131" s="59">
        <f t="shared" si="158"/>
        <v>4003.8519166666665</v>
      </c>
      <c r="AU131" s="59">
        <f t="shared" si="159"/>
        <v>5827.9452499999998</v>
      </c>
      <c r="AV131" s="59">
        <f t="shared" si="160"/>
        <v>9643.6972500000011</v>
      </c>
      <c r="AW131" s="59">
        <f t="shared" si="161"/>
        <v>11635.356666666665</v>
      </c>
      <c r="AX131" s="59">
        <f t="shared" si="162"/>
        <v>9811.2633333333342</v>
      </c>
      <c r="AY131" s="59">
        <f t="shared" si="163"/>
        <v>6020.6667500000003</v>
      </c>
      <c r="AZ131" s="59">
        <f t="shared" si="165"/>
        <v>4018.9451666666669</v>
      </c>
      <c r="BA131" s="59">
        <f t="shared" si="167"/>
        <v>5838.007333333333</v>
      </c>
      <c r="BB131" s="59">
        <f t="shared" si="169"/>
        <v>9668.3391666666666</v>
      </c>
      <c r="BC131" s="59">
        <f t="shared" si="171"/>
        <v>11666.241166666667</v>
      </c>
      <c r="BD131" s="59">
        <f t="shared" si="173"/>
        <v>445.52699999999999</v>
      </c>
      <c r="BE131" s="59">
        <f t="shared" si="175"/>
        <v>436.86108333333334</v>
      </c>
      <c r="BF131" s="59">
        <f t="shared" si="177"/>
        <v>298.78333333333342</v>
      </c>
      <c r="BG131" s="59">
        <f t="shared" si="179"/>
        <v>229.74441666666669</v>
      </c>
      <c r="BH131" s="59">
        <f t="shared" si="181"/>
        <v>298.78333333333342</v>
      </c>
      <c r="BI131" s="59">
        <f t="shared" si="183"/>
        <v>436.86108333333334</v>
      </c>
      <c r="BJ131" s="59">
        <f t="shared" si="185"/>
        <v>505.89991666666657</v>
      </c>
      <c r="BK131" s="59">
        <f t="shared" si="187"/>
        <v>462.01641666666666</v>
      </c>
      <c r="BL131" s="59">
        <f t="shared" si="189"/>
        <v>313.87650000000008</v>
      </c>
      <c r="BM131" s="59">
        <f t="shared" si="191"/>
        <v>239.80658333333335</v>
      </c>
      <c r="BN131" s="59">
        <f t="shared" si="193"/>
        <v>256.58483333333334</v>
      </c>
      <c r="BO131" s="59">
        <f t="shared" si="195"/>
        <v>427.64141666666666</v>
      </c>
      <c r="BP131" s="59">
        <f t="shared" si="198"/>
        <v>513.16974999999991</v>
      </c>
      <c r="BQ131" s="59">
        <f t="shared" si="200"/>
        <v>301.86449999999996</v>
      </c>
      <c r="BR131" s="59">
        <f t="shared" si="202"/>
        <v>181.11866666666668</v>
      </c>
      <c r="BS131" s="59">
        <f t="shared" si="204"/>
        <v>120.74583333333334</v>
      </c>
      <c r="BT131" s="59">
        <f t="shared" ref="BT131:BT185" si="206">($L$66/$V$4)</f>
        <v>181.11866666666668</v>
      </c>
      <c r="BU131" s="59">
        <f t="shared" si="88"/>
        <v>301.86449999999996</v>
      </c>
      <c r="BV131" s="59">
        <f t="shared" si="90"/>
        <v>362.23750000000001</v>
      </c>
      <c r="BW131" s="59">
        <f t="shared" si="92"/>
        <v>150.93224999999998</v>
      </c>
      <c r="BX131" s="59">
        <f t="shared" si="94"/>
        <v>90.559333333333342</v>
      </c>
      <c r="BY131" s="59">
        <f t="shared" si="96"/>
        <v>60.372916666666669</v>
      </c>
      <c r="BZ131" s="59">
        <f t="shared" si="98"/>
        <v>90.559333333333342</v>
      </c>
      <c r="CA131" s="59">
        <f t="shared" si="100"/>
        <v>150.93224999999998</v>
      </c>
      <c r="CB131" s="59">
        <f t="shared" si="102"/>
        <v>181.11875000000001</v>
      </c>
      <c r="CC131" s="59">
        <f t="shared" si="104"/>
        <v>0</v>
      </c>
      <c r="CD131" s="59">
        <f t="shared" si="106"/>
        <v>0</v>
      </c>
      <c r="CE131" s="59">
        <f t="shared" si="109"/>
        <v>0</v>
      </c>
      <c r="CG131" s="49">
        <f t="shared" si="110"/>
        <v>190383.85291666671</v>
      </c>
    </row>
    <row r="132" spans="1:85" x14ac:dyDescent="0.3">
      <c r="A132" s="94" t="s">
        <v>22</v>
      </c>
      <c r="B132" s="79">
        <v>2031</v>
      </c>
      <c r="C132" s="49"/>
      <c r="D132" s="49"/>
      <c r="L132" s="49">
        <f t="shared" si="111"/>
        <v>0</v>
      </c>
      <c r="M132" s="82">
        <f t="shared" si="117"/>
        <v>22846062.34999999</v>
      </c>
      <c r="N132" s="49">
        <f t="shared" si="112"/>
        <v>190383.85291666671</v>
      </c>
      <c r="O132" s="82">
        <f t="shared" si="118"/>
        <v>18306483.63750001</v>
      </c>
      <c r="P132" s="82">
        <f t="shared" si="113"/>
        <v>4539578.7124999799</v>
      </c>
      <c r="Q132" s="82">
        <f t="shared" si="114"/>
        <v>7668.168714260365</v>
      </c>
      <c r="R132" s="82">
        <f t="shared" si="127"/>
        <v>25875.598661249885</v>
      </c>
      <c r="T132" s="59">
        <f t="shared" si="164"/>
        <v>0</v>
      </c>
      <c r="U132" s="59">
        <f t="shared" si="166"/>
        <v>113.54166666666667</v>
      </c>
      <c r="V132" s="59">
        <f t="shared" si="168"/>
        <v>741.4666666666667</v>
      </c>
      <c r="W132" s="59">
        <f t="shared" si="170"/>
        <v>2164.2416666666668</v>
      </c>
      <c r="X132" s="59">
        <f t="shared" si="172"/>
        <v>4492.5544166666668</v>
      </c>
      <c r="Y132" s="59">
        <f t="shared" si="174"/>
        <v>4601.3395833333334</v>
      </c>
      <c r="Z132" s="59">
        <f t="shared" si="176"/>
        <v>4956.3041666666668</v>
      </c>
      <c r="AA132" s="59">
        <f t="shared" si="178"/>
        <v>4918.3078333333333</v>
      </c>
      <c r="AB132" s="59">
        <f t="shared" si="180"/>
        <v>2765.8674999999998</v>
      </c>
      <c r="AC132" s="59">
        <f t="shared" si="182"/>
        <v>3596.1062499999998</v>
      </c>
      <c r="AD132" s="59">
        <f t="shared" si="184"/>
        <v>3476.3807499999998</v>
      </c>
      <c r="AE132" s="59">
        <f t="shared" si="186"/>
        <v>2770.5128333333337</v>
      </c>
      <c r="AF132" s="59">
        <f t="shared" si="188"/>
        <v>2729.8474166666665</v>
      </c>
      <c r="AG132" s="59">
        <f t="shared" si="190"/>
        <v>4204.6080000000002</v>
      </c>
      <c r="AH132" s="59">
        <f t="shared" si="192"/>
        <v>2544.7301666666667</v>
      </c>
      <c r="AI132" s="59">
        <f t="shared" si="194"/>
        <v>3810.5254166666664</v>
      </c>
      <c r="AJ132" s="59">
        <f t="shared" si="196"/>
        <v>3498.8083333333334</v>
      </c>
      <c r="AK132" s="59">
        <f t="shared" si="197"/>
        <v>4913.9655000000002</v>
      </c>
      <c r="AL132" s="59">
        <f t="shared" si="199"/>
        <v>3205.0681666666665</v>
      </c>
      <c r="AM132" s="59">
        <f t="shared" si="201"/>
        <v>3470.1737499999999</v>
      </c>
      <c r="AN132" s="59">
        <f t="shared" si="203"/>
        <v>2618.9530833333333</v>
      </c>
      <c r="AO132" s="59">
        <f t="shared" si="205"/>
        <v>5148.4816666666675</v>
      </c>
      <c r="AP132" s="59">
        <f t="shared" ref="AP132:AP155" si="207">($L$36/$V$4)</f>
        <v>8538.7404999999999</v>
      </c>
      <c r="AQ132" s="59">
        <f t="shared" si="155"/>
        <v>10274.190916666668</v>
      </c>
      <c r="AR132" s="59">
        <f t="shared" si="156"/>
        <v>9660.3310833333326</v>
      </c>
      <c r="AS132" s="59">
        <f t="shared" si="157"/>
        <v>5995.5114166666663</v>
      </c>
      <c r="AT132" s="59">
        <f t="shared" si="158"/>
        <v>4003.8519166666665</v>
      </c>
      <c r="AU132" s="59">
        <f t="shared" si="159"/>
        <v>5827.9452499999998</v>
      </c>
      <c r="AV132" s="59">
        <f t="shared" si="160"/>
        <v>9643.6972500000011</v>
      </c>
      <c r="AW132" s="59">
        <f t="shared" si="161"/>
        <v>11635.356666666665</v>
      </c>
      <c r="AX132" s="59">
        <f t="shared" si="162"/>
        <v>9811.2633333333342</v>
      </c>
      <c r="AY132" s="59">
        <f t="shared" si="163"/>
        <v>6020.6667500000003</v>
      </c>
      <c r="AZ132" s="59">
        <f t="shared" si="165"/>
        <v>4018.9451666666669</v>
      </c>
      <c r="BA132" s="59">
        <f t="shared" si="167"/>
        <v>5838.007333333333</v>
      </c>
      <c r="BB132" s="59">
        <f t="shared" si="169"/>
        <v>9668.3391666666666</v>
      </c>
      <c r="BC132" s="59">
        <f t="shared" si="171"/>
        <v>11666.241166666667</v>
      </c>
      <c r="BD132" s="59">
        <f t="shared" si="173"/>
        <v>445.52699999999999</v>
      </c>
      <c r="BE132" s="59">
        <f t="shared" si="175"/>
        <v>436.86108333333334</v>
      </c>
      <c r="BF132" s="59">
        <f t="shared" si="177"/>
        <v>298.78333333333342</v>
      </c>
      <c r="BG132" s="59">
        <f t="shared" si="179"/>
        <v>229.74441666666669</v>
      </c>
      <c r="BH132" s="59">
        <f t="shared" si="181"/>
        <v>298.78333333333342</v>
      </c>
      <c r="BI132" s="59">
        <f t="shared" si="183"/>
        <v>436.86108333333334</v>
      </c>
      <c r="BJ132" s="59">
        <f t="shared" si="185"/>
        <v>505.89991666666657</v>
      </c>
      <c r="BK132" s="59">
        <f t="shared" si="187"/>
        <v>462.01641666666666</v>
      </c>
      <c r="BL132" s="59">
        <f t="shared" si="189"/>
        <v>313.87650000000008</v>
      </c>
      <c r="BM132" s="59">
        <f t="shared" si="191"/>
        <v>239.80658333333335</v>
      </c>
      <c r="BN132" s="59">
        <f t="shared" si="193"/>
        <v>256.58483333333334</v>
      </c>
      <c r="BO132" s="59">
        <f t="shared" si="195"/>
        <v>427.64141666666666</v>
      </c>
      <c r="BP132" s="59">
        <f t="shared" si="198"/>
        <v>513.16974999999991</v>
      </c>
      <c r="BQ132" s="59">
        <f t="shared" si="200"/>
        <v>301.86449999999996</v>
      </c>
      <c r="BR132" s="59">
        <f t="shared" si="202"/>
        <v>181.11866666666668</v>
      </c>
      <c r="BS132" s="59">
        <f t="shared" si="204"/>
        <v>120.74583333333334</v>
      </c>
      <c r="BT132" s="59">
        <f t="shared" si="206"/>
        <v>181.11866666666668</v>
      </c>
      <c r="BU132" s="59">
        <f t="shared" ref="BU132:BU186" si="208">($L$67/$V$4)</f>
        <v>301.86449999999996</v>
      </c>
      <c r="BV132" s="59">
        <f t="shared" si="90"/>
        <v>362.23750000000001</v>
      </c>
      <c r="BW132" s="59">
        <f t="shared" si="92"/>
        <v>150.93224999999998</v>
      </c>
      <c r="BX132" s="59">
        <f t="shared" si="94"/>
        <v>90.559333333333342</v>
      </c>
      <c r="BY132" s="59">
        <f t="shared" si="96"/>
        <v>60.372916666666669</v>
      </c>
      <c r="BZ132" s="59">
        <f t="shared" si="98"/>
        <v>90.559333333333342</v>
      </c>
      <c r="CA132" s="59">
        <f t="shared" si="100"/>
        <v>150.93224999999998</v>
      </c>
      <c r="CB132" s="59">
        <f t="shared" si="102"/>
        <v>181.11875000000001</v>
      </c>
      <c r="CC132" s="59">
        <f t="shared" si="104"/>
        <v>0</v>
      </c>
      <c r="CD132" s="59">
        <f t="shared" si="106"/>
        <v>0</v>
      </c>
      <c r="CE132" s="59">
        <f t="shared" si="109"/>
        <v>0</v>
      </c>
      <c r="CG132" s="49">
        <f t="shared" si="110"/>
        <v>190383.85291666671</v>
      </c>
    </row>
    <row r="133" spans="1:85" x14ac:dyDescent="0.3">
      <c r="A133" s="94" t="s">
        <v>23</v>
      </c>
      <c r="B133" s="79">
        <v>2031</v>
      </c>
      <c r="C133" s="49"/>
      <c r="D133" s="49"/>
      <c r="L133" s="49">
        <f t="shared" si="111"/>
        <v>0</v>
      </c>
      <c r="M133" s="82">
        <f t="shared" si="117"/>
        <v>22846062.34999999</v>
      </c>
      <c r="N133" s="49">
        <f t="shared" si="112"/>
        <v>190383.85291666671</v>
      </c>
      <c r="O133" s="82">
        <f t="shared" si="118"/>
        <v>18496867.490416676</v>
      </c>
      <c r="P133" s="82">
        <f t="shared" si="113"/>
        <v>4349194.8595833145</v>
      </c>
      <c r="Q133" s="82">
        <f t="shared" si="114"/>
        <v>7346.5759857069388</v>
      </c>
      <c r="R133" s="82">
        <f t="shared" si="127"/>
        <v>24790.410699624892</v>
      </c>
      <c r="T133" s="59">
        <f t="shared" si="164"/>
        <v>0</v>
      </c>
      <c r="U133" s="59">
        <f t="shared" si="166"/>
        <v>113.54166666666667</v>
      </c>
      <c r="V133" s="59">
        <f t="shared" si="168"/>
        <v>741.4666666666667</v>
      </c>
      <c r="W133" s="59">
        <f t="shared" si="170"/>
        <v>2164.2416666666668</v>
      </c>
      <c r="X133" s="59">
        <f t="shared" si="172"/>
        <v>4492.5544166666668</v>
      </c>
      <c r="Y133" s="59">
        <f t="shared" si="174"/>
        <v>4601.3395833333334</v>
      </c>
      <c r="Z133" s="59">
        <f t="shared" si="176"/>
        <v>4956.3041666666668</v>
      </c>
      <c r="AA133" s="59">
        <f t="shared" si="178"/>
        <v>4918.3078333333333</v>
      </c>
      <c r="AB133" s="59">
        <f t="shared" si="180"/>
        <v>2765.8674999999998</v>
      </c>
      <c r="AC133" s="59">
        <f t="shared" si="182"/>
        <v>3596.1062499999998</v>
      </c>
      <c r="AD133" s="59">
        <f t="shared" si="184"/>
        <v>3476.3807499999998</v>
      </c>
      <c r="AE133" s="59">
        <f t="shared" si="186"/>
        <v>2770.5128333333337</v>
      </c>
      <c r="AF133" s="59">
        <f t="shared" si="188"/>
        <v>2729.8474166666665</v>
      </c>
      <c r="AG133" s="59">
        <f t="shared" si="190"/>
        <v>4204.6080000000002</v>
      </c>
      <c r="AH133" s="59">
        <f t="shared" si="192"/>
        <v>2544.7301666666667</v>
      </c>
      <c r="AI133" s="59">
        <f t="shared" si="194"/>
        <v>3810.5254166666664</v>
      </c>
      <c r="AJ133" s="59">
        <f t="shared" si="196"/>
        <v>3498.8083333333334</v>
      </c>
      <c r="AK133" s="59">
        <f t="shared" si="197"/>
        <v>4913.9655000000002</v>
      </c>
      <c r="AL133" s="59">
        <f t="shared" si="199"/>
        <v>3205.0681666666665</v>
      </c>
      <c r="AM133" s="59">
        <f t="shared" si="201"/>
        <v>3470.1737499999999</v>
      </c>
      <c r="AN133" s="59">
        <f t="shared" si="203"/>
        <v>2618.9530833333333</v>
      </c>
      <c r="AO133" s="59">
        <f t="shared" si="205"/>
        <v>5148.4816666666675</v>
      </c>
      <c r="AP133" s="59">
        <f t="shared" si="207"/>
        <v>8538.7404999999999</v>
      </c>
      <c r="AQ133" s="59">
        <f t="shared" ref="AQ133:AQ156" si="209">($L$37/$V$4)</f>
        <v>10274.190916666668</v>
      </c>
      <c r="AR133" s="59">
        <f t="shared" si="156"/>
        <v>9660.3310833333326</v>
      </c>
      <c r="AS133" s="59">
        <f t="shared" si="157"/>
        <v>5995.5114166666663</v>
      </c>
      <c r="AT133" s="59">
        <f t="shared" si="158"/>
        <v>4003.8519166666665</v>
      </c>
      <c r="AU133" s="59">
        <f t="shared" si="159"/>
        <v>5827.9452499999998</v>
      </c>
      <c r="AV133" s="59">
        <f t="shared" si="160"/>
        <v>9643.6972500000011</v>
      </c>
      <c r="AW133" s="59">
        <f t="shared" si="161"/>
        <v>11635.356666666665</v>
      </c>
      <c r="AX133" s="59">
        <f t="shared" si="162"/>
        <v>9811.2633333333342</v>
      </c>
      <c r="AY133" s="59">
        <f t="shared" si="163"/>
        <v>6020.6667500000003</v>
      </c>
      <c r="AZ133" s="59">
        <f t="shared" si="165"/>
        <v>4018.9451666666669</v>
      </c>
      <c r="BA133" s="59">
        <f t="shared" si="167"/>
        <v>5838.007333333333</v>
      </c>
      <c r="BB133" s="59">
        <f t="shared" si="169"/>
        <v>9668.3391666666666</v>
      </c>
      <c r="BC133" s="59">
        <f t="shared" si="171"/>
        <v>11666.241166666667</v>
      </c>
      <c r="BD133" s="59">
        <f t="shared" si="173"/>
        <v>445.52699999999999</v>
      </c>
      <c r="BE133" s="59">
        <f t="shared" si="175"/>
        <v>436.86108333333334</v>
      </c>
      <c r="BF133" s="59">
        <f t="shared" si="177"/>
        <v>298.78333333333342</v>
      </c>
      <c r="BG133" s="59">
        <f t="shared" si="179"/>
        <v>229.74441666666669</v>
      </c>
      <c r="BH133" s="59">
        <f t="shared" si="181"/>
        <v>298.78333333333342</v>
      </c>
      <c r="BI133" s="59">
        <f t="shared" si="183"/>
        <v>436.86108333333334</v>
      </c>
      <c r="BJ133" s="59">
        <f t="shared" si="185"/>
        <v>505.89991666666657</v>
      </c>
      <c r="BK133" s="59">
        <f t="shared" si="187"/>
        <v>462.01641666666666</v>
      </c>
      <c r="BL133" s="59">
        <f t="shared" si="189"/>
        <v>313.87650000000008</v>
      </c>
      <c r="BM133" s="59">
        <f t="shared" si="191"/>
        <v>239.80658333333335</v>
      </c>
      <c r="BN133" s="59">
        <f t="shared" si="193"/>
        <v>256.58483333333334</v>
      </c>
      <c r="BO133" s="59">
        <f t="shared" si="195"/>
        <v>427.64141666666666</v>
      </c>
      <c r="BP133" s="59">
        <f t="shared" si="198"/>
        <v>513.16974999999991</v>
      </c>
      <c r="BQ133" s="59">
        <f t="shared" si="200"/>
        <v>301.86449999999996</v>
      </c>
      <c r="BR133" s="59">
        <f t="shared" si="202"/>
        <v>181.11866666666668</v>
      </c>
      <c r="BS133" s="59">
        <f t="shared" si="204"/>
        <v>120.74583333333334</v>
      </c>
      <c r="BT133" s="59">
        <f t="shared" si="206"/>
        <v>181.11866666666668</v>
      </c>
      <c r="BU133" s="59">
        <f t="shared" si="208"/>
        <v>301.86449999999996</v>
      </c>
      <c r="BV133" s="59">
        <f t="shared" ref="BV133:BV187" si="210">($L$68/$V$4)</f>
        <v>362.23750000000001</v>
      </c>
      <c r="BW133" s="59">
        <f t="shared" si="92"/>
        <v>150.93224999999998</v>
      </c>
      <c r="BX133" s="59">
        <f t="shared" si="94"/>
        <v>90.559333333333342</v>
      </c>
      <c r="BY133" s="59">
        <f t="shared" si="96"/>
        <v>60.372916666666669</v>
      </c>
      <c r="BZ133" s="59">
        <f t="shared" si="98"/>
        <v>90.559333333333342</v>
      </c>
      <c r="CA133" s="59">
        <f t="shared" si="100"/>
        <v>150.93224999999998</v>
      </c>
      <c r="CB133" s="59">
        <f t="shared" si="102"/>
        <v>181.11875000000001</v>
      </c>
      <c r="CC133" s="59">
        <f t="shared" si="104"/>
        <v>0</v>
      </c>
      <c r="CD133" s="59">
        <f t="shared" si="106"/>
        <v>0</v>
      </c>
      <c r="CE133" s="59">
        <f t="shared" si="109"/>
        <v>0</v>
      </c>
      <c r="CG133" s="49">
        <f t="shared" si="110"/>
        <v>190383.85291666671</v>
      </c>
    </row>
    <row r="134" spans="1:85" x14ac:dyDescent="0.3">
      <c r="A134" s="94" t="s">
        <v>24</v>
      </c>
      <c r="B134" s="79">
        <v>2031</v>
      </c>
      <c r="L134" s="49">
        <f t="shared" si="111"/>
        <v>0</v>
      </c>
      <c r="M134" s="82">
        <f t="shared" si="117"/>
        <v>22846062.34999999</v>
      </c>
      <c r="N134" s="49">
        <f t="shared" si="112"/>
        <v>190383.85291666671</v>
      </c>
      <c r="O134" s="82">
        <f t="shared" si="118"/>
        <v>18687251.343333341</v>
      </c>
      <c r="P134" s="82">
        <f t="shared" si="113"/>
        <v>4158811.0066666491</v>
      </c>
      <c r="Q134" s="82">
        <f t="shared" si="114"/>
        <v>7024.9832571535117</v>
      </c>
      <c r="R134" s="82">
        <f t="shared" si="127"/>
        <v>23705.222737999899</v>
      </c>
      <c r="T134" s="59"/>
      <c r="U134" s="59">
        <f t="shared" si="166"/>
        <v>113.54166666666667</v>
      </c>
      <c r="V134" s="59">
        <f t="shared" si="168"/>
        <v>741.4666666666667</v>
      </c>
      <c r="W134" s="59">
        <f t="shared" si="170"/>
        <v>2164.2416666666668</v>
      </c>
      <c r="X134" s="59">
        <f t="shared" si="172"/>
        <v>4492.5544166666668</v>
      </c>
      <c r="Y134" s="59">
        <f t="shared" si="174"/>
        <v>4601.3395833333334</v>
      </c>
      <c r="Z134" s="59">
        <f t="shared" si="176"/>
        <v>4956.3041666666668</v>
      </c>
      <c r="AA134" s="59">
        <f t="shared" si="178"/>
        <v>4918.3078333333333</v>
      </c>
      <c r="AB134" s="59">
        <f t="shared" si="180"/>
        <v>2765.8674999999998</v>
      </c>
      <c r="AC134" s="59">
        <f t="shared" si="182"/>
        <v>3596.1062499999998</v>
      </c>
      <c r="AD134" s="59">
        <f t="shared" si="184"/>
        <v>3476.3807499999998</v>
      </c>
      <c r="AE134" s="59">
        <f t="shared" si="186"/>
        <v>2770.5128333333337</v>
      </c>
      <c r="AF134" s="59">
        <f t="shared" si="188"/>
        <v>2729.8474166666665</v>
      </c>
      <c r="AG134" s="59">
        <f t="shared" si="190"/>
        <v>4204.6080000000002</v>
      </c>
      <c r="AH134" s="59">
        <f t="shared" si="192"/>
        <v>2544.7301666666667</v>
      </c>
      <c r="AI134" s="59">
        <f t="shared" si="194"/>
        <v>3810.5254166666664</v>
      </c>
      <c r="AJ134" s="59">
        <f t="shared" si="196"/>
        <v>3498.8083333333334</v>
      </c>
      <c r="AK134" s="59">
        <f t="shared" si="197"/>
        <v>4913.9655000000002</v>
      </c>
      <c r="AL134" s="59">
        <f t="shared" si="199"/>
        <v>3205.0681666666665</v>
      </c>
      <c r="AM134" s="59">
        <f t="shared" si="201"/>
        <v>3470.1737499999999</v>
      </c>
      <c r="AN134" s="59">
        <f t="shared" si="203"/>
        <v>2618.9530833333333</v>
      </c>
      <c r="AO134" s="59">
        <f t="shared" si="205"/>
        <v>5148.4816666666675</v>
      </c>
      <c r="AP134" s="59">
        <f t="shared" si="207"/>
        <v>8538.7404999999999</v>
      </c>
      <c r="AQ134" s="59">
        <f t="shared" si="209"/>
        <v>10274.190916666668</v>
      </c>
      <c r="AR134" s="59">
        <f t="shared" ref="AR134:AR157" si="211">($L$38/$V$4)</f>
        <v>9660.3310833333326</v>
      </c>
      <c r="AS134" s="59">
        <f t="shared" si="157"/>
        <v>5995.5114166666663</v>
      </c>
      <c r="AT134" s="59">
        <f t="shared" si="158"/>
        <v>4003.8519166666665</v>
      </c>
      <c r="AU134" s="59">
        <f t="shared" si="159"/>
        <v>5827.9452499999998</v>
      </c>
      <c r="AV134" s="59">
        <f t="shared" si="160"/>
        <v>9643.6972500000011</v>
      </c>
      <c r="AW134" s="59">
        <f t="shared" si="161"/>
        <v>11635.356666666665</v>
      </c>
      <c r="AX134" s="59">
        <f t="shared" si="162"/>
        <v>9811.2633333333342</v>
      </c>
      <c r="AY134" s="59">
        <f t="shared" si="163"/>
        <v>6020.6667500000003</v>
      </c>
      <c r="AZ134" s="59">
        <f t="shared" si="165"/>
        <v>4018.9451666666669</v>
      </c>
      <c r="BA134" s="59">
        <f t="shared" si="167"/>
        <v>5838.007333333333</v>
      </c>
      <c r="BB134" s="59">
        <f t="shared" si="169"/>
        <v>9668.3391666666666</v>
      </c>
      <c r="BC134" s="59">
        <f t="shared" si="171"/>
        <v>11666.241166666667</v>
      </c>
      <c r="BD134" s="59">
        <f t="shared" si="173"/>
        <v>445.52699999999999</v>
      </c>
      <c r="BE134" s="59">
        <f t="shared" si="175"/>
        <v>436.86108333333334</v>
      </c>
      <c r="BF134" s="59">
        <f t="shared" si="177"/>
        <v>298.78333333333342</v>
      </c>
      <c r="BG134" s="59">
        <f t="shared" si="179"/>
        <v>229.74441666666669</v>
      </c>
      <c r="BH134" s="59">
        <f t="shared" si="181"/>
        <v>298.78333333333342</v>
      </c>
      <c r="BI134" s="59">
        <f t="shared" si="183"/>
        <v>436.86108333333334</v>
      </c>
      <c r="BJ134" s="59">
        <f t="shared" si="185"/>
        <v>505.89991666666657</v>
      </c>
      <c r="BK134" s="59">
        <f t="shared" si="187"/>
        <v>462.01641666666666</v>
      </c>
      <c r="BL134" s="59">
        <f t="shared" si="189"/>
        <v>313.87650000000008</v>
      </c>
      <c r="BM134" s="59">
        <f t="shared" si="191"/>
        <v>239.80658333333335</v>
      </c>
      <c r="BN134" s="59">
        <f t="shared" si="193"/>
        <v>256.58483333333334</v>
      </c>
      <c r="BO134" s="59">
        <f t="shared" si="195"/>
        <v>427.64141666666666</v>
      </c>
      <c r="BP134" s="59">
        <f t="shared" si="198"/>
        <v>513.16974999999991</v>
      </c>
      <c r="BQ134" s="59">
        <f t="shared" si="200"/>
        <v>301.86449999999996</v>
      </c>
      <c r="BR134" s="59">
        <f t="shared" si="202"/>
        <v>181.11866666666668</v>
      </c>
      <c r="BS134" s="59">
        <f t="shared" si="204"/>
        <v>120.74583333333334</v>
      </c>
      <c r="BT134" s="59">
        <f t="shared" si="206"/>
        <v>181.11866666666668</v>
      </c>
      <c r="BU134" s="59">
        <f t="shared" si="208"/>
        <v>301.86449999999996</v>
      </c>
      <c r="BV134" s="59">
        <f t="shared" si="210"/>
        <v>362.23750000000001</v>
      </c>
      <c r="BW134" s="59">
        <f t="shared" ref="BW134:BW188" si="212">($L$69/$V$4)</f>
        <v>150.93224999999998</v>
      </c>
      <c r="BX134" s="59">
        <f t="shared" si="94"/>
        <v>90.559333333333342</v>
      </c>
      <c r="BY134" s="59">
        <f t="shared" si="96"/>
        <v>60.372916666666669</v>
      </c>
      <c r="BZ134" s="59">
        <f t="shared" si="98"/>
        <v>90.559333333333342</v>
      </c>
      <c r="CA134" s="59">
        <f t="shared" si="100"/>
        <v>150.93224999999998</v>
      </c>
      <c r="CB134" s="59">
        <f t="shared" si="102"/>
        <v>181.11875000000001</v>
      </c>
      <c r="CC134" s="59">
        <f t="shared" si="104"/>
        <v>0</v>
      </c>
      <c r="CD134" s="59">
        <f t="shared" si="106"/>
        <v>0</v>
      </c>
      <c r="CE134" s="59">
        <f t="shared" si="109"/>
        <v>0</v>
      </c>
      <c r="CG134" s="49">
        <f t="shared" si="110"/>
        <v>190383.85291666671</v>
      </c>
    </row>
    <row r="135" spans="1:85" x14ac:dyDescent="0.3">
      <c r="A135" s="94" t="s">
        <v>25</v>
      </c>
      <c r="B135" s="79">
        <v>2031</v>
      </c>
      <c r="L135" s="49">
        <f t="shared" si="111"/>
        <v>0</v>
      </c>
      <c r="M135" s="82">
        <f t="shared" si="117"/>
        <v>22846062.34999999</v>
      </c>
      <c r="N135" s="49">
        <f t="shared" si="112"/>
        <v>190270.31125000006</v>
      </c>
      <c r="O135" s="82">
        <f t="shared" si="118"/>
        <v>18877521.654583342</v>
      </c>
      <c r="P135" s="82">
        <f t="shared" si="113"/>
        <v>3968540.6954166479</v>
      </c>
      <c r="Q135" s="82">
        <f t="shared" si="114"/>
        <v>6703.5823209912342</v>
      </c>
      <c r="R135" s="82">
        <f t="shared" si="127"/>
        <v>22620.681963874897</v>
      </c>
      <c r="T135" s="59"/>
      <c r="U135" s="59"/>
      <c r="V135" s="59">
        <f t="shared" si="168"/>
        <v>741.4666666666667</v>
      </c>
      <c r="W135" s="59">
        <f t="shared" si="170"/>
        <v>2164.2416666666668</v>
      </c>
      <c r="X135" s="59">
        <f t="shared" si="172"/>
        <v>4492.5544166666668</v>
      </c>
      <c r="Y135" s="59">
        <f t="shared" si="174"/>
        <v>4601.3395833333334</v>
      </c>
      <c r="Z135" s="59">
        <f t="shared" si="176"/>
        <v>4956.3041666666668</v>
      </c>
      <c r="AA135" s="59">
        <f t="shared" si="178"/>
        <v>4918.3078333333333</v>
      </c>
      <c r="AB135" s="59">
        <f t="shared" si="180"/>
        <v>2765.8674999999998</v>
      </c>
      <c r="AC135" s="59">
        <f t="shared" si="182"/>
        <v>3596.1062499999998</v>
      </c>
      <c r="AD135" s="59">
        <f t="shared" si="184"/>
        <v>3476.3807499999998</v>
      </c>
      <c r="AE135" s="59">
        <f t="shared" si="186"/>
        <v>2770.5128333333337</v>
      </c>
      <c r="AF135" s="59">
        <f t="shared" si="188"/>
        <v>2729.8474166666665</v>
      </c>
      <c r="AG135" s="59">
        <f t="shared" si="190"/>
        <v>4204.6080000000002</v>
      </c>
      <c r="AH135" s="59">
        <f t="shared" si="192"/>
        <v>2544.7301666666667</v>
      </c>
      <c r="AI135" s="59">
        <f t="shared" si="194"/>
        <v>3810.5254166666664</v>
      </c>
      <c r="AJ135" s="59">
        <f t="shared" si="196"/>
        <v>3498.8083333333334</v>
      </c>
      <c r="AK135" s="59">
        <f t="shared" si="197"/>
        <v>4913.9655000000002</v>
      </c>
      <c r="AL135" s="59">
        <f t="shared" si="199"/>
        <v>3205.0681666666665</v>
      </c>
      <c r="AM135" s="59">
        <f t="shared" si="201"/>
        <v>3470.1737499999999</v>
      </c>
      <c r="AN135" s="59">
        <f t="shared" si="203"/>
        <v>2618.9530833333333</v>
      </c>
      <c r="AO135" s="59">
        <f t="shared" si="205"/>
        <v>5148.4816666666675</v>
      </c>
      <c r="AP135" s="59">
        <f t="shared" si="207"/>
        <v>8538.7404999999999</v>
      </c>
      <c r="AQ135" s="59">
        <f t="shared" si="209"/>
        <v>10274.190916666668</v>
      </c>
      <c r="AR135" s="59">
        <f t="shared" si="211"/>
        <v>9660.3310833333326</v>
      </c>
      <c r="AS135" s="59">
        <f t="shared" ref="AS135:AS158" si="213">($L$39/$V$4)</f>
        <v>5995.5114166666663</v>
      </c>
      <c r="AT135" s="59">
        <f t="shared" si="158"/>
        <v>4003.8519166666665</v>
      </c>
      <c r="AU135" s="59">
        <f t="shared" si="159"/>
        <v>5827.9452499999998</v>
      </c>
      <c r="AV135" s="59">
        <f t="shared" si="160"/>
        <v>9643.6972500000011</v>
      </c>
      <c r="AW135" s="59">
        <f t="shared" si="161"/>
        <v>11635.356666666665</v>
      </c>
      <c r="AX135" s="59">
        <f t="shared" si="162"/>
        <v>9811.2633333333342</v>
      </c>
      <c r="AY135" s="59">
        <f t="shared" si="163"/>
        <v>6020.6667500000003</v>
      </c>
      <c r="AZ135" s="59">
        <f t="shared" si="165"/>
        <v>4018.9451666666669</v>
      </c>
      <c r="BA135" s="59">
        <f t="shared" si="167"/>
        <v>5838.007333333333</v>
      </c>
      <c r="BB135" s="59">
        <f t="shared" si="169"/>
        <v>9668.3391666666666</v>
      </c>
      <c r="BC135" s="59">
        <f t="shared" si="171"/>
        <v>11666.241166666667</v>
      </c>
      <c r="BD135" s="59">
        <f t="shared" si="173"/>
        <v>445.52699999999999</v>
      </c>
      <c r="BE135" s="59">
        <f t="shared" si="175"/>
        <v>436.86108333333334</v>
      </c>
      <c r="BF135" s="59">
        <f t="shared" si="177"/>
        <v>298.78333333333342</v>
      </c>
      <c r="BG135" s="59">
        <f t="shared" si="179"/>
        <v>229.74441666666669</v>
      </c>
      <c r="BH135" s="59">
        <f t="shared" si="181"/>
        <v>298.78333333333342</v>
      </c>
      <c r="BI135" s="59">
        <f t="shared" si="183"/>
        <v>436.86108333333334</v>
      </c>
      <c r="BJ135" s="59">
        <f t="shared" si="185"/>
        <v>505.89991666666657</v>
      </c>
      <c r="BK135" s="59">
        <f t="shared" si="187"/>
        <v>462.01641666666666</v>
      </c>
      <c r="BL135" s="59">
        <f t="shared" si="189"/>
        <v>313.87650000000008</v>
      </c>
      <c r="BM135" s="59">
        <f t="shared" si="191"/>
        <v>239.80658333333335</v>
      </c>
      <c r="BN135" s="59">
        <f t="shared" si="193"/>
        <v>256.58483333333334</v>
      </c>
      <c r="BO135" s="59">
        <f t="shared" si="195"/>
        <v>427.64141666666666</v>
      </c>
      <c r="BP135" s="59">
        <f t="shared" si="198"/>
        <v>513.16974999999991</v>
      </c>
      <c r="BQ135" s="59">
        <f t="shared" si="200"/>
        <v>301.86449999999996</v>
      </c>
      <c r="BR135" s="59">
        <f t="shared" si="202"/>
        <v>181.11866666666668</v>
      </c>
      <c r="BS135" s="59">
        <f t="shared" si="204"/>
        <v>120.74583333333334</v>
      </c>
      <c r="BT135" s="59">
        <f t="shared" si="206"/>
        <v>181.11866666666668</v>
      </c>
      <c r="BU135" s="59">
        <f t="shared" si="208"/>
        <v>301.86449999999996</v>
      </c>
      <c r="BV135" s="59">
        <f t="shared" si="210"/>
        <v>362.23750000000001</v>
      </c>
      <c r="BW135" s="59">
        <f t="shared" si="212"/>
        <v>150.93224999999998</v>
      </c>
      <c r="BX135" s="59">
        <f t="shared" ref="BX135:BX189" si="214">($L$70/$V$4)</f>
        <v>90.559333333333342</v>
      </c>
      <c r="BY135" s="59">
        <f t="shared" si="96"/>
        <v>60.372916666666669</v>
      </c>
      <c r="BZ135" s="59">
        <f t="shared" si="98"/>
        <v>90.559333333333342</v>
      </c>
      <c r="CA135" s="59">
        <f t="shared" si="100"/>
        <v>150.93224999999998</v>
      </c>
      <c r="CB135" s="59">
        <f t="shared" si="102"/>
        <v>181.11875000000001</v>
      </c>
      <c r="CC135" s="59">
        <f t="shared" si="104"/>
        <v>0</v>
      </c>
      <c r="CD135" s="59">
        <f t="shared" si="106"/>
        <v>0</v>
      </c>
      <c r="CE135" s="59">
        <f t="shared" si="109"/>
        <v>0</v>
      </c>
      <c r="CG135" s="49">
        <f t="shared" si="110"/>
        <v>190270.31125000006</v>
      </c>
    </row>
    <row r="136" spans="1:85" x14ac:dyDescent="0.3">
      <c r="A136" s="94" t="s">
        <v>26</v>
      </c>
      <c r="B136" s="79">
        <v>2031</v>
      </c>
      <c r="L136" s="49">
        <f t="shared" si="111"/>
        <v>0</v>
      </c>
      <c r="M136" s="82">
        <f t="shared" si="117"/>
        <v>22846062.34999999</v>
      </c>
      <c r="N136" s="49">
        <f t="shared" si="112"/>
        <v>189528.84458333338</v>
      </c>
      <c r="O136" s="82">
        <f t="shared" si="118"/>
        <v>19067050.499166675</v>
      </c>
      <c r="P136" s="82">
        <f t="shared" si="113"/>
        <v>3779011.8508333154</v>
      </c>
      <c r="Q136" s="82">
        <f t="shared" si="114"/>
        <v>6383.4338560065917</v>
      </c>
      <c r="R136" s="82">
        <f t="shared" si="127"/>
        <v>21540.367549749899</v>
      </c>
      <c r="T136" s="59"/>
      <c r="U136" s="59"/>
      <c r="V136" s="59"/>
      <c r="W136" s="59">
        <f t="shared" si="170"/>
        <v>2164.2416666666668</v>
      </c>
      <c r="X136" s="59">
        <f t="shared" si="172"/>
        <v>4492.5544166666668</v>
      </c>
      <c r="Y136" s="59">
        <f t="shared" si="174"/>
        <v>4601.3395833333334</v>
      </c>
      <c r="Z136" s="59">
        <f t="shared" si="176"/>
        <v>4956.3041666666668</v>
      </c>
      <c r="AA136" s="59">
        <f t="shared" si="178"/>
        <v>4918.3078333333333</v>
      </c>
      <c r="AB136" s="59">
        <f t="shared" si="180"/>
        <v>2765.8674999999998</v>
      </c>
      <c r="AC136" s="59">
        <f t="shared" si="182"/>
        <v>3596.1062499999998</v>
      </c>
      <c r="AD136" s="59">
        <f t="shared" si="184"/>
        <v>3476.3807499999998</v>
      </c>
      <c r="AE136" s="59">
        <f t="shared" si="186"/>
        <v>2770.5128333333337</v>
      </c>
      <c r="AF136" s="59">
        <f t="shared" si="188"/>
        <v>2729.8474166666665</v>
      </c>
      <c r="AG136" s="59">
        <f t="shared" si="190"/>
        <v>4204.6080000000002</v>
      </c>
      <c r="AH136" s="59">
        <f t="shared" si="192"/>
        <v>2544.7301666666667</v>
      </c>
      <c r="AI136" s="59">
        <f t="shared" si="194"/>
        <v>3810.5254166666664</v>
      </c>
      <c r="AJ136" s="59">
        <f t="shared" si="196"/>
        <v>3498.8083333333334</v>
      </c>
      <c r="AK136" s="59">
        <f t="shared" si="197"/>
        <v>4913.9655000000002</v>
      </c>
      <c r="AL136" s="59">
        <f t="shared" si="199"/>
        <v>3205.0681666666665</v>
      </c>
      <c r="AM136" s="59">
        <f t="shared" si="201"/>
        <v>3470.1737499999999</v>
      </c>
      <c r="AN136" s="59">
        <f t="shared" si="203"/>
        <v>2618.9530833333333</v>
      </c>
      <c r="AO136" s="59">
        <f t="shared" si="205"/>
        <v>5148.4816666666675</v>
      </c>
      <c r="AP136" s="59">
        <f t="shared" si="207"/>
        <v>8538.7404999999999</v>
      </c>
      <c r="AQ136" s="59">
        <f t="shared" si="209"/>
        <v>10274.190916666668</v>
      </c>
      <c r="AR136" s="59">
        <f t="shared" si="211"/>
        <v>9660.3310833333326</v>
      </c>
      <c r="AS136" s="59">
        <f t="shared" si="213"/>
        <v>5995.5114166666663</v>
      </c>
      <c r="AT136" s="59">
        <f t="shared" ref="AT136:AT159" si="215">($L$40/$V$4)</f>
        <v>4003.8519166666665</v>
      </c>
      <c r="AU136" s="59">
        <f t="shared" si="159"/>
        <v>5827.9452499999998</v>
      </c>
      <c r="AV136" s="59">
        <f t="shared" si="160"/>
        <v>9643.6972500000011</v>
      </c>
      <c r="AW136" s="59">
        <f t="shared" si="161"/>
        <v>11635.356666666665</v>
      </c>
      <c r="AX136" s="59">
        <f t="shared" si="162"/>
        <v>9811.2633333333342</v>
      </c>
      <c r="AY136" s="59">
        <f t="shared" si="163"/>
        <v>6020.6667500000003</v>
      </c>
      <c r="AZ136" s="59">
        <f t="shared" si="165"/>
        <v>4018.9451666666669</v>
      </c>
      <c r="BA136" s="59">
        <f t="shared" si="167"/>
        <v>5838.007333333333</v>
      </c>
      <c r="BB136" s="59">
        <f t="shared" si="169"/>
        <v>9668.3391666666666</v>
      </c>
      <c r="BC136" s="59">
        <f t="shared" si="171"/>
        <v>11666.241166666667</v>
      </c>
      <c r="BD136" s="59">
        <f t="shared" si="173"/>
        <v>445.52699999999999</v>
      </c>
      <c r="BE136" s="59">
        <f t="shared" si="175"/>
        <v>436.86108333333334</v>
      </c>
      <c r="BF136" s="59">
        <f t="shared" si="177"/>
        <v>298.78333333333342</v>
      </c>
      <c r="BG136" s="59">
        <f t="shared" si="179"/>
        <v>229.74441666666669</v>
      </c>
      <c r="BH136" s="59">
        <f t="shared" si="181"/>
        <v>298.78333333333342</v>
      </c>
      <c r="BI136" s="59">
        <f t="shared" si="183"/>
        <v>436.86108333333334</v>
      </c>
      <c r="BJ136" s="59">
        <f t="shared" si="185"/>
        <v>505.89991666666657</v>
      </c>
      <c r="BK136" s="59">
        <f t="shared" si="187"/>
        <v>462.01641666666666</v>
      </c>
      <c r="BL136" s="59">
        <f t="shared" si="189"/>
        <v>313.87650000000008</v>
      </c>
      <c r="BM136" s="59">
        <f t="shared" si="191"/>
        <v>239.80658333333335</v>
      </c>
      <c r="BN136" s="59">
        <f t="shared" si="193"/>
        <v>256.58483333333334</v>
      </c>
      <c r="BO136" s="59">
        <f t="shared" si="195"/>
        <v>427.64141666666666</v>
      </c>
      <c r="BP136" s="59">
        <f t="shared" si="198"/>
        <v>513.16974999999991</v>
      </c>
      <c r="BQ136" s="59">
        <f t="shared" si="200"/>
        <v>301.86449999999996</v>
      </c>
      <c r="BR136" s="59">
        <f t="shared" si="202"/>
        <v>181.11866666666668</v>
      </c>
      <c r="BS136" s="59">
        <f t="shared" si="204"/>
        <v>120.74583333333334</v>
      </c>
      <c r="BT136" s="59">
        <f t="shared" si="206"/>
        <v>181.11866666666668</v>
      </c>
      <c r="BU136" s="59">
        <f t="shared" si="208"/>
        <v>301.86449999999996</v>
      </c>
      <c r="BV136" s="59">
        <f t="shared" si="210"/>
        <v>362.23750000000001</v>
      </c>
      <c r="BW136" s="59">
        <f t="shared" si="212"/>
        <v>150.93224999999998</v>
      </c>
      <c r="BX136" s="59">
        <f t="shared" si="214"/>
        <v>90.559333333333342</v>
      </c>
      <c r="BY136" s="59">
        <f t="shared" ref="BY136:BY190" si="216">($L$71/$V$4)</f>
        <v>60.372916666666669</v>
      </c>
      <c r="BZ136" s="59">
        <f t="shared" si="98"/>
        <v>90.559333333333342</v>
      </c>
      <c r="CA136" s="59">
        <f t="shared" si="100"/>
        <v>150.93224999999998</v>
      </c>
      <c r="CB136" s="59">
        <f t="shared" si="102"/>
        <v>181.11875000000001</v>
      </c>
      <c r="CC136" s="59">
        <f t="shared" si="104"/>
        <v>0</v>
      </c>
      <c r="CD136" s="59">
        <f t="shared" si="106"/>
        <v>0</v>
      </c>
      <c r="CE136" s="59">
        <f t="shared" si="109"/>
        <v>0</v>
      </c>
      <c r="CG136" s="49">
        <f t="shared" si="110"/>
        <v>189528.84458333338</v>
      </c>
    </row>
    <row r="137" spans="1:85" x14ac:dyDescent="0.3">
      <c r="A137" s="94" t="s">
        <v>27</v>
      </c>
      <c r="B137" s="79">
        <v>2031</v>
      </c>
      <c r="L137" s="49">
        <f t="shared" si="111"/>
        <v>0</v>
      </c>
      <c r="M137" s="82">
        <f t="shared" si="117"/>
        <v>22846062.34999999</v>
      </c>
      <c r="N137" s="49">
        <f t="shared" si="112"/>
        <v>187364.60291666671</v>
      </c>
      <c r="O137" s="82">
        <f t="shared" si="118"/>
        <v>19254415.10208334</v>
      </c>
      <c r="P137" s="82">
        <f t="shared" si="113"/>
        <v>3591647.24791665</v>
      </c>
      <c r="Q137" s="82">
        <f t="shared" si="114"/>
        <v>6066.9411862596753</v>
      </c>
      <c r="R137" s="82">
        <f t="shared" si="127"/>
        <v>20472.389313124906</v>
      </c>
      <c r="T137" s="59"/>
      <c r="U137" s="59"/>
      <c r="V137" s="59"/>
      <c r="W137" s="59"/>
      <c r="X137" s="59">
        <f t="shared" si="172"/>
        <v>4492.5544166666668</v>
      </c>
      <c r="Y137" s="59">
        <f t="shared" si="174"/>
        <v>4601.3395833333334</v>
      </c>
      <c r="Z137" s="59">
        <f t="shared" si="176"/>
        <v>4956.3041666666668</v>
      </c>
      <c r="AA137" s="59">
        <f t="shared" si="178"/>
        <v>4918.3078333333333</v>
      </c>
      <c r="AB137" s="59">
        <f t="shared" si="180"/>
        <v>2765.8674999999998</v>
      </c>
      <c r="AC137" s="59">
        <f t="shared" si="182"/>
        <v>3596.1062499999998</v>
      </c>
      <c r="AD137" s="59">
        <f t="shared" si="184"/>
        <v>3476.3807499999998</v>
      </c>
      <c r="AE137" s="59">
        <f t="shared" si="186"/>
        <v>2770.5128333333337</v>
      </c>
      <c r="AF137" s="59">
        <f t="shared" si="188"/>
        <v>2729.8474166666665</v>
      </c>
      <c r="AG137" s="59">
        <f t="shared" si="190"/>
        <v>4204.6080000000002</v>
      </c>
      <c r="AH137" s="59">
        <f t="shared" si="192"/>
        <v>2544.7301666666667</v>
      </c>
      <c r="AI137" s="59">
        <f t="shared" si="194"/>
        <v>3810.5254166666664</v>
      </c>
      <c r="AJ137" s="59">
        <f t="shared" si="196"/>
        <v>3498.8083333333334</v>
      </c>
      <c r="AK137" s="59">
        <f t="shared" si="197"/>
        <v>4913.9655000000002</v>
      </c>
      <c r="AL137" s="59">
        <f t="shared" si="199"/>
        <v>3205.0681666666665</v>
      </c>
      <c r="AM137" s="59">
        <f t="shared" si="201"/>
        <v>3470.1737499999999</v>
      </c>
      <c r="AN137" s="59">
        <f t="shared" si="203"/>
        <v>2618.9530833333333</v>
      </c>
      <c r="AO137" s="59">
        <f t="shared" si="205"/>
        <v>5148.4816666666675</v>
      </c>
      <c r="AP137" s="59">
        <f t="shared" si="207"/>
        <v>8538.7404999999999</v>
      </c>
      <c r="AQ137" s="59">
        <f t="shared" si="209"/>
        <v>10274.190916666668</v>
      </c>
      <c r="AR137" s="59">
        <f t="shared" si="211"/>
        <v>9660.3310833333326</v>
      </c>
      <c r="AS137" s="59">
        <f t="shared" si="213"/>
        <v>5995.5114166666663</v>
      </c>
      <c r="AT137" s="59">
        <f t="shared" si="215"/>
        <v>4003.8519166666665</v>
      </c>
      <c r="AU137" s="59">
        <f t="shared" ref="AU137:AU160" si="217">($L$41/$V$4)</f>
        <v>5827.9452499999998</v>
      </c>
      <c r="AV137" s="59">
        <f t="shared" si="160"/>
        <v>9643.6972500000011</v>
      </c>
      <c r="AW137" s="59">
        <f t="shared" si="161"/>
        <v>11635.356666666665</v>
      </c>
      <c r="AX137" s="59">
        <f t="shared" si="162"/>
        <v>9811.2633333333342</v>
      </c>
      <c r="AY137" s="59">
        <f t="shared" si="163"/>
        <v>6020.6667500000003</v>
      </c>
      <c r="AZ137" s="59">
        <f t="shared" si="165"/>
        <v>4018.9451666666669</v>
      </c>
      <c r="BA137" s="59">
        <f t="shared" si="167"/>
        <v>5838.007333333333</v>
      </c>
      <c r="BB137" s="59">
        <f t="shared" si="169"/>
        <v>9668.3391666666666</v>
      </c>
      <c r="BC137" s="59">
        <f t="shared" si="171"/>
        <v>11666.241166666667</v>
      </c>
      <c r="BD137" s="59">
        <f t="shared" si="173"/>
        <v>445.52699999999999</v>
      </c>
      <c r="BE137" s="59">
        <f t="shared" si="175"/>
        <v>436.86108333333334</v>
      </c>
      <c r="BF137" s="59">
        <f t="shared" si="177"/>
        <v>298.78333333333342</v>
      </c>
      <c r="BG137" s="59">
        <f t="shared" si="179"/>
        <v>229.74441666666669</v>
      </c>
      <c r="BH137" s="59">
        <f t="shared" si="181"/>
        <v>298.78333333333342</v>
      </c>
      <c r="BI137" s="59">
        <f t="shared" si="183"/>
        <v>436.86108333333334</v>
      </c>
      <c r="BJ137" s="59">
        <f t="shared" si="185"/>
        <v>505.89991666666657</v>
      </c>
      <c r="BK137" s="59">
        <f t="shared" si="187"/>
        <v>462.01641666666666</v>
      </c>
      <c r="BL137" s="59">
        <f t="shared" si="189"/>
        <v>313.87650000000008</v>
      </c>
      <c r="BM137" s="59">
        <f t="shared" si="191"/>
        <v>239.80658333333335</v>
      </c>
      <c r="BN137" s="59">
        <f t="shared" si="193"/>
        <v>256.58483333333334</v>
      </c>
      <c r="BO137" s="59">
        <f t="shared" si="195"/>
        <v>427.64141666666666</v>
      </c>
      <c r="BP137" s="59">
        <f t="shared" si="198"/>
        <v>513.16974999999991</v>
      </c>
      <c r="BQ137" s="59">
        <f t="shared" si="200"/>
        <v>301.86449999999996</v>
      </c>
      <c r="BR137" s="59">
        <f t="shared" si="202"/>
        <v>181.11866666666668</v>
      </c>
      <c r="BS137" s="59">
        <f t="shared" si="204"/>
        <v>120.74583333333334</v>
      </c>
      <c r="BT137" s="59">
        <f t="shared" si="206"/>
        <v>181.11866666666668</v>
      </c>
      <c r="BU137" s="59">
        <f t="shared" si="208"/>
        <v>301.86449999999996</v>
      </c>
      <c r="BV137" s="59">
        <f t="shared" si="210"/>
        <v>362.23750000000001</v>
      </c>
      <c r="BW137" s="59">
        <f t="shared" si="212"/>
        <v>150.93224999999998</v>
      </c>
      <c r="BX137" s="59">
        <f t="shared" si="214"/>
        <v>90.559333333333342</v>
      </c>
      <c r="BY137" s="59">
        <f t="shared" si="216"/>
        <v>60.372916666666669</v>
      </c>
      <c r="BZ137" s="59">
        <f t="shared" ref="BZ137:BZ191" si="218">($L$72/$V$4)</f>
        <v>90.559333333333342</v>
      </c>
      <c r="CA137" s="59">
        <f t="shared" si="100"/>
        <v>150.93224999999998</v>
      </c>
      <c r="CB137" s="59">
        <f t="shared" si="102"/>
        <v>181.11875000000001</v>
      </c>
      <c r="CC137" s="59">
        <f t="shared" si="104"/>
        <v>0</v>
      </c>
      <c r="CD137" s="59">
        <f t="shared" si="106"/>
        <v>0</v>
      </c>
      <c r="CE137" s="59">
        <f t="shared" si="109"/>
        <v>0</v>
      </c>
      <c r="CG137" s="49">
        <f t="shared" si="110"/>
        <v>187364.60291666671</v>
      </c>
    </row>
    <row r="138" spans="1:85" x14ac:dyDescent="0.3">
      <c r="A138" s="94" t="s">
        <v>28</v>
      </c>
      <c r="B138" s="79">
        <v>2031</v>
      </c>
      <c r="L138" s="49">
        <f t="shared" si="111"/>
        <v>0</v>
      </c>
      <c r="M138" s="82">
        <f t="shared" si="117"/>
        <v>22846062.34999999</v>
      </c>
      <c r="N138" s="49">
        <f t="shared" si="112"/>
        <v>182872.04850000003</v>
      </c>
      <c r="O138" s="82">
        <f t="shared" si="118"/>
        <v>19437287.150583342</v>
      </c>
      <c r="P138" s="82">
        <f t="shared" si="113"/>
        <v>3408775.1994166486</v>
      </c>
      <c r="Q138" s="82">
        <f t="shared" si="114"/>
        <v>5758.0372526944038</v>
      </c>
      <c r="R138" s="82">
        <f t="shared" si="127"/>
        <v>19430.018636674897</v>
      </c>
      <c r="T138" s="59"/>
      <c r="U138" s="59"/>
      <c r="V138" s="59"/>
      <c r="W138" s="59"/>
      <c r="X138" s="59"/>
      <c r="Y138" s="59">
        <f t="shared" si="174"/>
        <v>4601.3395833333334</v>
      </c>
      <c r="Z138" s="59">
        <f t="shared" si="176"/>
        <v>4956.3041666666668</v>
      </c>
      <c r="AA138" s="59">
        <f t="shared" si="178"/>
        <v>4918.3078333333333</v>
      </c>
      <c r="AB138" s="59">
        <f t="shared" si="180"/>
        <v>2765.8674999999998</v>
      </c>
      <c r="AC138" s="59">
        <f t="shared" si="182"/>
        <v>3596.1062499999998</v>
      </c>
      <c r="AD138" s="59">
        <f t="shared" si="184"/>
        <v>3476.3807499999998</v>
      </c>
      <c r="AE138" s="59">
        <f t="shared" si="186"/>
        <v>2770.5128333333337</v>
      </c>
      <c r="AF138" s="59">
        <f t="shared" si="188"/>
        <v>2729.8474166666665</v>
      </c>
      <c r="AG138" s="59">
        <f t="shared" si="190"/>
        <v>4204.6080000000002</v>
      </c>
      <c r="AH138" s="59">
        <f t="shared" si="192"/>
        <v>2544.7301666666667</v>
      </c>
      <c r="AI138" s="59">
        <f t="shared" si="194"/>
        <v>3810.5254166666664</v>
      </c>
      <c r="AJ138" s="59">
        <f t="shared" si="196"/>
        <v>3498.8083333333334</v>
      </c>
      <c r="AK138" s="59">
        <f t="shared" si="197"/>
        <v>4913.9655000000002</v>
      </c>
      <c r="AL138" s="59">
        <f t="shared" si="199"/>
        <v>3205.0681666666665</v>
      </c>
      <c r="AM138" s="59">
        <f t="shared" si="201"/>
        <v>3470.1737499999999</v>
      </c>
      <c r="AN138" s="59">
        <f t="shared" si="203"/>
        <v>2618.9530833333333</v>
      </c>
      <c r="AO138" s="59">
        <f t="shared" si="205"/>
        <v>5148.4816666666675</v>
      </c>
      <c r="AP138" s="59">
        <f t="shared" si="207"/>
        <v>8538.7404999999999</v>
      </c>
      <c r="AQ138" s="59">
        <f t="shared" si="209"/>
        <v>10274.190916666668</v>
      </c>
      <c r="AR138" s="59">
        <f t="shared" si="211"/>
        <v>9660.3310833333326</v>
      </c>
      <c r="AS138" s="59">
        <f t="shared" si="213"/>
        <v>5995.5114166666663</v>
      </c>
      <c r="AT138" s="59">
        <f t="shared" si="215"/>
        <v>4003.8519166666665</v>
      </c>
      <c r="AU138" s="59">
        <f t="shared" si="217"/>
        <v>5827.9452499999998</v>
      </c>
      <c r="AV138" s="59">
        <f t="shared" ref="AV138:AV161" si="219">($L$42/$V$4)</f>
        <v>9643.6972500000011</v>
      </c>
      <c r="AW138" s="59">
        <f t="shared" si="161"/>
        <v>11635.356666666665</v>
      </c>
      <c r="AX138" s="59">
        <f t="shared" si="162"/>
        <v>9811.2633333333342</v>
      </c>
      <c r="AY138" s="59">
        <f t="shared" si="163"/>
        <v>6020.6667500000003</v>
      </c>
      <c r="AZ138" s="59">
        <f t="shared" si="165"/>
        <v>4018.9451666666669</v>
      </c>
      <c r="BA138" s="59">
        <f t="shared" si="167"/>
        <v>5838.007333333333</v>
      </c>
      <c r="BB138" s="59">
        <f t="shared" si="169"/>
        <v>9668.3391666666666</v>
      </c>
      <c r="BC138" s="59">
        <f t="shared" si="171"/>
        <v>11666.241166666667</v>
      </c>
      <c r="BD138" s="59">
        <f t="shared" si="173"/>
        <v>445.52699999999999</v>
      </c>
      <c r="BE138" s="59">
        <f t="shared" si="175"/>
        <v>436.86108333333334</v>
      </c>
      <c r="BF138" s="59">
        <f t="shared" si="177"/>
        <v>298.78333333333342</v>
      </c>
      <c r="BG138" s="59">
        <f t="shared" si="179"/>
        <v>229.74441666666669</v>
      </c>
      <c r="BH138" s="59">
        <f t="shared" si="181"/>
        <v>298.78333333333342</v>
      </c>
      <c r="BI138" s="59">
        <f t="shared" si="183"/>
        <v>436.86108333333334</v>
      </c>
      <c r="BJ138" s="59">
        <f t="shared" si="185"/>
        <v>505.89991666666657</v>
      </c>
      <c r="BK138" s="59">
        <f t="shared" si="187"/>
        <v>462.01641666666666</v>
      </c>
      <c r="BL138" s="59">
        <f t="shared" si="189"/>
        <v>313.87650000000008</v>
      </c>
      <c r="BM138" s="59">
        <f t="shared" si="191"/>
        <v>239.80658333333335</v>
      </c>
      <c r="BN138" s="59">
        <f t="shared" si="193"/>
        <v>256.58483333333334</v>
      </c>
      <c r="BO138" s="59">
        <f t="shared" si="195"/>
        <v>427.64141666666666</v>
      </c>
      <c r="BP138" s="59">
        <f t="shared" si="198"/>
        <v>513.16974999999991</v>
      </c>
      <c r="BQ138" s="59">
        <f t="shared" si="200"/>
        <v>301.86449999999996</v>
      </c>
      <c r="BR138" s="59">
        <f t="shared" si="202"/>
        <v>181.11866666666668</v>
      </c>
      <c r="BS138" s="59">
        <f t="shared" si="204"/>
        <v>120.74583333333334</v>
      </c>
      <c r="BT138" s="59">
        <f t="shared" si="206"/>
        <v>181.11866666666668</v>
      </c>
      <c r="BU138" s="59">
        <f t="shared" si="208"/>
        <v>301.86449999999996</v>
      </c>
      <c r="BV138" s="59">
        <f t="shared" si="210"/>
        <v>362.23750000000001</v>
      </c>
      <c r="BW138" s="59">
        <f t="shared" si="212"/>
        <v>150.93224999999998</v>
      </c>
      <c r="BX138" s="59">
        <f t="shared" si="214"/>
        <v>90.559333333333342</v>
      </c>
      <c r="BY138" s="59">
        <f t="shared" si="216"/>
        <v>60.372916666666669</v>
      </c>
      <c r="BZ138" s="59">
        <f t="shared" si="218"/>
        <v>90.559333333333342</v>
      </c>
      <c r="CA138" s="59">
        <f t="shared" ref="CA138:CA192" si="220">($L$73/$V$4)</f>
        <v>150.93224999999998</v>
      </c>
      <c r="CB138" s="59">
        <f t="shared" si="102"/>
        <v>181.11875000000001</v>
      </c>
      <c r="CC138" s="59">
        <f t="shared" si="104"/>
        <v>0</v>
      </c>
      <c r="CD138" s="59">
        <f t="shared" si="106"/>
        <v>0</v>
      </c>
      <c r="CE138" s="59">
        <f t="shared" si="109"/>
        <v>0</v>
      </c>
      <c r="CG138" s="49">
        <f t="shared" si="110"/>
        <v>182872.04850000003</v>
      </c>
    </row>
    <row r="139" spans="1:85" x14ac:dyDescent="0.3">
      <c r="A139" s="94" t="s">
        <v>29</v>
      </c>
      <c r="B139" s="79">
        <v>2031</v>
      </c>
      <c r="L139" s="49">
        <f t="shared" si="111"/>
        <v>0</v>
      </c>
      <c r="M139" s="82">
        <f t="shared" si="117"/>
        <v>22846062.34999999</v>
      </c>
      <c r="N139" s="49">
        <f t="shared" si="112"/>
        <v>178270.70891666671</v>
      </c>
      <c r="O139" s="82">
        <f t="shared" si="118"/>
        <v>19615557.85950001</v>
      </c>
      <c r="P139" s="82">
        <f t="shared" si="113"/>
        <v>3230504.4904999807</v>
      </c>
      <c r="Q139" s="82">
        <f t="shared" si="114"/>
        <v>5456.90581311397</v>
      </c>
      <c r="R139" s="82">
        <f t="shared" si="127"/>
        <v>18413.875595849891</v>
      </c>
      <c r="T139" s="59"/>
      <c r="U139" s="59"/>
      <c r="V139" s="59"/>
      <c r="W139" s="59"/>
      <c r="X139" s="59"/>
      <c r="Y139" s="59"/>
      <c r="Z139" s="59">
        <f t="shared" si="176"/>
        <v>4956.3041666666668</v>
      </c>
      <c r="AA139" s="59">
        <f t="shared" si="178"/>
        <v>4918.3078333333333</v>
      </c>
      <c r="AB139" s="59">
        <f t="shared" si="180"/>
        <v>2765.8674999999998</v>
      </c>
      <c r="AC139" s="59">
        <f t="shared" si="182"/>
        <v>3596.1062499999998</v>
      </c>
      <c r="AD139" s="59">
        <f t="shared" si="184"/>
        <v>3476.3807499999998</v>
      </c>
      <c r="AE139" s="59">
        <f t="shared" si="186"/>
        <v>2770.5128333333337</v>
      </c>
      <c r="AF139" s="59">
        <f t="shared" si="188"/>
        <v>2729.8474166666665</v>
      </c>
      <c r="AG139" s="59">
        <f t="shared" si="190"/>
        <v>4204.6080000000002</v>
      </c>
      <c r="AH139" s="59">
        <f t="shared" si="192"/>
        <v>2544.7301666666667</v>
      </c>
      <c r="AI139" s="59">
        <f t="shared" si="194"/>
        <v>3810.5254166666664</v>
      </c>
      <c r="AJ139" s="59">
        <f t="shared" si="196"/>
        <v>3498.8083333333334</v>
      </c>
      <c r="AK139" s="59">
        <f t="shared" si="197"/>
        <v>4913.9655000000002</v>
      </c>
      <c r="AL139" s="59">
        <f t="shared" si="199"/>
        <v>3205.0681666666665</v>
      </c>
      <c r="AM139" s="59">
        <f t="shared" si="201"/>
        <v>3470.1737499999999</v>
      </c>
      <c r="AN139" s="59">
        <f t="shared" si="203"/>
        <v>2618.9530833333333</v>
      </c>
      <c r="AO139" s="59">
        <f t="shared" si="205"/>
        <v>5148.4816666666675</v>
      </c>
      <c r="AP139" s="59">
        <f t="shared" si="207"/>
        <v>8538.7404999999999</v>
      </c>
      <c r="AQ139" s="59">
        <f t="shared" si="209"/>
        <v>10274.190916666668</v>
      </c>
      <c r="AR139" s="59">
        <f t="shared" si="211"/>
        <v>9660.3310833333326</v>
      </c>
      <c r="AS139" s="59">
        <f t="shared" si="213"/>
        <v>5995.5114166666663</v>
      </c>
      <c r="AT139" s="59">
        <f t="shared" si="215"/>
        <v>4003.8519166666665</v>
      </c>
      <c r="AU139" s="59">
        <f t="shared" si="217"/>
        <v>5827.9452499999998</v>
      </c>
      <c r="AV139" s="59">
        <f t="shared" si="219"/>
        <v>9643.6972500000011</v>
      </c>
      <c r="AW139" s="59">
        <f t="shared" ref="AW139:AW162" si="221">($L$43/$V$4)</f>
        <v>11635.356666666665</v>
      </c>
      <c r="AX139" s="59">
        <f t="shared" si="162"/>
        <v>9811.2633333333342</v>
      </c>
      <c r="AY139" s="59">
        <f t="shared" si="163"/>
        <v>6020.6667500000003</v>
      </c>
      <c r="AZ139" s="59">
        <f t="shared" si="165"/>
        <v>4018.9451666666669</v>
      </c>
      <c r="BA139" s="59">
        <f t="shared" si="167"/>
        <v>5838.007333333333</v>
      </c>
      <c r="BB139" s="59">
        <f t="shared" si="169"/>
        <v>9668.3391666666666</v>
      </c>
      <c r="BC139" s="59">
        <f t="shared" si="171"/>
        <v>11666.241166666667</v>
      </c>
      <c r="BD139" s="59">
        <f t="shared" si="173"/>
        <v>445.52699999999999</v>
      </c>
      <c r="BE139" s="59">
        <f t="shared" si="175"/>
        <v>436.86108333333334</v>
      </c>
      <c r="BF139" s="59">
        <f t="shared" si="177"/>
        <v>298.78333333333342</v>
      </c>
      <c r="BG139" s="59">
        <f t="shared" si="179"/>
        <v>229.74441666666669</v>
      </c>
      <c r="BH139" s="59">
        <f t="shared" si="181"/>
        <v>298.78333333333342</v>
      </c>
      <c r="BI139" s="59">
        <f t="shared" si="183"/>
        <v>436.86108333333334</v>
      </c>
      <c r="BJ139" s="59">
        <f t="shared" si="185"/>
        <v>505.89991666666657</v>
      </c>
      <c r="BK139" s="59">
        <f t="shared" si="187"/>
        <v>462.01641666666666</v>
      </c>
      <c r="BL139" s="59">
        <f t="shared" si="189"/>
        <v>313.87650000000008</v>
      </c>
      <c r="BM139" s="59">
        <f t="shared" si="191"/>
        <v>239.80658333333335</v>
      </c>
      <c r="BN139" s="59">
        <f t="shared" si="193"/>
        <v>256.58483333333334</v>
      </c>
      <c r="BO139" s="59">
        <f t="shared" si="195"/>
        <v>427.64141666666666</v>
      </c>
      <c r="BP139" s="59">
        <f t="shared" si="198"/>
        <v>513.16974999999991</v>
      </c>
      <c r="BQ139" s="59">
        <f t="shared" si="200"/>
        <v>301.86449999999996</v>
      </c>
      <c r="BR139" s="59">
        <f t="shared" si="202"/>
        <v>181.11866666666668</v>
      </c>
      <c r="BS139" s="59">
        <f t="shared" si="204"/>
        <v>120.74583333333334</v>
      </c>
      <c r="BT139" s="59">
        <f t="shared" si="206"/>
        <v>181.11866666666668</v>
      </c>
      <c r="BU139" s="59">
        <f t="shared" si="208"/>
        <v>301.86449999999996</v>
      </c>
      <c r="BV139" s="59">
        <f t="shared" si="210"/>
        <v>362.23750000000001</v>
      </c>
      <c r="BW139" s="59">
        <f t="shared" si="212"/>
        <v>150.93224999999998</v>
      </c>
      <c r="BX139" s="59">
        <f t="shared" si="214"/>
        <v>90.559333333333342</v>
      </c>
      <c r="BY139" s="59">
        <f t="shared" si="216"/>
        <v>60.372916666666669</v>
      </c>
      <c r="BZ139" s="59">
        <f t="shared" si="218"/>
        <v>90.559333333333342</v>
      </c>
      <c r="CA139" s="59">
        <f t="shared" si="220"/>
        <v>150.93224999999998</v>
      </c>
      <c r="CB139" s="59">
        <f t="shared" ref="CB139:CB193" si="222">($L$74/$V$4)</f>
        <v>181.11875000000001</v>
      </c>
      <c r="CC139" s="59">
        <f t="shared" si="104"/>
        <v>0</v>
      </c>
      <c r="CD139" s="59">
        <f t="shared" si="106"/>
        <v>0</v>
      </c>
      <c r="CE139" s="59">
        <f t="shared" si="109"/>
        <v>0</v>
      </c>
      <c r="CG139" s="49">
        <f t="shared" si="110"/>
        <v>178270.70891666671</v>
      </c>
    </row>
    <row r="140" spans="1:85" x14ac:dyDescent="0.3">
      <c r="A140" s="94" t="s">
        <v>18</v>
      </c>
      <c r="B140" s="79">
        <v>2032</v>
      </c>
      <c r="L140" s="49">
        <f t="shared" si="111"/>
        <v>0</v>
      </c>
      <c r="M140" s="82">
        <f t="shared" si="117"/>
        <v>22846062.34999999</v>
      </c>
      <c r="N140" s="49">
        <f t="shared" si="112"/>
        <v>173314.40475000005</v>
      </c>
      <c r="O140" s="82">
        <f t="shared" si="118"/>
        <v>19788872.26425001</v>
      </c>
      <c r="P140" s="82">
        <f t="shared" si="113"/>
        <v>3057190.0857499801</v>
      </c>
      <c r="Q140" s="82">
        <f t="shared" si="114"/>
        <v>5164.1464668391436</v>
      </c>
      <c r="R140" s="82">
        <f t="shared" si="127"/>
        <v>17425.983488774888</v>
      </c>
      <c r="T140" s="59"/>
      <c r="U140" s="59"/>
      <c r="V140" s="59"/>
      <c r="W140" s="59"/>
      <c r="X140" s="59"/>
      <c r="Y140" s="59"/>
      <c r="Z140" s="59"/>
      <c r="AA140" s="59">
        <f t="shared" si="178"/>
        <v>4918.3078333333333</v>
      </c>
      <c r="AB140" s="59">
        <f t="shared" si="180"/>
        <v>2765.8674999999998</v>
      </c>
      <c r="AC140" s="59">
        <f t="shared" si="182"/>
        <v>3596.1062499999998</v>
      </c>
      <c r="AD140" s="59">
        <f t="shared" si="184"/>
        <v>3476.3807499999998</v>
      </c>
      <c r="AE140" s="59">
        <f t="shared" si="186"/>
        <v>2770.5128333333337</v>
      </c>
      <c r="AF140" s="59">
        <f t="shared" si="188"/>
        <v>2729.8474166666665</v>
      </c>
      <c r="AG140" s="59">
        <f t="shared" si="190"/>
        <v>4204.6080000000002</v>
      </c>
      <c r="AH140" s="59">
        <f t="shared" si="192"/>
        <v>2544.7301666666667</v>
      </c>
      <c r="AI140" s="59">
        <f t="shared" si="194"/>
        <v>3810.5254166666664</v>
      </c>
      <c r="AJ140" s="59">
        <f t="shared" si="196"/>
        <v>3498.8083333333334</v>
      </c>
      <c r="AK140" s="59">
        <f t="shared" si="197"/>
        <v>4913.9655000000002</v>
      </c>
      <c r="AL140" s="59">
        <f t="shared" si="199"/>
        <v>3205.0681666666665</v>
      </c>
      <c r="AM140" s="59">
        <f t="shared" si="201"/>
        <v>3470.1737499999999</v>
      </c>
      <c r="AN140" s="59">
        <f t="shared" si="203"/>
        <v>2618.9530833333333</v>
      </c>
      <c r="AO140" s="59">
        <f t="shared" si="205"/>
        <v>5148.4816666666675</v>
      </c>
      <c r="AP140" s="59">
        <f t="shared" si="207"/>
        <v>8538.7404999999999</v>
      </c>
      <c r="AQ140" s="59">
        <f t="shared" si="209"/>
        <v>10274.190916666668</v>
      </c>
      <c r="AR140" s="59">
        <f t="shared" si="211"/>
        <v>9660.3310833333326</v>
      </c>
      <c r="AS140" s="59">
        <f t="shared" si="213"/>
        <v>5995.5114166666663</v>
      </c>
      <c r="AT140" s="59">
        <f t="shared" si="215"/>
        <v>4003.8519166666665</v>
      </c>
      <c r="AU140" s="59">
        <f t="shared" si="217"/>
        <v>5827.9452499999998</v>
      </c>
      <c r="AV140" s="59">
        <f t="shared" si="219"/>
        <v>9643.6972500000011</v>
      </c>
      <c r="AW140" s="59">
        <f t="shared" si="221"/>
        <v>11635.356666666665</v>
      </c>
      <c r="AX140" s="59">
        <f t="shared" ref="AX140:AX163" si="223">($L$44/$V$4)</f>
        <v>9811.2633333333342</v>
      </c>
      <c r="AY140" s="59">
        <f t="shared" si="163"/>
        <v>6020.6667500000003</v>
      </c>
      <c r="AZ140" s="59">
        <f t="shared" si="165"/>
        <v>4018.9451666666669</v>
      </c>
      <c r="BA140" s="59">
        <f t="shared" si="167"/>
        <v>5838.007333333333</v>
      </c>
      <c r="BB140" s="59">
        <f t="shared" si="169"/>
        <v>9668.3391666666666</v>
      </c>
      <c r="BC140" s="59">
        <f t="shared" si="171"/>
        <v>11666.241166666667</v>
      </c>
      <c r="BD140" s="59">
        <f t="shared" si="173"/>
        <v>445.52699999999999</v>
      </c>
      <c r="BE140" s="59">
        <f t="shared" si="175"/>
        <v>436.86108333333334</v>
      </c>
      <c r="BF140" s="59">
        <f t="shared" si="177"/>
        <v>298.78333333333342</v>
      </c>
      <c r="BG140" s="59">
        <f t="shared" si="179"/>
        <v>229.74441666666669</v>
      </c>
      <c r="BH140" s="59">
        <f t="shared" si="181"/>
        <v>298.78333333333342</v>
      </c>
      <c r="BI140" s="59">
        <f t="shared" si="183"/>
        <v>436.86108333333334</v>
      </c>
      <c r="BJ140" s="59">
        <f t="shared" si="185"/>
        <v>505.89991666666657</v>
      </c>
      <c r="BK140" s="59">
        <f t="shared" si="187"/>
        <v>462.01641666666666</v>
      </c>
      <c r="BL140" s="59">
        <f t="shared" si="189"/>
        <v>313.87650000000008</v>
      </c>
      <c r="BM140" s="59">
        <f t="shared" si="191"/>
        <v>239.80658333333335</v>
      </c>
      <c r="BN140" s="59">
        <f t="shared" si="193"/>
        <v>256.58483333333334</v>
      </c>
      <c r="BO140" s="59">
        <f t="shared" si="195"/>
        <v>427.64141666666666</v>
      </c>
      <c r="BP140" s="59">
        <f t="shared" si="198"/>
        <v>513.16974999999991</v>
      </c>
      <c r="BQ140" s="59">
        <f t="shared" si="200"/>
        <v>301.86449999999996</v>
      </c>
      <c r="BR140" s="59">
        <f t="shared" si="202"/>
        <v>181.11866666666668</v>
      </c>
      <c r="BS140" s="59">
        <f t="shared" si="204"/>
        <v>120.74583333333334</v>
      </c>
      <c r="BT140" s="59">
        <f t="shared" si="206"/>
        <v>181.11866666666668</v>
      </c>
      <c r="BU140" s="59">
        <f t="shared" si="208"/>
        <v>301.86449999999996</v>
      </c>
      <c r="BV140" s="59">
        <f t="shared" si="210"/>
        <v>362.23750000000001</v>
      </c>
      <c r="BW140" s="59">
        <f t="shared" si="212"/>
        <v>150.93224999999998</v>
      </c>
      <c r="BX140" s="59">
        <f t="shared" si="214"/>
        <v>90.559333333333342</v>
      </c>
      <c r="BY140" s="59">
        <f t="shared" si="216"/>
        <v>60.372916666666669</v>
      </c>
      <c r="BZ140" s="59">
        <f t="shared" si="218"/>
        <v>90.559333333333342</v>
      </c>
      <c r="CA140" s="59">
        <f t="shared" si="220"/>
        <v>150.93224999999998</v>
      </c>
      <c r="CB140" s="59">
        <f t="shared" si="222"/>
        <v>181.11875000000001</v>
      </c>
      <c r="CC140" s="59">
        <f t="shared" ref="CC140:CC194" si="224">($L$75/$V$4)</f>
        <v>0</v>
      </c>
      <c r="CD140" s="59">
        <f t="shared" si="106"/>
        <v>0</v>
      </c>
      <c r="CE140" s="59">
        <f t="shared" si="109"/>
        <v>0</v>
      </c>
      <c r="CG140" s="49">
        <f t="shared" si="110"/>
        <v>173314.40475000005</v>
      </c>
    </row>
    <row r="141" spans="1:85" x14ac:dyDescent="0.3">
      <c r="A141" s="94" t="s">
        <v>19</v>
      </c>
      <c r="B141" s="79">
        <v>2032</v>
      </c>
      <c r="L141" s="49">
        <f t="shared" si="111"/>
        <v>0</v>
      </c>
      <c r="M141" s="82">
        <f t="shared" si="117"/>
        <v>22846062.34999999</v>
      </c>
      <c r="N141" s="49">
        <f t="shared" si="112"/>
        <v>168396.09691666669</v>
      </c>
      <c r="O141" s="82">
        <f t="shared" si="118"/>
        <v>19957268.361166678</v>
      </c>
      <c r="P141" s="82">
        <f t="shared" si="113"/>
        <v>2888793.9888333119</v>
      </c>
      <c r="Q141" s="82">
        <f t="shared" si="114"/>
        <v>4879.6950311972605</v>
      </c>
      <c r="R141" s="82">
        <f t="shared" si="127"/>
        <v>16466.125736349877</v>
      </c>
      <c r="T141" s="59"/>
      <c r="U141" s="59"/>
      <c r="V141" s="59"/>
      <c r="W141" s="59"/>
      <c r="X141" s="59"/>
      <c r="Y141" s="59"/>
      <c r="Z141" s="59"/>
      <c r="AA141" s="59"/>
      <c r="AB141" s="59">
        <f t="shared" si="180"/>
        <v>2765.8674999999998</v>
      </c>
      <c r="AC141" s="59">
        <f t="shared" si="182"/>
        <v>3596.1062499999998</v>
      </c>
      <c r="AD141" s="59">
        <f t="shared" si="184"/>
        <v>3476.3807499999998</v>
      </c>
      <c r="AE141" s="59">
        <f t="shared" si="186"/>
        <v>2770.5128333333337</v>
      </c>
      <c r="AF141" s="59">
        <f t="shared" si="188"/>
        <v>2729.8474166666665</v>
      </c>
      <c r="AG141" s="59">
        <f t="shared" si="190"/>
        <v>4204.6080000000002</v>
      </c>
      <c r="AH141" s="59">
        <f t="shared" si="192"/>
        <v>2544.7301666666667</v>
      </c>
      <c r="AI141" s="59">
        <f t="shared" si="194"/>
        <v>3810.5254166666664</v>
      </c>
      <c r="AJ141" s="59">
        <f t="shared" si="196"/>
        <v>3498.8083333333334</v>
      </c>
      <c r="AK141" s="59">
        <f t="shared" si="197"/>
        <v>4913.9655000000002</v>
      </c>
      <c r="AL141" s="59">
        <f t="shared" si="199"/>
        <v>3205.0681666666665</v>
      </c>
      <c r="AM141" s="59">
        <f t="shared" si="201"/>
        <v>3470.1737499999999</v>
      </c>
      <c r="AN141" s="59">
        <f t="shared" si="203"/>
        <v>2618.9530833333333</v>
      </c>
      <c r="AO141" s="59">
        <f t="shared" si="205"/>
        <v>5148.4816666666675</v>
      </c>
      <c r="AP141" s="59">
        <f t="shared" si="207"/>
        <v>8538.7404999999999</v>
      </c>
      <c r="AQ141" s="59">
        <f t="shared" si="209"/>
        <v>10274.190916666668</v>
      </c>
      <c r="AR141" s="59">
        <f t="shared" si="211"/>
        <v>9660.3310833333326</v>
      </c>
      <c r="AS141" s="59">
        <f t="shared" si="213"/>
        <v>5995.5114166666663</v>
      </c>
      <c r="AT141" s="59">
        <f t="shared" si="215"/>
        <v>4003.8519166666665</v>
      </c>
      <c r="AU141" s="59">
        <f t="shared" si="217"/>
        <v>5827.9452499999998</v>
      </c>
      <c r="AV141" s="59">
        <f t="shared" si="219"/>
        <v>9643.6972500000011</v>
      </c>
      <c r="AW141" s="59">
        <f t="shared" si="221"/>
        <v>11635.356666666665</v>
      </c>
      <c r="AX141" s="59">
        <f t="shared" si="223"/>
        <v>9811.2633333333342</v>
      </c>
      <c r="AY141" s="59">
        <f t="shared" ref="AY141:AY164" si="225">($L$45/$V$4)</f>
        <v>6020.6667500000003</v>
      </c>
      <c r="AZ141" s="59">
        <f t="shared" si="165"/>
        <v>4018.9451666666669</v>
      </c>
      <c r="BA141" s="59">
        <f t="shared" si="167"/>
        <v>5838.007333333333</v>
      </c>
      <c r="BB141" s="59">
        <f t="shared" si="169"/>
        <v>9668.3391666666666</v>
      </c>
      <c r="BC141" s="59">
        <f t="shared" si="171"/>
        <v>11666.241166666667</v>
      </c>
      <c r="BD141" s="59">
        <f t="shared" si="173"/>
        <v>445.52699999999999</v>
      </c>
      <c r="BE141" s="59">
        <f t="shared" si="175"/>
        <v>436.86108333333334</v>
      </c>
      <c r="BF141" s="59">
        <f t="shared" si="177"/>
        <v>298.78333333333342</v>
      </c>
      <c r="BG141" s="59">
        <f t="shared" si="179"/>
        <v>229.74441666666669</v>
      </c>
      <c r="BH141" s="59">
        <f t="shared" si="181"/>
        <v>298.78333333333342</v>
      </c>
      <c r="BI141" s="59">
        <f t="shared" si="183"/>
        <v>436.86108333333334</v>
      </c>
      <c r="BJ141" s="59">
        <f t="shared" si="185"/>
        <v>505.89991666666657</v>
      </c>
      <c r="BK141" s="59">
        <f t="shared" si="187"/>
        <v>462.01641666666666</v>
      </c>
      <c r="BL141" s="59">
        <f t="shared" si="189"/>
        <v>313.87650000000008</v>
      </c>
      <c r="BM141" s="59">
        <f t="shared" si="191"/>
        <v>239.80658333333335</v>
      </c>
      <c r="BN141" s="59">
        <f t="shared" si="193"/>
        <v>256.58483333333334</v>
      </c>
      <c r="BO141" s="59">
        <f t="shared" si="195"/>
        <v>427.64141666666666</v>
      </c>
      <c r="BP141" s="59">
        <f t="shared" si="198"/>
        <v>513.16974999999991</v>
      </c>
      <c r="BQ141" s="59">
        <f t="shared" si="200"/>
        <v>301.86449999999996</v>
      </c>
      <c r="BR141" s="59">
        <f t="shared" si="202"/>
        <v>181.11866666666668</v>
      </c>
      <c r="BS141" s="59">
        <f t="shared" si="204"/>
        <v>120.74583333333334</v>
      </c>
      <c r="BT141" s="59">
        <f t="shared" si="206"/>
        <v>181.11866666666668</v>
      </c>
      <c r="BU141" s="59">
        <f t="shared" si="208"/>
        <v>301.86449999999996</v>
      </c>
      <c r="BV141" s="59">
        <f t="shared" si="210"/>
        <v>362.23750000000001</v>
      </c>
      <c r="BW141" s="59">
        <f t="shared" si="212"/>
        <v>150.93224999999998</v>
      </c>
      <c r="BX141" s="59">
        <f t="shared" si="214"/>
        <v>90.559333333333342</v>
      </c>
      <c r="BY141" s="59">
        <f t="shared" si="216"/>
        <v>60.372916666666669</v>
      </c>
      <c r="BZ141" s="59">
        <f t="shared" si="218"/>
        <v>90.559333333333342</v>
      </c>
      <c r="CA141" s="59">
        <f t="shared" si="220"/>
        <v>150.93224999999998</v>
      </c>
      <c r="CB141" s="59">
        <f t="shared" si="222"/>
        <v>181.11875000000001</v>
      </c>
      <c r="CC141" s="59">
        <f t="shared" si="224"/>
        <v>0</v>
      </c>
      <c r="CD141" s="59">
        <f t="shared" ref="CD141:CD195" si="226">($L$76/$V$4)</f>
        <v>0</v>
      </c>
      <c r="CE141" s="59">
        <f t="shared" si="109"/>
        <v>0</v>
      </c>
      <c r="CG141" s="49">
        <f t="shared" si="110"/>
        <v>168396.09691666669</v>
      </c>
    </row>
    <row r="142" spans="1:85" x14ac:dyDescent="0.3">
      <c r="A142" s="94" t="s">
        <v>20</v>
      </c>
      <c r="B142" s="79">
        <v>2032</v>
      </c>
      <c r="L142" s="49">
        <f t="shared" si="111"/>
        <v>0</v>
      </c>
      <c r="M142" s="82">
        <f t="shared" si="117"/>
        <v>22846062.34999999</v>
      </c>
      <c r="N142" s="49">
        <f t="shared" si="112"/>
        <v>165630.2294166667</v>
      </c>
      <c r="O142" s="82">
        <f t="shared" si="118"/>
        <v>20122898.590583347</v>
      </c>
      <c r="P142" s="82">
        <f t="shared" si="113"/>
        <v>2723163.7594166435</v>
      </c>
      <c r="Q142" s="82">
        <f t="shared" si="114"/>
        <v>4599.9156455350121</v>
      </c>
      <c r="R142" s="82">
        <f t="shared" si="127"/>
        <v>15522.033428674869</v>
      </c>
      <c r="T142" s="59"/>
      <c r="U142" s="59"/>
      <c r="V142" s="59"/>
      <c r="W142" s="59"/>
      <c r="X142" s="59"/>
      <c r="Y142" s="59"/>
      <c r="Z142" s="59"/>
      <c r="AA142" s="59"/>
      <c r="AB142" s="59"/>
      <c r="AC142" s="59">
        <f t="shared" si="182"/>
        <v>3596.1062499999998</v>
      </c>
      <c r="AD142" s="59">
        <f t="shared" si="184"/>
        <v>3476.3807499999998</v>
      </c>
      <c r="AE142" s="59">
        <f t="shared" si="186"/>
        <v>2770.5128333333337</v>
      </c>
      <c r="AF142" s="59">
        <f t="shared" si="188"/>
        <v>2729.8474166666665</v>
      </c>
      <c r="AG142" s="59">
        <f t="shared" si="190"/>
        <v>4204.6080000000002</v>
      </c>
      <c r="AH142" s="59">
        <f t="shared" si="192"/>
        <v>2544.7301666666667</v>
      </c>
      <c r="AI142" s="59">
        <f t="shared" si="194"/>
        <v>3810.5254166666664</v>
      </c>
      <c r="AJ142" s="59">
        <f t="shared" si="196"/>
        <v>3498.8083333333334</v>
      </c>
      <c r="AK142" s="59">
        <f t="shared" si="197"/>
        <v>4913.9655000000002</v>
      </c>
      <c r="AL142" s="59">
        <f t="shared" si="199"/>
        <v>3205.0681666666665</v>
      </c>
      <c r="AM142" s="59">
        <f t="shared" si="201"/>
        <v>3470.1737499999999</v>
      </c>
      <c r="AN142" s="59">
        <f t="shared" si="203"/>
        <v>2618.9530833333333</v>
      </c>
      <c r="AO142" s="59">
        <f t="shared" si="205"/>
        <v>5148.4816666666675</v>
      </c>
      <c r="AP142" s="59">
        <f t="shared" si="207"/>
        <v>8538.7404999999999</v>
      </c>
      <c r="AQ142" s="59">
        <f t="shared" si="209"/>
        <v>10274.190916666668</v>
      </c>
      <c r="AR142" s="59">
        <f t="shared" si="211"/>
        <v>9660.3310833333326</v>
      </c>
      <c r="AS142" s="59">
        <f t="shared" si="213"/>
        <v>5995.5114166666663</v>
      </c>
      <c r="AT142" s="59">
        <f t="shared" si="215"/>
        <v>4003.8519166666665</v>
      </c>
      <c r="AU142" s="59">
        <f t="shared" si="217"/>
        <v>5827.9452499999998</v>
      </c>
      <c r="AV142" s="59">
        <f t="shared" si="219"/>
        <v>9643.6972500000011</v>
      </c>
      <c r="AW142" s="59">
        <f t="shared" si="221"/>
        <v>11635.356666666665</v>
      </c>
      <c r="AX142" s="59">
        <f t="shared" si="223"/>
        <v>9811.2633333333342</v>
      </c>
      <c r="AY142" s="59">
        <f t="shared" si="225"/>
        <v>6020.6667500000003</v>
      </c>
      <c r="AZ142" s="59">
        <f t="shared" ref="AZ142:AZ165" si="227">($L$46/$V$4)</f>
        <v>4018.9451666666669</v>
      </c>
      <c r="BA142" s="59">
        <f t="shared" si="167"/>
        <v>5838.007333333333</v>
      </c>
      <c r="BB142" s="59">
        <f t="shared" si="169"/>
        <v>9668.3391666666666</v>
      </c>
      <c r="BC142" s="59">
        <f t="shared" si="171"/>
        <v>11666.241166666667</v>
      </c>
      <c r="BD142" s="59">
        <f t="shared" si="173"/>
        <v>445.52699999999999</v>
      </c>
      <c r="BE142" s="59">
        <f t="shared" si="175"/>
        <v>436.86108333333334</v>
      </c>
      <c r="BF142" s="59">
        <f t="shared" si="177"/>
        <v>298.78333333333342</v>
      </c>
      <c r="BG142" s="59">
        <f t="shared" si="179"/>
        <v>229.74441666666669</v>
      </c>
      <c r="BH142" s="59">
        <f t="shared" si="181"/>
        <v>298.78333333333342</v>
      </c>
      <c r="BI142" s="59">
        <f t="shared" si="183"/>
        <v>436.86108333333334</v>
      </c>
      <c r="BJ142" s="59">
        <f t="shared" si="185"/>
        <v>505.89991666666657</v>
      </c>
      <c r="BK142" s="59">
        <f t="shared" si="187"/>
        <v>462.01641666666666</v>
      </c>
      <c r="BL142" s="59">
        <f t="shared" si="189"/>
        <v>313.87650000000008</v>
      </c>
      <c r="BM142" s="59">
        <f t="shared" si="191"/>
        <v>239.80658333333335</v>
      </c>
      <c r="BN142" s="59">
        <f t="shared" si="193"/>
        <v>256.58483333333334</v>
      </c>
      <c r="BO142" s="59">
        <f t="shared" si="195"/>
        <v>427.64141666666666</v>
      </c>
      <c r="BP142" s="59">
        <f t="shared" si="198"/>
        <v>513.16974999999991</v>
      </c>
      <c r="BQ142" s="59">
        <f t="shared" si="200"/>
        <v>301.86449999999996</v>
      </c>
      <c r="BR142" s="59">
        <f t="shared" si="202"/>
        <v>181.11866666666668</v>
      </c>
      <c r="BS142" s="59">
        <f t="shared" si="204"/>
        <v>120.74583333333334</v>
      </c>
      <c r="BT142" s="59">
        <f t="shared" si="206"/>
        <v>181.11866666666668</v>
      </c>
      <c r="BU142" s="59">
        <f t="shared" si="208"/>
        <v>301.86449999999996</v>
      </c>
      <c r="BV142" s="59">
        <f t="shared" si="210"/>
        <v>362.23750000000001</v>
      </c>
      <c r="BW142" s="59">
        <f t="shared" si="212"/>
        <v>150.93224999999998</v>
      </c>
      <c r="BX142" s="59">
        <f t="shared" si="214"/>
        <v>90.559333333333342</v>
      </c>
      <c r="BY142" s="59">
        <f t="shared" si="216"/>
        <v>60.372916666666669</v>
      </c>
      <c r="BZ142" s="59">
        <f t="shared" si="218"/>
        <v>90.559333333333342</v>
      </c>
      <c r="CA142" s="59">
        <f t="shared" si="220"/>
        <v>150.93224999999998</v>
      </c>
      <c r="CB142" s="59">
        <f t="shared" si="222"/>
        <v>181.11875000000001</v>
      </c>
      <c r="CC142" s="59">
        <f t="shared" si="224"/>
        <v>0</v>
      </c>
      <c r="CD142" s="59">
        <f t="shared" si="226"/>
        <v>0</v>
      </c>
      <c r="CE142" s="59">
        <f t="shared" ref="CE142:CE196" si="228">($L$77/$V$4)</f>
        <v>0</v>
      </c>
      <c r="CG142" s="49">
        <f t="shared" ref="CG142:CG195" si="229">SUM(T142:CE142)</f>
        <v>165630.2294166667</v>
      </c>
    </row>
    <row r="143" spans="1:85" x14ac:dyDescent="0.3">
      <c r="A143" s="94" t="s">
        <v>21</v>
      </c>
      <c r="B143" s="79">
        <v>2032</v>
      </c>
      <c r="L143" s="49">
        <f t="shared" ref="L143:L181" si="230">SUM(C143:J143)</f>
        <v>0</v>
      </c>
      <c r="M143" s="82">
        <f t="shared" si="117"/>
        <v>22846062.34999999</v>
      </c>
      <c r="N143" s="49">
        <f t="shared" ref="N143:N174" si="231">CG143</f>
        <v>162034.12316666669</v>
      </c>
      <c r="O143" s="82">
        <f t="shared" si="118"/>
        <v>20284932.713750012</v>
      </c>
      <c r="P143" s="82">
        <f t="shared" ref="P143:P181" si="232">M143-O143</f>
        <v>2561129.6362499781</v>
      </c>
      <c r="Q143" s="82">
        <f t="shared" ref="Q143:Q181" si="233">P143*$U$10/12</f>
        <v>4326.2107331192574</v>
      </c>
      <c r="R143" s="82">
        <f t="shared" si="127"/>
        <v>14598.438926624876</v>
      </c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>
        <f t="shared" si="184"/>
        <v>3476.3807499999998</v>
      </c>
      <c r="AE143" s="59">
        <f t="shared" si="186"/>
        <v>2770.5128333333337</v>
      </c>
      <c r="AF143" s="59">
        <f t="shared" si="188"/>
        <v>2729.8474166666665</v>
      </c>
      <c r="AG143" s="59">
        <f t="shared" si="190"/>
        <v>4204.6080000000002</v>
      </c>
      <c r="AH143" s="59">
        <f t="shared" si="192"/>
        <v>2544.7301666666667</v>
      </c>
      <c r="AI143" s="59">
        <f t="shared" si="194"/>
        <v>3810.5254166666664</v>
      </c>
      <c r="AJ143" s="59">
        <f t="shared" si="196"/>
        <v>3498.8083333333334</v>
      </c>
      <c r="AK143" s="59">
        <f t="shared" si="197"/>
        <v>4913.9655000000002</v>
      </c>
      <c r="AL143" s="59">
        <f t="shared" si="199"/>
        <v>3205.0681666666665</v>
      </c>
      <c r="AM143" s="59">
        <f t="shared" si="201"/>
        <v>3470.1737499999999</v>
      </c>
      <c r="AN143" s="59">
        <f t="shared" si="203"/>
        <v>2618.9530833333333</v>
      </c>
      <c r="AO143" s="59">
        <f t="shared" si="205"/>
        <v>5148.4816666666675</v>
      </c>
      <c r="AP143" s="59">
        <f t="shared" si="207"/>
        <v>8538.7404999999999</v>
      </c>
      <c r="AQ143" s="59">
        <f t="shared" si="209"/>
        <v>10274.190916666668</v>
      </c>
      <c r="AR143" s="59">
        <f t="shared" si="211"/>
        <v>9660.3310833333326</v>
      </c>
      <c r="AS143" s="59">
        <f t="shared" si="213"/>
        <v>5995.5114166666663</v>
      </c>
      <c r="AT143" s="59">
        <f t="shared" si="215"/>
        <v>4003.8519166666665</v>
      </c>
      <c r="AU143" s="59">
        <f t="shared" si="217"/>
        <v>5827.9452499999998</v>
      </c>
      <c r="AV143" s="59">
        <f t="shared" si="219"/>
        <v>9643.6972500000011</v>
      </c>
      <c r="AW143" s="59">
        <f t="shared" si="221"/>
        <v>11635.356666666665</v>
      </c>
      <c r="AX143" s="59">
        <f t="shared" si="223"/>
        <v>9811.2633333333342</v>
      </c>
      <c r="AY143" s="59">
        <f t="shared" si="225"/>
        <v>6020.6667500000003</v>
      </c>
      <c r="AZ143" s="59">
        <f t="shared" si="227"/>
        <v>4018.9451666666669</v>
      </c>
      <c r="BA143" s="59">
        <f t="shared" ref="BA143:BA166" si="234">($L$47/$V$4)</f>
        <v>5838.007333333333</v>
      </c>
      <c r="BB143" s="59">
        <f t="shared" si="169"/>
        <v>9668.3391666666666</v>
      </c>
      <c r="BC143" s="59">
        <f t="shared" si="171"/>
        <v>11666.241166666667</v>
      </c>
      <c r="BD143" s="59">
        <f t="shared" si="173"/>
        <v>445.52699999999999</v>
      </c>
      <c r="BE143" s="59">
        <f t="shared" si="175"/>
        <v>436.86108333333334</v>
      </c>
      <c r="BF143" s="59">
        <f t="shared" si="177"/>
        <v>298.78333333333342</v>
      </c>
      <c r="BG143" s="59">
        <f t="shared" si="179"/>
        <v>229.74441666666669</v>
      </c>
      <c r="BH143" s="59">
        <f t="shared" si="181"/>
        <v>298.78333333333342</v>
      </c>
      <c r="BI143" s="59">
        <f t="shared" si="183"/>
        <v>436.86108333333334</v>
      </c>
      <c r="BJ143" s="59">
        <f t="shared" si="185"/>
        <v>505.89991666666657</v>
      </c>
      <c r="BK143" s="59">
        <f t="shared" si="187"/>
        <v>462.01641666666666</v>
      </c>
      <c r="BL143" s="59">
        <f t="shared" si="189"/>
        <v>313.87650000000008</v>
      </c>
      <c r="BM143" s="59">
        <f t="shared" si="191"/>
        <v>239.80658333333335</v>
      </c>
      <c r="BN143" s="59">
        <f t="shared" si="193"/>
        <v>256.58483333333334</v>
      </c>
      <c r="BO143" s="59">
        <f t="shared" si="195"/>
        <v>427.64141666666666</v>
      </c>
      <c r="BP143" s="59">
        <f t="shared" si="198"/>
        <v>513.16974999999991</v>
      </c>
      <c r="BQ143" s="59">
        <f t="shared" si="200"/>
        <v>301.86449999999996</v>
      </c>
      <c r="BR143" s="59">
        <f t="shared" si="202"/>
        <v>181.11866666666668</v>
      </c>
      <c r="BS143" s="59">
        <f t="shared" si="204"/>
        <v>120.74583333333334</v>
      </c>
      <c r="BT143" s="59">
        <f t="shared" si="206"/>
        <v>181.11866666666668</v>
      </c>
      <c r="BU143" s="59">
        <f t="shared" si="208"/>
        <v>301.86449999999996</v>
      </c>
      <c r="BV143" s="59">
        <f t="shared" si="210"/>
        <v>362.23750000000001</v>
      </c>
      <c r="BW143" s="59">
        <f t="shared" si="212"/>
        <v>150.93224999999998</v>
      </c>
      <c r="BX143" s="59">
        <f t="shared" si="214"/>
        <v>90.559333333333342</v>
      </c>
      <c r="BY143" s="59">
        <f t="shared" si="216"/>
        <v>60.372916666666669</v>
      </c>
      <c r="BZ143" s="59">
        <f t="shared" si="218"/>
        <v>90.559333333333342</v>
      </c>
      <c r="CA143" s="59">
        <f t="shared" si="220"/>
        <v>150.93224999999998</v>
      </c>
      <c r="CB143" s="59">
        <f t="shared" si="222"/>
        <v>181.11875000000001</v>
      </c>
      <c r="CC143" s="59">
        <f t="shared" si="224"/>
        <v>0</v>
      </c>
      <c r="CD143" s="59">
        <f t="shared" si="226"/>
        <v>0</v>
      </c>
      <c r="CE143" s="59">
        <f t="shared" si="228"/>
        <v>0</v>
      </c>
      <c r="CG143" s="49">
        <f t="shared" si="229"/>
        <v>162034.12316666669</v>
      </c>
    </row>
    <row r="144" spans="1:85" x14ac:dyDescent="0.3">
      <c r="A144" s="94" t="s">
        <v>22</v>
      </c>
      <c r="B144" s="79">
        <v>2032</v>
      </c>
      <c r="L144" s="49">
        <f t="shared" si="230"/>
        <v>0</v>
      </c>
      <c r="M144" s="82">
        <f t="shared" ref="M144:M181" si="235">M143+L144</f>
        <v>22846062.34999999</v>
      </c>
      <c r="N144" s="49">
        <f t="shared" si="231"/>
        <v>158557.74241666668</v>
      </c>
      <c r="O144" s="82">
        <f t="shared" ref="O144:O181" si="236">O143+N144</f>
        <v>20443490.456166677</v>
      </c>
      <c r="P144" s="82">
        <f t="shared" si="232"/>
        <v>2402571.8938333131</v>
      </c>
      <c r="Q144" s="82">
        <f t="shared" si="233"/>
        <v>4058.3780559469633</v>
      </c>
      <c r="R144" s="82">
        <f t="shared" si="127"/>
        <v>13694.659794849884</v>
      </c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>
        <f t="shared" si="186"/>
        <v>2770.5128333333337</v>
      </c>
      <c r="AF144" s="59">
        <f t="shared" si="188"/>
        <v>2729.8474166666665</v>
      </c>
      <c r="AG144" s="59">
        <f t="shared" si="190"/>
        <v>4204.6080000000002</v>
      </c>
      <c r="AH144" s="59">
        <f t="shared" si="192"/>
        <v>2544.7301666666667</v>
      </c>
      <c r="AI144" s="59">
        <f t="shared" si="194"/>
        <v>3810.5254166666664</v>
      </c>
      <c r="AJ144" s="59">
        <f t="shared" si="196"/>
        <v>3498.8083333333334</v>
      </c>
      <c r="AK144" s="59">
        <f t="shared" si="197"/>
        <v>4913.9655000000002</v>
      </c>
      <c r="AL144" s="59">
        <f t="shared" si="199"/>
        <v>3205.0681666666665</v>
      </c>
      <c r="AM144" s="59">
        <f t="shared" si="201"/>
        <v>3470.1737499999999</v>
      </c>
      <c r="AN144" s="59">
        <f t="shared" si="203"/>
        <v>2618.9530833333333</v>
      </c>
      <c r="AO144" s="59">
        <f t="shared" si="205"/>
        <v>5148.4816666666675</v>
      </c>
      <c r="AP144" s="59">
        <f t="shared" si="207"/>
        <v>8538.7404999999999</v>
      </c>
      <c r="AQ144" s="59">
        <f t="shared" si="209"/>
        <v>10274.190916666668</v>
      </c>
      <c r="AR144" s="59">
        <f t="shared" si="211"/>
        <v>9660.3310833333326</v>
      </c>
      <c r="AS144" s="59">
        <f t="shared" si="213"/>
        <v>5995.5114166666663</v>
      </c>
      <c r="AT144" s="59">
        <f t="shared" si="215"/>
        <v>4003.8519166666665</v>
      </c>
      <c r="AU144" s="59">
        <f t="shared" si="217"/>
        <v>5827.9452499999998</v>
      </c>
      <c r="AV144" s="59">
        <f t="shared" si="219"/>
        <v>9643.6972500000011</v>
      </c>
      <c r="AW144" s="59">
        <f t="shared" si="221"/>
        <v>11635.356666666665</v>
      </c>
      <c r="AX144" s="59">
        <f t="shared" si="223"/>
        <v>9811.2633333333342</v>
      </c>
      <c r="AY144" s="59">
        <f t="shared" si="225"/>
        <v>6020.6667500000003</v>
      </c>
      <c r="AZ144" s="59">
        <f t="shared" si="227"/>
        <v>4018.9451666666669</v>
      </c>
      <c r="BA144" s="59">
        <f t="shared" si="234"/>
        <v>5838.007333333333</v>
      </c>
      <c r="BB144" s="59">
        <f t="shared" ref="BB144:BB167" si="237">($L$48/$V$4)</f>
        <v>9668.3391666666666</v>
      </c>
      <c r="BC144" s="59">
        <f t="shared" si="171"/>
        <v>11666.241166666667</v>
      </c>
      <c r="BD144" s="59">
        <f t="shared" si="173"/>
        <v>445.52699999999999</v>
      </c>
      <c r="BE144" s="59">
        <f t="shared" si="175"/>
        <v>436.86108333333334</v>
      </c>
      <c r="BF144" s="59">
        <f t="shared" si="177"/>
        <v>298.78333333333342</v>
      </c>
      <c r="BG144" s="59">
        <f t="shared" si="179"/>
        <v>229.74441666666669</v>
      </c>
      <c r="BH144" s="59">
        <f t="shared" si="181"/>
        <v>298.78333333333342</v>
      </c>
      <c r="BI144" s="59">
        <f t="shared" si="183"/>
        <v>436.86108333333334</v>
      </c>
      <c r="BJ144" s="59">
        <f t="shared" si="185"/>
        <v>505.89991666666657</v>
      </c>
      <c r="BK144" s="59">
        <f t="shared" si="187"/>
        <v>462.01641666666666</v>
      </c>
      <c r="BL144" s="59">
        <f t="shared" si="189"/>
        <v>313.87650000000008</v>
      </c>
      <c r="BM144" s="59">
        <f t="shared" si="191"/>
        <v>239.80658333333335</v>
      </c>
      <c r="BN144" s="59">
        <f t="shared" si="193"/>
        <v>256.58483333333334</v>
      </c>
      <c r="BO144" s="59">
        <f t="shared" si="195"/>
        <v>427.64141666666666</v>
      </c>
      <c r="BP144" s="59">
        <f t="shared" si="198"/>
        <v>513.16974999999991</v>
      </c>
      <c r="BQ144" s="59">
        <f t="shared" si="200"/>
        <v>301.86449999999996</v>
      </c>
      <c r="BR144" s="59">
        <f t="shared" si="202"/>
        <v>181.11866666666668</v>
      </c>
      <c r="BS144" s="59">
        <f t="shared" si="204"/>
        <v>120.74583333333334</v>
      </c>
      <c r="BT144" s="59">
        <f t="shared" si="206"/>
        <v>181.11866666666668</v>
      </c>
      <c r="BU144" s="59">
        <f t="shared" si="208"/>
        <v>301.86449999999996</v>
      </c>
      <c r="BV144" s="59">
        <f t="shared" si="210"/>
        <v>362.23750000000001</v>
      </c>
      <c r="BW144" s="59">
        <f t="shared" si="212"/>
        <v>150.93224999999998</v>
      </c>
      <c r="BX144" s="59">
        <f t="shared" si="214"/>
        <v>90.559333333333342</v>
      </c>
      <c r="BY144" s="59">
        <f t="shared" si="216"/>
        <v>60.372916666666669</v>
      </c>
      <c r="BZ144" s="59">
        <f t="shared" si="218"/>
        <v>90.559333333333342</v>
      </c>
      <c r="CA144" s="59">
        <f t="shared" si="220"/>
        <v>150.93224999999998</v>
      </c>
      <c r="CB144" s="59">
        <f t="shared" si="222"/>
        <v>181.11875000000001</v>
      </c>
      <c r="CC144" s="59">
        <f t="shared" si="224"/>
        <v>0</v>
      </c>
      <c r="CD144" s="59">
        <f t="shared" si="226"/>
        <v>0</v>
      </c>
      <c r="CE144" s="59">
        <f t="shared" si="228"/>
        <v>0</v>
      </c>
      <c r="CG144" s="49">
        <f t="shared" si="229"/>
        <v>158557.74241666668</v>
      </c>
    </row>
    <row r="145" spans="1:85" x14ac:dyDescent="0.3">
      <c r="A145" s="94" t="s">
        <v>23</v>
      </c>
      <c r="B145" s="79">
        <v>2032</v>
      </c>
      <c r="L145" s="49">
        <f t="shared" si="230"/>
        <v>0</v>
      </c>
      <c r="M145" s="82">
        <f t="shared" si="235"/>
        <v>22846062.34999999</v>
      </c>
      <c r="N145" s="49">
        <f t="shared" si="231"/>
        <v>155787.22958333333</v>
      </c>
      <c r="O145" s="82">
        <f t="shared" si="236"/>
        <v>20599277.685750011</v>
      </c>
      <c r="P145" s="82">
        <f t="shared" si="232"/>
        <v>2246784.664249979</v>
      </c>
      <c r="Q145" s="82">
        <f t="shared" si="233"/>
        <v>3795.2252755616787</v>
      </c>
      <c r="R145" s="82">
        <f t="shared" si="127"/>
        <v>12806.67258622488</v>
      </c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>
        <f t="shared" si="188"/>
        <v>2729.8474166666665</v>
      </c>
      <c r="AG145" s="59">
        <f t="shared" si="190"/>
        <v>4204.6080000000002</v>
      </c>
      <c r="AH145" s="59">
        <f t="shared" si="192"/>
        <v>2544.7301666666667</v>
      </c>
      <c r="AI145" s="59">
        <f t="shared" si="194"/>
        <v>3810.5254166666664</v>
      </c>
      <c r="AJ145" s="59">
        <f t="shared" si="196"/>
        <v>3498.8083333333334</v>
      </c>
      <c r="AK145" s="59">
        <f t="shared" si="197"/>
        <v>4913.9655000000002</v>
      </c>
      <c r="AL145" s="59">
        <f t="shared" si="199"/>
        <v>3205.0681666666665</v>
      </c>
      <c r="AM145" s="59">
        <f t="shared" si="201"/>
        <v>3470.1737499999999</v>
      </c>
      <c r="AN145" s="59">
        <f t="shared" si="203"/>
        <v>2618.9530833333333</v>
      </c>
      <c r="AO145" s="59">
        <f t="shared" si="205"/>
        <v>5148.4816666666675</v>
      </c>
      <c r="AP145" s="59">
        <f t="shared" si="207"/>
        <v>8538.7404999999999</v>
      </c>
      <c r="AQ145" s="59">
        <f t="shared" si="209"/>
        <v>10274.190916666668</v>
      </c>
      <c r="AR145" s="59">
        <f t="shared" si="211"/>
        <v>9660.3310833333326</v>
      </c>
      <c r="AS145" s="59">
        <f t="shared" si="213"/>
        <v>5995.5114166666663</v>
      </c>
      <c r="AT145" s="59">
        <f t="shared" si="215"/>
        <v>4003.8519166666665</v>
      </c>
      <c r="AU145" s="59">
        <f t="shared" si="217"/>
        <v>5827.9452499999998</v>
      </c>
      <c r="AV145" s="59">
        <f t="shared" si="219"/>
        <v>9643.6972500000011</v>
      </c>
      <c r="AW145" s="59">
        <f t="shared" si="221"/>
        <v>11635.356666666665</v>
      </c>
      <c r="AX145" s="59">
        <f t="shared" si="223"/>
        <v>9811.2633333333342</v>
      </c>
      <c r="AY145" s="59">
        <f t="shared" si="225"/>
        <v>6020.6667500000003</v>
      </c>
      <c r="AZ145" s="59">
        <f t="shared" si="227"/>
        <v>4018.9451666666669</v>
      </c>
      <c r="BA145" s="59">
        <f t="shared" si="234"/>
        <v>5838.007333333333</v>
      </c>
      <c r="BB145" s="59">
        <f t="shared" si="237"/>
        <v>9668.3391666666666</v>
      </c>
      <c r="BC145" s="59">
        <f t="shared" ref="BC145:BC168" si="238">($L$49/$V$4)</f>
        <v>11666.241166666667</v>
      </c>
      <c r="BD145" s="59">
        <f t="shared" si="173"/>
        <v>445.52699999999999</v>
      </c>
      <c r="BE145" s="59">
        <f t="shared" si="175"/>
        <v>436.86108333333334</v>
      </c>
      <c r="BF145" s="59">
        <f t="shared" si="177"/>
        <v>298.78333333333342</v>
      </c>
      <c r="BG145" s="59">
        <f t="shared" si="179"/>
        <v>229.74441666666669</v>
      </c>
      <c r="BH145" s="59">
        <f t="shared" si="181"/>
        <v>298.78333333333342</v>
      </c>
      <c r="BI145" s="59">
        <f t="shared" si="183"/>
        <v>436.86108333333334</v>
      </c>
      <c r="BJ145" s="59">
        <f t="shared" si="185"/>
        <v>505.89991666666657</v>
      </c>
      <c r="BK145" s="59">
        <f t="shared" si="187"/>
        <v>462.01641666666666</v>
      </c>
      <c r="BL145" s="59">
        <f t="shared" si="189"/>
        <v>313.87650000000008</v>
      </c>
      <c r="BM145" s="59">
        <f t="shared" si="191"/>
        <v>239.80658333333335</v>
      </c>
      <c r="BN145" s="59">
        <f t="shared" si="193"/>
        <v>256.58483333333334</v>
      </c>
      <c r="BO145" s="59">
        <f t="shared" si="195"/>
        <v>427.64141666666666</v>
      </c>
      <c r="BP145" s="59">
        <f t="shared" si="198"/>
        <v>513.16974999999991</v>
      </c>
      <c r="BQ145" s="59">
        <f t="shared" si="200"/>
        <v>301.86449999999996</v>
      </c>
      <c r="BR145" s="59">
        <f t="shared" si="202"/>
        <v>181.11866666666668</v>
      </c>
      <c r="BS145" s="59">
        <f t="shared" si="204"/>
        <v>120.74583333333334</v>
      </c>
      <c r="BT145" s="59">
        <f t="shared" si="206"/>
        <v>181.11866666666668</v>
      </c>
      <c r="BU145" s="59">
        <f t="shared" si="208"/>
        <v>301.86449999999996</v>
      </c>
      <c r="BV145" s="59">
        <f t="shared" si="210"/>
        <v>362.23750000000001</v>
      </c>
      <c r="BW145" s="59">
        <f t="shared" si="212"/>
        <v>150.93224999999998</v>
      </c>
      <c r="BX145" s="59">
        <f t="shared" si="214"/>
        <v>90.559333333333342</v>
      </c>
      <c r="BY145" s="59">
        <f t="shared" si="216"/>
        <v>60.372916666666669</v>
      </c>
      <c r="BZ145" s="59">
        <f t="shared" si="218"/>
        <v>90.559333333333342</v>
      </c>
      <c r="CA145" s="59">
        <f t="shared" si="220"/>
        <v>150.93224999999998</v>
      </c>
      <c r="CB145" s="59">
        <f t="shared" si="222"/>
        <v>181.11875000000001</v>
      </c>
      <c r="CC145" s="59">
        <f t="shared" si="224"/>
        <v>0</v>
      </c>
      <c r="CD145" s="59">
        <f t="shared" si="226"/>
        <v>0</v>
      </c>
      <c r="CE145" s="59">
        <f t="shared" si="228"/>
        <v>0</v>
      </c>
      <c r="CG145" s="49">
        <f t="shared" si="229"/>
        <v>155787.22958333333</v>
      </c>
    </row>
    <row r="146" spans="1:85" x14ac:dyDescent="0.3">
      <c r="A146" s="94" t="s">
        <v>24</v>
      </c>
      <c r="B146" s="79">
        <v>2032</v>
      </c>
      <c r="L146" s="49">
        <f t="shared" si="230"/>
        <v>0</v>
      </c>
      <c r="M146" s="82">
        <f t="shared" si="235"/>
        <v>22846062.34999999</v>
      </c>
      <c r="N146" s="49">
        <f t="shared" si="231"/>
        <v>153057.38216666668</v>
      </c>
      <c r="O146" s="82">
        <f t="shared" si="236"/>
        <v>20752335.067916676</v>
      </c>
      <c r="P146" s="82">
        <f t="shared" si="232"/>
        <v>2093727.2820833139</v>
      </c>
      <c r="Q146" s="82">
        <f t="shared" si="233"/>
        <v>3536.6837007267168</v>
      </c>
      <c r="R146" s="82">
        <f t="shared" si="127"/>
        <v>11934.24550787489</v>
      </c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>
        <f t="shared" si="190"/>
        <v>4204.6080000000002</v>
      </c>
      <c r="AH146" s="59">
        <f t="shared" si="192"/>
        <v>2544.7301666666667</v>
      </c>
      <c r="AI146" s="59">
        <f t="shared" si="194"/>
        <v>3810.5254166666664</v>
      </c>
      <c r="AJ146" s="59">
        <f t="shared" si="196"/>
        <v>3498.8083333333334</v>
      </c>
      <c r="AK146" s="59">
        <f t="shared" si="197"/>
        <v>4913.9655000000002</v>
      </c>
      <c r="AL146" s="59">
        <f t="shared" si="199"/>
        <v>3205.0681666666665</v>
      </c>
      <c r="AM146" s="59">
        <f t="shared" si="201"/>
        <v>3470.1737499999999</v>
      </c>
      <c r="AN146" s="59">
        <f t="shared" si="203"/>
        <v>2618.9530833333333</v>
      </c>
      <c r="AO146" s="59">
        <f t="shared" si="205"/>
        <v>5148.4816666666675</v>
      </c>
      <c r="AP146" s="59">
        <f t="shared" si="207"/>
        <v>8538.7404999999999</v>
      </c>
      <c r="AQ146" s="59">
        <f t="shared" si="209"/>
        <v>10274.190916666668</v>
      </c>
      <c r="AR146" s="59">
        <f t="shared" si="211"/>
        <v>9660.3310833333326</v>
      </c>
      <c r="AS146" s="59">
        <f t="shared" si="213"/>
        <v>5995.5114166666663</v>
      </c>
      <c r="AT146" s="59">
        <f t="shared" si="215"/>
        <v>4003.8519166666665</v>
      </c>
      <c r="AU146" s="59">
        <f t="shared" si="217"/>
        <v>5827.9452499999998</v>
      </c>
      <c r="AV146" s="59">
        <f t="shared" si="219"/>
        <v>9643.6972500000011</v>
      </c>
      <c r="AW146" s="59">
        <f t="shared" si="221"/>
        <v>11635.356666666665</v>
      </c>
      <c r="AX146" s="59">
        <f t="shared" si="223"/>
        <v>9811.2633333333342</v>
      </c>
      <c r="AY146" s="59">
        <f t="shared" si="225"/>
        <v>6020.6667500000003</v>
      </c>
      <c r="AZ146" s="59">
        <f t="shared" si="227"/>
        <v>4018.9451666666669</v>
      </c>
      <c r="BA146" s="59">
        <f t="shared" si="234"/>
        <v>5838.007333333333</v>
      </c>
      <c r="BB146" s="59">
        <f t="shared" si="237"/>
        <v>9668.3391666666666</v>
      </c>
      <c r="BC146" s="59">
        <f t="shared" si="238"/>
        <v>11666.241166666667</v>
      </c>
      <c r="BD146" s="59">
        <f t="shared" ref="BD146:BD169" si="239">($L$50/$V$4)</f>
        <v>445.52699999999999</v>
      </c>
      <c r="BE146" s="59">
        <f t="shared" si="175"/>
        <v>436.86108333333334</v>
      </c>
      <c r="BF146" s="59">
        <f t="shared" si="177"/>
        <v>298.78333333333342</v>
      </c>
      <c r="BG146" s="59">
        <f t="shared" si="179"/>
        <v>229.74441666666669</v>
      </c>
      <c r="BH146" s="59">
        <f t="shared" si="181"/>
        <v>298.78333333333342</v>
      </c>
      <c r="BI146" s="59">
        <f t="shared" si="183"/>
        <v>436.86108333333334</v>
      </c>
      <c r="BJ146" s="59">
        <f t="shared" si="185"/>
        <v>505.89991666666657</v>
      </c>
      <c r="BK146" s="59">
        <f t="shared" si="187"/>
        <v>462.01641666666666</v>
      </c>
      <c r="BL146" s="59">
        <f t="shared" si="189"/>
        <v>313.87650000000008</v>
      </c>
      <c r="BM146" s="59">
        <f t="shared" si="191"/>
        <v>239.80658333333335</v>
      </c>
      <c r="BN146" s="59">
        <f t="shared" si="193"/>
        <v>256.58483333333334</v>
      </c>
      <c r="BO146" s="59">
        <f t="shared" si="195"/>
        <v>427.64141666666666</v>
      </c>
      <c r="BP146" s="59">
        <f t="shared" si="198"/>
        <v>513.16974999999991</v>
      </c>
      <c r="BQ146" s="59">
        <f t="shared" si="200"/>
        <v>301.86449999999996</v>
      </c>
      <c r="BR146" s="59">
        <f t="shared" si="202"/>
        <v>181.11866666666668</v>
      </c>
      <c r="BS146" s="59">
        <f t="shared" si="204"/>
        <v>120.74583333333334</v>
      </c>
      <c r="BT146" s="59">
        <f t="shared" si="206"/>
        <v>181.11866666666668</v>
      </c>
      <c r="BU146" s="59">
        <f t="shared" si="208"/>
        <v>301.86449999999996</v>
      </c>
      <c r="BV146" s="59">
        <f t="shared" si="210"/>
        <v>362.23750000000001</v>
      </c>
      <c r="BW146" s="59">
        <f t="shared" si="212"/>
        <v>150.93224999999998</v>
      </c>
      <c r="BX146" s="59">
        <f t="shared" si="214"/>
        <v>90.559333333333342</v>
      </c>
      <c r="BY146" s="59">
        <f t="shared" si="216"/>
        <v>60.372916666666669</v>
      </c>
      <c r="BZ146" s="59">
        <f t="shared" si="218"/>
        <v>90.559333333333342</v>
      </c>
      <c r="CA146" s="59">
        <f t="shared" si="220"/>
        <v>150.93224999999998</v>
      </c>
      <c r="CB146" s="59">
        <f t="shared" si="222"/>
        <v>181.11875000000001</v>
      </c>
      <c r="CC146" s="59">
        <f t="shared" si="224"/>
        <v>0</v>
      </c>
      <c r="CD146" s="59">
        <f t="shared" si="226"/>
        <v>0</v>
      </c>
      <c r="CE146" s="59">
        <f t="shared" si="228"/>
        <v>0</v>
      </c>
      <c r="CG146" s="49">
        <f t="shared" si="229"/>
        <v>153057.38216666668</v>
      </c>
    </row>
    <row r="147" spans="1:85" x14ac:dyDescent="0.3">
      <c r="A147" s="94" t="s">
        <v>25</v>
      </c>
      <c r="B147" s="79">
        <v>2032</v>
      </c>
      <c r="L147" s="49">
        <f t="shared" si="230"/>
        <v>0</v>
      </c>
      <c r="M147" s="82">
        <f t="shared" si="235"/>
        <v>22846062.34999999</v>
      </c>
      <c r="N147" s="49">
        <f t="shared" si="231"/>
        <v>148852.77416666667</v>
      </c>
      <c r="O147" s="82">
        <f t="shared" si="236"/>
        <v>20901187.842083342</v>
      </c>
      <c r="P147" s="82">
        <f t="shared" si="232"/>
        <v>1944874.5079166479</v>
      </c>
      <c r="Q147" s="82">
        <f t="shared" si="233"/>
        <v>3285.2444685458304</v>
      </c>
      <c r="R147" s="82">
        <f t="shared" si="127"/>
        <v>11085.784695124894</v>
      </c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>
        <f t="shared" si="192"/>
        <v>2544.7301666666667</v>
      </c>
      <c r="AI147" s="59">
        <f t="shared" si="194"/>
        <v>3810.5254166666664</v>
      </c>
      <c r="AJ147" s="59">
        <f t="shared" si="196"/>
        <v>3498.8083333333334</v>
      </c>
      <c r="AK147" s="59">
        <f t="shared" si="197"/>
        <v>4913.9655000000002</v>
      </c>
      <c r="AL147" s="59">
        <f t="shared" si="199"/>
        <v>3205.0681666666665</v>
      </c>
      <c r="AM147" s="59">
        <f t="shared" si="201"/>
        <v>3470.1737499999999</v>
      </c>
      <c r="AN147" s="59">
        <f t="shared" si="203"/>
        <v>2618.9530833333333</v>
      </c>
      <c r="AO147" s="59">
        <f t="shared" si="205"/>
        <v>5148.4816666666675</v>
      </c>
      <c r="AP147" s="59">
        <f t="shared" si="207"/>
        <v>8538.7404999999999</v>
      </c>
      <c r="AQ147" s="59">
        <f t="shared" si="209"/>
        <v>10274.190916666668</v>
      </c>
      <c r="AR147" s="59">
        <f t="shared" si="211"/>
        <v>9660.3310833333326</v>
      </c>
      <c r="AS147" s="59">
        <f t="shared" si="213"/>
        <v>5995.5114166666663</v>
      </c>
      <c r="AT147" s="59">
        <f t="shared" si="215"/>
        <v>4003.8519166666665</v>
      </c>
      <c r="AU147" s="59">
        <f t="shared" si="217"/>
        <v>5827.9452499999998</v>
      </c>
      <c r="AV147" s="59">
        <f t="shared" si="219"/>
        <v>9643.6972500000011</v>
      </c>
      <c r="AW147" s="59">
        <f t="shared" si="221"/>
        <v>11635.356666666665</v>
      </c>
      <c r="AX147" s="59">
        <f t="shared" si="223"/>
        <v>9811.2633333333342</v>
      </c>
      <c r="AY147" s="59">
        <f t="shared" si="225"/>
        <v>6020.6667500000003</v>
      </c>
      <c r="AZ147" s="59">
        <f t="shared" si="227"/>
        <v>4018.9451666666669</v>
      </c>
      <c r="BA147" s="59">
        <f t="shared" si="234"/>
        <v>5838.007333333333</v>
      </c>
      <c r="BB147" s="59">
        <f t="shared" si="237"/>
        <v>9668.3391666666666</v>
      </c>
      <c r="BC147" s="59">
        <f t="shared" si="238"/>
        <v>11666.241166666667</v>
      </c>
      <c r="BD147" s="59">
        <f t="shared" si="239"/>
        <v>445.52699999999999</v>
      </c>
      <c r="BE147" s="59">
        <f t="shared" ref="BE147:BE170" si="240">($L$51/$V$4)</f>
        <v>436.86108333333334</v>
      </c>
      <c r="BF147" s="59">
        <f t="shared" si="177"/>
        <v>298.78333333333342</v>
      </c>
      <c r="BG147" s="59">
        <f t="shared" si="179"/>
        <v>229.74441666666669</v>
      </c>
      <c r="BH147" s="59">
        <f t="shared" si="181"/>
        <v>298.78333333333342</v>
      </c>
      <c r="BI147" s="59">
        <f t="shared" si="183"/>
        <v>436.86108333333334</v>
      </c>
      <c r="BJ147" s="59">
        <f t="shared" si="185"/>
        <v>505.89991666666657</v>
      </c>
      <c r="BK147" s="59">
        <f t="shared" si="187"/>
        <v>462.01641666666666</v>
      </c>
      <c r="BL147" s="59">
        <f t="shared" si="189"/>
        <v>313.87650000000008</v>
      </c>
      <c r="BM147" s="59">
        <f t="shared" si="191"/>
        <v>239.80658333333335</v>
      </c>
      <c r="BN147" s="59">
        <f t="shared" si="193"/>
        <v>256.58483333333334</v>
      </c>
      <c r="BO147" s="59">
        <f t="shared" si="195"/>
        <v>427.64141666666666</v>
      </c>
      <c r="BP147" s="59">
        <f t="shared" si="198"/>
        <v>513.16974999999991</v>
      </c>
      <c r="BQ147" s="59">
        <f t="shared" si="200"/>
        <v>301.86449999999996</v>
      </c>
      <c r="BR147" s="59">
        <f t="shared" si="202"/>
        <v>181.11866666666668</v>
      </c>
      <c r="BS147" s="59">
        <f t="shared" si="204"/>
        <v>120.74583333333334</v>
      </c>
      <c r="BT147" s="59">
        <f t="shared" si="206"/>
        <v>181.11866666666668</v>
      </c>
      <c r="BU147" s="59">
        <f t="shared" si="208"/>
        <v>301.86449999999996</v>
      </c>
      <c r="BV147" s="59">
        <f t="shared" si="210"/>
        <v>362.23750000000001</v>
      </c>
      <c r="BW147" s="59">
        <f t="shared" si="212"/>
        <v>150.93224999999998</v>
      </c>
      <c r="BX147" s="59">
        <f t="shared" si="214"/>
        <v>90.559333333333342</v>
      </c>
      <c r="BY147" s="59">
        <f t="shared" si="216"/>
        <v>60.372916666666669</v>
      </c>
      <c r="BZ147" s="59">
        <f t="shared" si="218"/>
        <v>90.559333333333342</v>
      </c>
      <c r="CA147" s="59">
        <f t="shared" si="220"/>
        <v>150.93224999999998</v>
      </c>
      <c r="CB147" s="59">
        <f t="shared" si="222"/>
        <v>181.11875000000001</v>
      </c>
      <c r="CC147" s="59">
        <f t="shared" si="224"/>
        <v>0</v>
      </c>
      <c r="CD147" s="59">
        <f t="shared" si="226"/>
        <v>0</v>
      </c>
      <c r="CE147" s="59">
        <f t="shared" si="228"/>
        <v>0</v>
      </c>
      <c r="CG147" s="49">
        <f t="shared" si="229"/>
        <v>148852.77416666667</v>
      </c>
    </row>
    <row r="148" spans="1:85" x14ac:dyDescent="0.3">
      <c r="A148" s="94" t="s">
        <v>26</v>
      </c>
      <c r="B148" s="79">
        <v>2032</v>
      </c>
      <c r="L148" s="49">
        <f t="shared" si="230"/>
        <v>0</v>
      </c>
      <c r="M148" s="82">
        <f t="shared" si="235"/>
        <v>22846062.34999999</v>
      </c>
      <c r="N148" s="49">
        <f t="shared" si="231"/>
        <v>146308.04399999999</v>
      </c>
      <c r="O148" s="82">
        <f t="shared" si="236"/>
        <v>21047495.886083342</v>
      </c>
      <c r="P148" s="82">
        <f t="shared" si="232"/>
        <v>1798566.4639166482</v>
      </c>
      <c r="Q148" s="82">
        <f t="shared" si="233"/>
        <v>3038.1037454306716</v>
      </c>
      <c r="R148" s="82">
        <f t="shared" ref="R148:R196" si="241">P148*$O$11/12</f>
        <v>10251.828844324895</v>
      </c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>
        <f t="shared" si="194"/>
        <v>3810.5254166666664</v>
      </c>
      <c r="AJ148" s="59">
        <f t="shared" si="196"/>
        <v>3498.8083333333334</v>
      </c>
      <c r="AK148" s="59">
        <f t="shared" si="197"/>
        <v>4913.9655000000002</v>
      </c>
      <c r="AL148" s="59">
        <f t="shared" si="199"/>
        <v>3205.0681666666665</v>
      </c>
      <c r="AM148" s="59">
        <f t="shared" si="201"/>
        <v>3470.1737499999999</v>
      </c>
      <c r="AN148" s="59">
        <f t="shared" si="203"/>
        <v>2618.9530833333333</v>
      </c>
      <c r="AO148" s="59">
        <f t="shared" si="205"/>
        <v>5148.4816666666675</v>
      </c>
      <c r="AP148" s="59">
        <f t="shared" si="207"/>
        <v>8538.7404999999999</v>
      </c>
      <c r="AQ148" s="59">
        <f t="shared" si="209"/>
        <v>10274.190916666668</v>
      </c>
      <c r="AR148" s="59">
        <f t="shared" si="211"/>
        <v>9660.3310833333326</v>
      </c>
      <c r="AS148" s="59">
        <f t="shared" si="213"/>
        <v>5995.5114166666663</v>
      </c>
      <c r="AT148" s="59">
        <f t="shared" si="215"/>
        <v>4003.8519166666665</v>
      </c>
      <c r="AU148" s="59">
        <f t="shared" si="217"/>
        <v>5827.9452499999998</v>
      </c>
      <c r="AV148" s="59">
        <f t="shared" si="219"/>
        <v>9643.6972500000011</v>
      </c>
      <c r="AW148" s="59">
        <f t="shared" si="221"/>
        <v>11635.356666666665</v>
      </c>
      <c r="AX148" s="59">
        <f t="shared" si="223"/>
        <v>9811.2633333333342</v>
      </c>
      <c r="AY148" s="59">
        <f t="shared" si="225"/>
        <v>6020.6667500000003</v>
      </c>
      <c r="AZ148" s="59">
        <f t="shared" si="227"/>
        <v>4018.9451666666669</v>
      </c>
      <c r="BA148" s="59">
        <f t="shared" si="234"/>
        <v>5838.007333333333</v>
      </c>
      <c r="BB148" s="59">
        <f t="shared" si="237"/>
        <v>9668.3391666666666</v>
      </c>
      <c r="BC148" s="59">
        <f t="shared" si="238"/>
        <v>11666.241166666667</v>
      </c>
      <c r="BD148" s="59">
        <f t="shared" si="239"/>
        <v>445.52699999999999</v>
      </c>
      <c r="BE148" s="59">
        <f t="shared" si="240"/>
        <v>436.86108333333334</v>
      </c>
      <c r="BF148" s="59">
        <f t="shared" ref="BF148:BF171" si="242">($L$52/$V$4)</f>
        <v>298.78333333333342</v>
      </c>
      <c r="BG148" s="59">
        <f t="shared" si="179"/>
        <v>229.74441666666669</v>
      </c>
      <c r="BH148" s="59">
        <f t="shared" si="181"/>
        <v>298.78333333333342</v>
      </c>
      <c r="BI148" s="59">
        <f t="shared" si="183"/>
        <v>436.86108333333334</v>
      </c>
      <c r="BJ148" s="59">
        <f t="shared" si="185"/>
        <v>505.89991666666657</v>
      </c>
      <c r="BK148" s="59">
        <f t="shared" si="187"/>
        <v>462.01641666666666</v>
      </c>
      <c r="BL148" s="59">
        <f t="shared" si="189"/>
        <v>313.87650000000008</v>
      </c>
      <c r="BM148" s="59">
        <f t="shared" si="191"/>
        <v>239.80658333333335</v>
      </c>
      <c r="BN148" s="59">
        <f t="shared" si="193"/>
        <v>256.58483333333334</v>
      </c>
      <c r="BO148" s="59">
        <f t="shared" si="195"/>
        <v>427.64141666666666</v>
      </c>
      <c r="BP148" s="59">
        <f t="shared" si="198"/>
        <v>513.16974999999991</v>
      </c>
      <c r="BQ148" s="59">
        <f t="shared" si="200"/>
        <v>301.86449999999996</v>
      </c>
      <c r="BR148" s="59">
        <f t="shared" si="202"/>
        <v>181.11866666666668</v>
      </c>
      <c r="BS148" s="59">
        <f t="shared" si="204"/>
        <v>120.74583333333334</v>
      </c>
      <c r="BT148" s="59">
        <f t="shared" si="206"/>
        <v>181.11866666666668</v>
      </c>
      <c r="BU148" s="59">
        <f t="shared" si="208"/>
        <v>301.86449999999996</v>
      </c>
      <c r="BV148" s="59">
        <f t="shared" si="210"/>
        <v>362.23750000000001</v>
      </c>
      <c r="BW148" s="59">
        <f t="shared" si="212"/>
        <v>150.93224999999998</v>
      </c>
      <c r="BX148" s="59">
        <f t="shared" si="214"/>
        <v>90.559333333333342</v>
      </c>
      <c r="BY148" s="59">
        <f t="shared" si="216"/>
        <v>60.372916666666669</v>
      </c>
      <c r="BZ148" s="59">
        <f t="shared" si="218"/>
        <v>90.559333333333342</v>
      </c>
      <c r="CA148" s="59">
        <f t="shared" si="220"/>
        <v>150.93224999999998</v>
      </c>
      <c r="CB148" s="59">
        <f t="shared" si="222"/>
        <v>181.11875000000001</v>
      </c>
      <c r="CC148" s="59">
        <f t="shared" si="224"/>
        <v>0</v>
      </c>
      <c r="CD148" s="59">
        <f t="shared" si="226"/>
        <v>0</v>
      </c>
      <c r="CE148" s="59">
        <f t="shared" si="228"/>
        <v>0</v>
      </c>
      <c r="CG148" s="49">
        <f t="shared" si="229"/>
        <v>146308.04399999999</v>
      </c>
    </row>
    <row r="149" spans="1:85" x14ac:dyDescent="0.3">
      <c r="A149" s="94" t="s">
        <v>27</v>
      </c>
      <c r="B149" s="79">
        <v>2032</v>
      </c>
      <c r="L149" s="49">
        <f t="shared" si="230"/>
        <v>0</v>
      </c>
      <c r="M149" s="82">
        <f t="shared" si="235"/>
        <v>22846062.34999999</v>
      </c>
      <c r="N149" s="49">
        <f t="shared" si="231"/>
        <v>142497.51858333335</v>
      </c>
      <c r="O149" s="82">
        <f t="shared" si="236"/>
        <v>21189993.404666677</v>
      </c>
      <c r="P149" s="82">
        <f t="shared" si="232"/>
        <v>1656068.9453333132</v>
      </c>
      <c r="Q149" s="82">
        <f t="shared" si="233"/>
        <v>2797.3996882784809</v>
      </c>
      <c r="R149" s="82">
        <f t="shared" si="241"/>
        <v>9439.5929883998851</v>
      </c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>
        <f t="shared" si="196"/>
        <v>3498.8083333333334</v>
      </c>
      <c r="AK149" s="59">
        <f t="shared" si="197"/>
        <v>4913.9655000000002</v>
      </c>
      <c r="AL149" s="59">
        <f t="shared" si="199"/>
        <v>3205.0681666666665</v>
      </c>
      <c r="AM149" s="59">
        <f t="shared" si="201"/>
        <v>3470.1737499999999</v>
      </c>
      <c r="AN149" s="59">
        <f t="shared" si="203"/>
        <v>2618.9530833333333</v>
      </c>
      <c r="AO149" s="59">
        <f t="shared" si="205"/>
        <v>5148.4816666666675</v>
      </c>
      <c r="AP149" s="59">
        <f t="shared" si="207"/>
        <v>8538.7404999999999</v>
      </c>
      <c r="AQ149" s="59">
        <f t="shared" si="209"/>
        <v>10274.190916666668</v>
      </c>
      <c r="AR149" s="59">
        <f t="shared" si="211"/>
        <v>9660.3310833333326</v>
      </c>
      <c r="AS149" s="59">
        <f t="shared" si="213"/>
        <v>5995.5114166666663</v>
      </c>
      <c r="AT149" s="59">
        <f t="shared" si="215"/>
        <v>4003.8519166666665</v>
      </c>
      <c r="AU149" s="59">
        <f t="shared" si="217"/>
        <v>5827.9452499999998</v>
      </c>
      <c r="AV149" s="59">
        <f t="shared" si="219"/>
        <v>9643.6972500000011</v>
      </c>
      <c r="AW149" s="59">
        <f t="shared" si="221"/>
        <v>11635.356666666665</v>
      </c>
      <c r="AX149" s="59">
        <f t="shared" si="223"/>
        <v>9811.2633333333342</v>
      </c>
      <c r="AY149" s="59">
        <f t="shared" si="225"/>
        <v>6020.6667500000003</v>
      </c>
      <c r="AZ149" s="59">
        <f t="shared" si="227"/>
        <v>4018.9451666666669</v>
      </c>
      <c r="BA149" s="59">
        <f t="shared" si="234"/>
        <v>5838.007333333333</v>
      </c>
      <c r="BB149" s="59">
        <f t="shared" si="237"/>
        <v>9668.3391666666666</v>
      </c>
      <c r="BC149" s="59">
        <f t="shared" si="238"/>
        <v>11666.241166666667</v>
      </c>
      <c r="BD149" s="59">
        <f t="shared" si="239"/>
        <v>445.52699999999999</v>
      </c>
      <c r="BE149" s="59">
        <f t="shared" si="240"/>
        <v>436.86108333333334</v>
      </c>
      <c r="BF149" s="59">
        <f t="shared" si="242"/>
        <v>298.78333333333342</v>
      </c>
      <c r="BG149" s="59">
        <f t="shared" ref="BG149:BG172" si="243">($L$53/$V$4)</f>
        <v>229.74441666666669</v>
      </c>
      <c r="BH149" s="59">
        <f t="shared" si="181"/>
        <v>298.78333333333342</v>
      </c>
      <c r="BI149" s="59">
        <f t="shared" si="183"/>
        <v>436.86108333333334</v>
      </c>
      <c r="BJ149" s="59">
        <f t="shared" si="185"/>
        <v>505.89991666666657</v>
      </c>
      <c r="BK149" s="59">
        <f t="shared" si="187"/>
        <v>462.01641666666666</v>
      </c>
      <c r="BL149" s="59">
        <f t="shared" si="189"/>
        <v>313.87650000000008</v>
      </c>
      <c r="BM149" s="59">
        <f t="shared" si="191"/>
        <v>239.80658333333335</v>
      </c>
      <c r="BN149" s="59">
        <f t="shared" si="193"/>
        <v>256.58483333333334</v>
      </c>
      <c r="BO149" s="59">
        <f t="shared" si="195"/>
        <v>427.64141666666666</v>
      </c>
      <c r="BP149" s="59">
        <f t="shared" si="198"/>
        <v>513.16974999999991</v>
      </c>
      <c r="BQ149" s="59">
        <f t="shared" si="200"/>
        <v>301.86449999999996</v>
      </c>
      <c r="BR149" s="59">
        <f t="shared" si="202"/>
        <v>181.11866666666668</v>
      </c>
      <c r="BS149" s="59">
        <f t="shared" si="204"/>
        <v>120.74583333333334</v>
      </c>
      <c r="BT149" s="59">
        <f t="shared" si="206"/>
        <v>181.11866666666668</v>
      </c>
      <c r="BU149" s="59">
        <f t="shared" si="208"/>
        <v>301.86449999999996</v>
      </c>
      <c r="BV149" s="59">
        <f t="shared" si="210"/>
        <v>362.23750000000001</v>
      </c>
      <c r="BW149" s="59">
        <f t="shared" si="212"/>
        <v>150.93224999999998</v>
      </c>
      <c r="BX149" s="59">
        <f t="shared" si="214"/>
        <v>90.559333333333342</v>
      </c>
      <c r="BY149" s="59">
        <f t="shared" si="216"/>
        <v>60.372916666666669</v>
      </c>
      <c r="BZ149" s="59">
        <f t="shared" si="218"/>
        <v>90.559333333333342</v>
      </c>
      <c r="CA149" s="59">
        <f t="shared" si="220"/>
        <v>150.93224999999998</v>
      </c>
      <c r="CB149" s="59">
        <f t="shared" si="222"/>
        <v>181.11875000000001</v>
      </c>
      <c r="CC149" s="59">
        <f t="shared" si="224"/>
        <v>0</v>
      </c>
      <c r="CD149" s="59">
        <f t="shared" si="226"/>
        <v>0</v>
      </c>
      <c r="CE149" s="59">
        <f t="shared" si="228"/>
        <v>0</v>
      </c>
      <c r="CG149" s="49">
        <f t="shared" si="229"/>
        <v>142497.51858333335</v>
      </c>
    </row>
    <row r="150" spans="1:85" x14ac:dyDescent="0.3">
      <c r="A150" s="94" t="s">
        <v>28</v>
      </c>
      <c r="B150" s="79">
        <v>2032</v>
      </c>
      <c r="L150" s="49">
        <f t="shared" si="230"/>
        <v>0</v>
      </c>
      <c r="M150" s="82">
        <f t="shared" si="235"/>
        <v>22846062.34999999</v>
      </c>
      <c r="N150" s="49">
        <f t="shared" si="231"/>
        <v>138998.71025</v>
      </c>
      <c r="O150" s="82">
        <f t="shared" si="236"/>
        <v>21328992.114916679</v>
      </c>
      <c r="P150" s="82">
        <f t="shared" si="232"/>
        <v>1517070.2350833118</v>
      </c>
      <c r="Q150" s="82">
        <f t="shared" si="233"/>
        <v>2562.6057506105021</v>
      </c>
      <c r="R150" s="82">
        <f t="shared" si="241"/>
        <v>8647.3003399748777</v>
      </c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>
        <f t="shared" si="197"/>
        <v>4913.9655000000002</v>
      </c>
      <c r="AL150" s="59">
        <f t="shared" si="199"/>
        <v>3205.0681666666665</v>
      </c>
      <c r="AM150" s="59">
        <f t="shared" si="201"/>
        <v>3470.1737499999999</v>
      </c>
      <c r="AN150" s="59">
        <f t="shared" si="203"/>
        <v>2618.9530833333333</v>
      </c>
      <c r="AO150" s="59">
        <f t="shared" si="205"/>
        <v>5148.4816666666675</v>
      </c>
      <c r="AP150" s="59">
        <f t="shared" si="207"/>
        <v>8538.7404999999999</v>
      </c>
      <c r="AQ150" s="59">
        <f t="shared" si="209"/>
        <v>10274.190916666668</v>
      </c>
      <c r="AR150" s="59">
        <f t="shared" si="211"/>
        <v>9660.3310833333326</v>
      </c>
      <c r="AS150" s="59">
        <f t="shared" si="213"/>
        <v>5995.5114166666663</v>
      </c>
      <c r="AT150" s="59">
        <f t="shared" si="215"/>
        <v>4003.8519166666665</v>
      </c>
      <c r="AU150" s="59">
        <f t="shared" si="217"/>
        <v>5827.9452499999998</v>
      </c>
      <c r="AV150" s="59">
        <f t="shared" si="219"/>
        <v>9643.6972500000011</v>
      </c>
      <c r="AW150" s="59">
        <f t="shared" si="221"/>
        <v>11635.356666666665</v>
      </c>
      <c r="AX150" s="59">
        <f t="shared" si="223"/>
        <v>9811.2633333333342</v>
      </c>
      <c r="AY150" s="59">
        <f t="shared" si="225"/>
        <v>6020.6667500000003</v>
      </c>
      <c r="AZ150" s="59">
        <f t="shared" si="227"/>
        <v>4018.9451666666669</v>
      </c>
      <c r="BA150" s="59">
        <f t="shared" si="234"/>
        <v>5838.007333333333</v>
      </c>
      <c r="BB150" s="59">
        <f t="shared" si="237"/>
        <v>9668.3391666666666</v>
      </c>
      <c r="BC150" s="59">
        <f t="shared" si="238"/>
        <v>11666.241166666667</v>
      </c>
      <c r="BD150" s="59">
        <f t="shared" si="239"/>
        <v>445.52699999999999</v>
      </c>
      <c r="BE150" s="59">
        <f t="shared" si="240"/>
        <v>436.86108333333334</v>
      </c>
      <c r="BF150" s="59">
        <f t="shared" si="242"/>
        <v>298.78333333333342</v>
      </c>
      <c r="BG150" s="59">
        <f t="shared" si="243"/>
        <v>229.74441666666669</v>
      </c>
      <c r="BH150" s="59">
        <f t="shared" ref="BH150:BH173" si="244">($L$54/$V$4)</f>
        <v>298.78333333333342</v>
      </c>
      <c r="BI150" s="59">
        <f t="shared" si="183"/>
        <v>436.86108333333334</v>
      </c>
      <c r="BJ150" s="59">
        <f t="shared" si="185"/>
        <v>505.89991666666657</v>
      </c>
      <c r="BK150" s="59">
        <f t="shared" si="187"/>
        <v>462.01641666666666</v>
      </c>
      <c r="BL150" s="59">
        <f t="shared" si="189"/>
        <v>313.87650000000008</v>
      </c>
      <c r="BM150" s="59">
        <f t="shared" si="191"/>
        <v>239.80658333333335</v>
      </c>
      <c r="BN150" s="59">
        <f t="shared" si="193"/>
        <v>256.58483333333334</v>
      </c>
      <c r="BO150" s="59">
        <f t="shared" si="195"/>
        <v>427.64141666666666</v>
      </c>
      <c r="BP150" s="59">
        <f t="shared" si="198"/>
        <v>513.16974999999991</v>
      </c>
      <c r="BQ150" s="59">
        <f t="shared" si="200"/>
        <v>301.86449999999996</v>
      </c>
      <c r="BR150" s="59">
        <f t="shared" si="202"/>
        <v>181.11866666666668</v>
      </c>
      <c r="BS150" s="59">
        <f t="shared" si="204"/>
        <v>120.74583333333334</v>
      </c>
      <c r="BT150" s="59">
        <f t="shared" si="206"/>
        <v>181.11866666666668</v>
      </c>
      <c r="BU150" s="59">
        <f t="shared" si="208"/>
        <v>301.86449999999996</v>
      </c>
      <c r="BV150" s="59">
        <f t="shared" si="210"/>
        <v>362.23750000000001</v>
      </c>
      <c r="BW150" s="59">
        <f t="shared" si="212"/>
        <v>150.93224999999998</v>
      </c>
      <c r="BX150" s="59">
        <f t="shared" si="214"/>
        <v>90.559333333333342</v>
      </c>
      <c r="BY150" s="59">
        <f t="shared" si="216"/>
        <v>60.372916666666669</v>
      </c>
      <c r="BZ150" s="59">
        <f t="shared" si="218"/>
        <v>90.559333333333342</v>
      </c>
      <c r="CA150" s="59">
        <f t="shared" si="220"/>
        <v>150.93224999999998</v>
      </c>
      <c r="CB150" s="59">
        <f t="shared" si="222"/>
        <v>181.11875000000001</v>
      </c>
      <c r="CC150" s="59">
        <f t="shared" si="224"/>
        <v>0</v>
      </c>
      <c r="CD150" s="59">
        <f t="shared" si="226"/>
        <v>0</v>
      </c>
      <c r="CE150" s="59">
        <f t="shared" si="228"/>
        <v>0</v>
      </c>
      <c r="CG150" s="49">
        <f t="shared" si="229"/>
        <v>138998.71025</v>
      </c>
    </row>
    <row r="151" spans="1:85" x14ac:dyDescent="0.3">
      <c r="A151" s="94" t="s">
        <v>29</v>
      </c>
      <c r="B151" s="79">
        <v>2032</v>
      </c>
      <c r="L151" s="49">
        <f t="shared" si="230"/>
        <v>0</v>
      </c>
      <c r="M151" s="82">
        <f t="shared" si="235"/>
        <v>22846062.34999999</v>
      </c>
      <c r="N151" s="49">
        <f t="shared" si="231"/>
        <v>134084.74475000004</v>
      </c>
      <c r="O151" s="82">
        <f t="shared" si="236"/>
        <v>21463076.859666679</v>
      </c>
      <c r="P151" s="82">
        <f t="shared" si="232"/>
        <v>1382985.4903333113</v>
      </c>
      <c r="Q151" s="82">
        <f t="shared" si="233"/>
        <v>2336.1123885898419</v>
      </c>
      <c r="R151" s="82">
        <f t="shared" si="241"/>
        <v>7883.0172948998743</v>
      </c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>
        <f t="shared" si="199"/>
        <v>3205.0681666666665</v>
      </c>
      <c r="AM151" s="59">
        <f t="shared" si="201"/>
        <v>3470.1737499999999</v>
      </c>
      <c r="AN151" s="59">
        <f t="shared" si="203"/>
        <v>2618.9530833333333</v>
      </c>
      <c r="AO151" s="59">
        <f t="shared" si="205"/>
        <v>5148.4816666666675</v>
      </c>
      <c r="AP151" s="59">
        <f t="shared" si="207"/>
        <v>8538.7404999999999</v>
      </c>
      <c r="AQ151" s="59">
        <f t="shared" si="209"/>
        <v>10274.190916666668</v>
      </c>
      <c r="AR151" s="59">
        <f t="shared" si="211"/>
        <v>9660.3310833333326</v>
      </c>
      <c r="AS151" s="59">
        <f t="shared" si="213"/>
        <v>5995.5114166666663</v>
      </c>
      <c r="AT151" s="59">
        <f t="shared" si="215"/>
        <v>4003.8519166666665</v>
      </c>
      <c r="AU151" s="59">
        <f t="shared" si="217"/>
        <v>5827.9452499999998</v>
      </c>
      <c r="AV151" s="59">
        <f t="shared" si="219"/>
        <v>9643.6972500000011</v>
      </c>
      <c r="AW151" s="59">
        <f t="shared" si="221"/>
        <v>11635.356666666665</v>
      </c>
      <c r="AX151" s="59">
        <f t="shared" si="223"/>
        <v>9811.2633333333342</v>
      </c>
      <c r="AY151" s="59">
        <f t="shared" si="225"/>
        <v>6020.6667500000003</v>
      </c>
      <c r="AZ151" s="59">
        <f t="shared" si="227"/>
        <v>4018.9451666666669</v>
      </c>
      <c r="BA151" s="59">
        <f t="shared" si="234"/>
        <v>5838.007333333333</v>
      </c>
      <c r="BB151" s="59">
        <f t="shared" si="237"/>
        <v>9668.3391666666666</v>
      </c>
      <c r="BC151" s="59">
        <f t="shared" si="238"/>
        <v>11666.241166666667</v>
      </c>
      <c r="BD151" s="59">
        <f t="shared" si="239"/>
        <v>445.52699999999999</v>
      </c>
      <c r="BE151" s="59">
        <f t="shared" si="240"/>
        <v>436.86108333333334</v>
      </c>
      <c r="BF151" s="59">
        <f t="shared" si="242"/>
        <v>298.78333333333342</v>
      </c>
      <c r="BG151" s="59">
        <f t="shared" si="243"/>
        <v>229.74441666666669</v>
      </c>
      <c r="BH151" s="59">
        <f t="shared" si="244"/>
        <v>298.78333333333342</v>
      </c>
      <c r="BI151" s="59">
        <f t="shared" ref="BI151:BI174" si="245">($L$55/$V$4)</f>
        <v>436.86108333333334</v>
      </c>
      <c r="BJ151" s="59">
        <f t="shared" si="185"/>
        <v>505.89991666666657</v>
      </c>
      <c r="BK151" s="59">
        <f t="shared" si="187"/>
        <v>462.01641666666666</v>
      </c>
      <c r="BL151" s="59">
        <f t="shared" si="189"/>
        <v>313.87650000000008</v>
      </c>
      <c r="BM151" s="59">
        <f t="shared" si="191"/>
        <v>239.80658333333335</v>
      </c>
      <c r="BN151" s="59">
        <f t="shared" si="193"/>
        <v>256.58483333333334</v>
      </c>
      <c r="BO151" s="59">
        <f t="shared" si="195"/>
        <v>427.64141666666666</v>
      </c>
      <c r="BP151" s="59">
        <f t="shared" si="198"/>
        <v>513.16974999999991</v>
      </c>
      <c r="BQ151" s="59">
        <f t="shared" si="200"/>
        <v>301.86449999999996</v>
      </c>
      <c r="BR151" s="59">
        <f t="shared" si="202"/>
        <v>181.11866666666668</v>
      </c>
      <c r="BS151" s="59">
        <f t="shared" si="204"/>
        <v>120.74583333333334</v>
      </c>
      <c r="BT151" s="59">
        <f t="shared" si="206"/>
        <v>181.11866666666668</v>
      </c>
      <c r="BU151" s="59">
        <f t="shared" si="208"/>
        <v>301.86449999999996</v>
      </c>
      <c r="BV151" s="59">
        <f t="shared" si="210"/>
        <v>362.23750000000001</v>
      </c>
      <c r="BW151" s="59">
        <f t="shared" si="212"/>
        <v>150.93224999999998</v>
      </c>
      <c r="BX151" s="59">
        <f t="shared" si="214"/>
        <v>90.559333333333342</v>
      </c>
      <c r="BY151" s="59">
        <f t="shared" si="216"/>
        <v>60.372916666666669</v>
      </c>
      <c r="BZ151" s="59">
        <f t="shared" si="218"/>
        <v>90.559333333333342</v>
      </c>
      <c r="CA151" s="59">
        <f t="shared" si="220"/>
        <v>150.93224999999998</v>
      </c>
      <c r="CB151" s="59">
        <f t="shared" si="222"/>
        <v>181.11875000000001</v>
      </c>
      <c r="CC151" s="59">
        <f t="shared" si="224"/>
        <v>0</v>
      </c>
      <c r="CD151" s="59">
        <f t="shared" si="226"/>
        <v>0</v>
      </c>
      <c r="CE151" s="59">
        <f t="shared" si="228"/>
        <v>0</v>
      </c>
      <c r="CG151" s="49">
        <f t="shared" si="229"/>
        <v>134084.74475000004</v>
      </c>
    </row>
    <row r="152" spans="1:85" x14ac:dyDescent="0.3">
      <c r="A152" s="94" t="s">
        <v>18</v>
      </c>
      <c r="B152" s="79">
        <v>2033</v>
      </c>
      <c r="L152" s="49">
        <f t="shared" si="230"/>
        <v>0</v>
      </c>
      <c r="M152" s="82">
        <f t="shared" si="235"/>
        <v>22846062.34999999</v>
      </c>
      <c r="N152" s="49">
        <f t="shared" si="231"/>
        <v>130879.67658333333</v>
      </c>
      <c r="O152" s="82">
        <f t="shared" si="236"/>
        <v>21593956.536250014</v>
      </c>
      <c r="P152" s="82">
        <f t="shared" si="232"/>
        <v>1252105.8137499765</v>
      </c>
      <c r="Q152" s="82">
        <f t="shared" si="233"/>
        <v>2115.0329658351811</v>
      </c>
      <c r="R152" s="82">
        <f t="shared" si="241"/>
        <v>7137.0031383748656</v>
      </c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>
        <f t="shared" si="201"/>
        <v>3470.1737499999999</v>
      </c>
      <c r="AN152" s="59">
        <f t="shared" si="203"/>
        <v>2618.9530833333333</v>
      </c>
      <c r="AO152" s="59">
        <f t="shared" si="205"/>
        <v>5148.4816666666675</v>
      </c>
      <c r="AP152" s="59">
        <f t="shared" si="207"/>
        <v>8538.7404999999999</v>
      </c>
      <c r="AQ152" s="59">
        <f t="shared" si="209"/>
        <v>10274.190916666668</v>
      </c>
      <c r="AR152" s="59">
        <f t="shared" si="211"/>
        <v>9660.3310833333326</v>
      </c>
      <c r="AS152" s="59">
        <f t="shared" si="213"/>
        <v>5995.5114166666663</v>
      </c>
      <c r="AT152" s="59">
        <f t="shared" si="215"/>
        <v>4003.8519166666665</v>
      </c>
      <c r="AU152" s="59">
        <f t="shared" si="217"/>
        <v>5827.9452499999998</v>
      </c>
      <c r="AV152" s="59">
        <f t="shared" si="219"/>
        <v>9643.6972500000011</v>
      </c>
      <c r="AW152" s="59">
        <f t="shared" si="221"/>
        <v>11635.356666666665</v>
      </c>
      <c r="AX152" s="59">
        <f t="shared" si="223"/>
        <v>9811.2633333333342</v>
      </c>
      <c r="AY152" s="59">
        <f t="shared" si="225"/>
        <v>6020.6667500000003</v>
      </c>
      <c r="AZ152" s="59">
        <f t="shared" si="227"/>
        <v>4018.9451666666669</v>
      </c>
      <c r="BA152" s="59">
        <f t="shared" si="234"/>
        <v>5838.007333333333</v>
      </c>
      <c r="BB152" s="59">
        <f t="shared" si="237"/>
        <v>9668.3391666666666</v>
      </c>
      <c r="BC152" s="59">
        <f t="shared" si="238"/>
        <v>11666.241166666667</v>
      </c>
      <c r="BD152" s="59">
        <f t="shared" si="239"/>
        <v>445.52699999999999</v>
      </c>
      <c r="BE152" s="59">
        <f t="shared" si="240"/>
        <v>436.86108333333334</v>
      </c>
      <c r="BF152" s="59">
        <f t="shared" si="242"/>
        <v>298.78333333333342</v>
      </c>
      <c r="BG152" s="59">
        <f t="shared" si="243"/>
        <v>229.74441666666669</v>
      </c>
      <c r="BH152" s="59">
        <f t="shared" si="244"/>
        <v>298.78333333333342</v>
      </c>
      <c r="BI152" s="59">
        <f t="shared" si="245"/>
        <v>436.86108333333334</v>
      </c>
      <c r="BJ152" s="59">
        <f t="shared" ref="BJ152:BJ175" si="246">($L$56/$V$4)</f>
        <v>505.89991666666657</v>
      </c>
      <c r="BK152" s="59">
        <f t="shared" si="187"/>
        <v>462.01641666666666</v>
      </c>
      <c r="BL152" s="59">
        <f t="shared" si="189"/>
        <v>313.87650000000008</v>
      </c>
      <c r="BM152" s="59">
        <f t="shared" si="191"/>
        <v>239.80658333333335</v>
      </c>
      <c r="BN152" s="59">
        <f t="shared" si="193"/>
        <v>256.58483333333334</v>
      </c>
      <c r="BO152" s="59">
        <f t="shared" si="195"/>
        <v>427.64141666666666</v>
      </c>
      <c r="BP152" s="59">
        <f t="shared" si="198"/>
        <v>513.16974999999991</v>
      </c>
      <c r="BQ152" s="59">
        <f t="shared" si="200"/>
        <v>301.86449999999996</v>
      </c>
      <c r="BR152" s="59">
        <f t="shared" si="202"/>
        <v>181.11866666666668</v>
      </c>
      <c r="BS152" s="59">
        <f t="shared" si="204"/>
        <v>120.74583333333334</v>
      </c>
      <c r="BT152" s="59">
        <f t="shared" si="206"/>
        <v>181.11866666666668</v>
      </c>
      <c r="BU152" s="59">
        <f t="shared" si="208"/>
        <v>301.86449999999996</v>
      </c>
      <c r="BV152" s="59">
        <f t="shared" si="210"/>
        <v>362.23750000000001</v>
      </c>
      <c r="BW152" s="59">
        <f t="shared" si="212"/>
        <v>150.93224999999998</v>
      </c>
      <c r="BX152" s="59">
        <f t="shared" si="214"/>
        <v>90.559333333333342</v>
      </c>
      <c r="BY152" s="59">
        <f t="shared" si="216"/>
        <v>60.372916666666669</v>
      </c>
      <c r="BZ152" s="59">
        <f t="shared" si="218"/>
        <v>90.559333333333342</v>
      </c>
      <c r="CA152" s="59">
        <f t="shared" si="220"/>
        <v>150.93224999999998</v>
      </c>
      <c r="CB152" s="59">
        <f t="shared" si="222"/>
        <v>181.11875000000001</v>
      </c>
      <c r="CC152" s="59">
        <f t="shared" si="224"/>
        <v>0</v>
      </c>
      <c r="CD152" s="59">
        <f t="shared" si="226"/>
        <v>0</v>
      </c>
      <c r="CE152" s="59">
        <f t="shared" si="228"/>
        <v>0</v>
      </c>
      <c r="CG152" s="49">
        <f t="shared" si="229"/>
        <v>130879.67658333333</v>
      </c>
    </row>
    <row r="153" spans="1:85" x14ac:dyDescent="0.3">
      <c r="A153" s="94" t="s">
        <v>19</v>
      </c>
      <c r="B153" s="79">
        <v>2033</v>
      </c>
      <c r="L153" s="49">
        <f t="shared" si="230"/>
        <v>0</v>
      </c>
      <c r="M153" s="82">
        <f t="shared" si="235"/>
        <v>22846062.34999999</v>
      </c>
      <c r="N153" s="49">
        <f t="shared" si="231"/>
        <v>127409.50283333332</v>
      </c>
      <c r="O153" s="82">
        <f t="shared" si="236"/>
        <v>21721366.039083347</v>
      </c>
      <c r="P153" s="82">
        <f t="shared" si="232"/>
        <v>1124696.3109166436</v>
      </c>
      <c r="Q153" s="82">
        <f t="shared" si="233"/>
        <v>1899.8152935794244</v>
      </c>
      <c r="R153" s="82">
        <f t="shared" si="241"/>
        <v>6410.7689722248688</v>
      </c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>
        <f t="shared" si="203"/>
        <v>2618.9530833333333</v>
      </c>
      <c r="AO153" s="59">
        <f t="shared" si="205"/>
        <v>5148.4816666666675</v>
      </c>
      <c r="AP153" s="59">
        <f t="shared" si="207"/>
        <v>8538.7404999999999</v>
      </c>
      <c r="AQ153" s="59">
        <f t="shared" si="209"/>
        <v>10274.190916666668</v>
      </c>
      <c r="AR153" s="59">
        <f t="shared" si="211"/>
        <v>9660.3310833333326</v>
      </c>
      <c r="AS153" s="59">
        <f t="shared" si="213"/>
        <v>5995.5114166666663</v>
      </c>
      <c r="AT153" s="59">
        <f t="shared" si="215"/>
        <v>4003.8519166666665</v>
      </c>
      <c r="AU153" s="59">
        <f t="shared" si="217"/>
        <v>5827.9452499999998</v>
      </c>
      <c r="AV153" s="59">
        <f t="shared" si="219"/>
        <v>9643.6972500000011</v>
      </c>
      <c r="AW153" s="59">
        <f t="shared" si="221"/>
        <v>11635.356666666665</v>
      </c>
      <c r="AX153" s="59">
        <f t="shared" si="223"/>
        <v>9811.2633333333342</v>
      </c>
      <c r="AY153" s="59">
        <f t="shared" si="225"/>
        <v>6020.6667500000003</v>
      </c>
      <c r="AZ153" s="59">
        <f t="shared" si="227"/>
        <v>4018.9451666666669</v>
      </c>
      <c r="BA153" s="59">
        <f t="shared" si="234"/>
        <v>5838.007333333333</v>
      </c>
      <c r="BB153" s="59">
        <f t="shared" si="237"/>
        <v>9668.3391666666666</v>
      </c>
      <c r="BC153" s="59">
        <f t="shared" si="238"/>
        <v>11666.241166666667</v>
      </c>
      <c r="BD153" s="59">
        <f t="shared" si="239"/>
        <v>445.52699999999999</v>
      </c>
      <c r="BE153" s="59">
        <f t="shared" si="240"/>
        <v>436.86108333333334</v>
      </c>
      <c r="BF153" s="59">
        <f t="shared" si="242"/>
        <v>298.78333333333342</v>
      </c>
      <c r="BG153" s="59">
        <f t="shared" si="243"/>
        <v>229.74441666666669</v>
      </c>
      <c r="BH153" s="59">
        <f t="shared" si="244"/>
        <v>298.78333333333342</v>
      </c>
      <c r="BI153" s="59">
        <f t="shared" si="245"/>
        <v>436.86108333333334</v>
      </c>
      <c r="BJ153" s="59">
        <f t="shared" si="246"/>
        <v>505.89991666666657</v>
      </c>
      <c r="BK153" s="59">
        <f t="shared" ref="BK153:BK176" si="247">($L$57/$V$4)</f>
        <v>462.01641666666666</v>
      </c>
      <c r="BL153" s="59">
        <f t="shared" si="189"/>
        <v>313.87650000000008</v>
      </c>
      <c r="BM153" s="59">
        <f t="shared" si="191"/>
        <v>239.80658333333335</v>
      </c>
      <c r="BN153" s="59">
        <f t="shared" si="193"/>
        <v>256.58483333333334</v>
      </c>
      <c r="BO153" s="59">
        <f t="shared" si="195"/>
        <v>427.64141666666666</v>
      </c>
      <c r="BP153" s="59">
        <f t="shared" si="198"/>
        <v>513.16974999999991</v>
      </c>
      <c r="BQ153" s="59">
        <f t="shared" si="200"/>
        <v>301.86449999999996</v>
      </c>
      <c r="BR153" s="59">
        <f t="shared" si="202"/>
        <v>181.11866666666668</v>
      </c>
      <c r="BS153" s="59">
        <f t="shared" si="204"/>
        <v>120.74583333333334</v>
      </c>
      <c r="BT153" s="59">
        <f t="shared" si="206"/>
        <v>181.11866666666668</v>
      </c>
      <c r="BU153" s="59">
        <f t="shared" si="208"/>
        <v>301.86449999999996</v>
      </c>
      <c r="BV153" s="59">
        <f t="shared" si="210"/>
        <v>362.23750000000001</v>
      </c>
      <c r="BW153" s="59">
        <f t="shared" si="212"/>
        <v>150.93224999999998</v>
      </c>
      <c r="BX153" s="59">
        <f t="shared" si="214"/>
        <v>90.559333333333342</v>
      </c>
      <c r="BY153" s="59">
        <f t="shared" si="216"/>
        <v>60.372916666666669</v>
      </c>
      <c r="BZ153" s="59">
        <f t="shared" si="218"/>
        <v>90.559333333333342</v>
      </c>
      <c r="CA153" s="59">
        <f t="shared" si="220"/>
        <v>150.93224999999998</v>
      </c>
      <c r="CB153" s="59">
        <f t="shared" si="222"/>
        <v>181.11875000000001</v>
      </c>
      <c r="CC153" s="59">
        <f t="shared" si="224"/>
        <v>0</v>
      </c>
      <c r="CD153" s="59">
        <f t="shared" si="226"/>
        <v>0</v>
      </c>
      <c r="CE153" s="59">
        <f t="shared" si="228"/>
        <v>0</v>
      </c>
      <c r="CG153" s="49">
        <f t="shared" si="229"/>
        <v>127409.50283333332</v>
      </c>
    </row>
    <row r="154" spans="1:85" x14ac:dyDescent="0.3">
      <c r="A154" s="94" t="s">
        <v>20</v>
      </c>
      <c r="B154" s="79">
        <v>2033</v>
      </c>
      <c r="L154" s="49">
        <f t="shared" si="230"/>
        <v>0</v>
      </c>
      <c r="M154" s="82">
        <f t="shared" si="235"/>
        <v>22846062.34999999</v>
      </c>
      <c r="N154" s="49">
        <f t="shared" si="231"/>
        <v>124790.54974999999</v>
      </c>
      <c r="O154" s="82">
        <f t="shared" si="236"/>
        <v>21846156.588833347</v>
      </c>
      <c r="P154" s="82">
        <f t="shared" si="232"/>
        <v>999905.76116664335</v>
      </c>
      <c r="Q154" s="82">
        <f t="shared" si="233"/>
        <v>1689.0215063071857</v>
      </c>
      <c r="R154" s="82">
        <f t="shared" si="241"/>
        <v>5699.4628386498671</v>
      </c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>
        <f t="shared" si="205"/>
        <v>5148.4816666666675</v>
      </c>
      <c r="AP154" s="59">
        <f t="shared" si="207"/>
        <v>8538.7404999999999</v>
      </c>
      <c r="AQ154" s="59">
        <f t="shared" si="209"/>
        <v>10274.190916666668</v>
      </c>
      <c r="AR154" s="59">
        <f t="shared" si="211"/>
        <v>9660.3310833333326</v>
      </c>
      <c r="AS154" s="59">
        <f t="shared" si="213"/>
        <v>5995.5114166666663</v>
      </c>
      <c r="AT154" s="59">
        <f t="shared" si="215"/>
        <v>4003.8519166666665</v>
      </c>
      <c r="AU154" s="59">
        <f t="shared" si="217"/>
        <v>5827.9452499999998</v>
      </c>
      <c r="AV154" s="59">
        <f t="shared" si="219"/>
        <v>9643.6972500000011</v>
      </c>
      <c r="AW154" s="59">
        <f t="shared" si="221"/>
        <v>11635.356666666665</v>
      </c>
      <c r="AX154" s="59">
        <f t="shared" si="223"/>
        <v>9811.2633333333342</v>
      </c>
      <c r="AY154" s="59">
        <f t="shared" si="225"/>
        <v>6020.6667500000003</v>
      </c>
      <c r="AZ154" s="59">
        <f t="shared" si="227"/>
        <v>4018.9451666666669</v>
      </c>
      <c r="BA154" s="59">
        <f t="shared" si="234"/>
        <v>5838.007333333333</v>
      </c>
      <c r="BB154" s="59">
        <f t="shared" si="237"/>
        <v>9668.3391666666666</v>
      </c>
      <c r="BC154" s="59">
        <f t="shared" si="238"/>
        <v>11666.241166666667</v>
      </c>
      <c r="BD154" s="59">
        <f t="shared" si="239"/>
        <v>445.52699999999999</v>
      </c>
      <c r="BE154" s="59">
        <f t="shared" si="240"/>
        <v>436.86108333333334</v>
      </c>
      <c r="BF154" s="59">
        <f t="shared" si="242"/>
        <v>298.78333333333342</v>
      </c>
      <c r="BG154" s="59">
        <f t="shared" si="243"/>
        <v>229.74441666666669</v>
      </c>
      <c r="BH154" s="59">
        <f t="shared" si="244"/>
        <v>298.78333333333342</v>
      </c>
      <c r="BI154" s="59">
        <f t="shared" si="245"/>
        <v>436.86108333333334</v>
      </c>
      <c r="BJ154" s="59">
        <f t="shared" si="246"/>
        <v>505.89991666666657</v>
      </c>
      <c r="BK154" s="59">
        <f t="shared" si="247"/>
        <v>462.01641666666666</v>
      </c>
      <c r="BL154" s="59">
        <f t="shared" ref="BL154:BL177" si="248">($L$58/$V$4)</f>
        <v>313.87650000000008</v>
      </c>
      <c r="BM154" s="59">
        <f t="shared" si="191"/>
        <v>239.80658333333335</v>
      </c>
      <c r="BN154" s="59">
        <f t="shared" si="193"/>
        <v>256.58483333333334</v>
      </c>
      <c r="BO154" s="59">
        <f t="shared" si="195"/>
        <v>427.64141666666666</v>
      </c>
      <c r="BP154" s="59">
        <f t="shared" si="198"/>
        <v>513.16974999999991</v>
      </c>
      <c r="BQ154" s="59">
        <f t="shared" si="200"/>
        <v>301.86449999999996</v>
      </c>
      <c r="BR154" s="59">
        <f t="shared" si="202"/>
        <v>181.11866666666668</v>
      </c>
      <c r="BS154" s="59">
        <f t="shared" si="204"/>
        <v>120.74583333333334</v>
      </c>
      <c r="BT154" s="59">
        <f t="shared" si="206"/>
        <v>181.11866666666668</v>
      </c>
      <c r="BU154" s="59">
        <f t="shared" si="208"/>
        <v>301.86449999999996</v>
      </c>
      <c r="BV154" s="59">
        <f t="shared" si="210"/>
        <v>362.23750000000001</v>
      </c>
      <c r="BW154" s="59">
        <f t="shared" si="212"/>
        <v>150.93224999999998</v>
      </c>
      <c r="BX154" s="59">
        <f t="shared" si="214"/>
        <v>90.559333333333342</v>
      </c>
      <c r="BY154" s="59">
        <f t="shared" si="216"/>
        <v>60.372916666666669</v>
      </c>
      <c r="BZ154" s="59">
        <f t="shared" si="218"/>
        <v>90.559333333333342</v>
      </c>
      <c r="CA154" s="59">
        <f t="shared" si="220"/>
        <v>150.93224999999998</v>
      </c>
      <c r="CB154" s="59">
        <f t="shared" si="222"/>
        <v>181.11875000000001</v>
      </c>
      <c r="CC154" s="59">
        <f t="shared" si="224"/>
        <v>0</v>
      </c>
      <c r="CD154" s="59">
        <f t="shared" si="226"/>
        <v>0</v>
      </c>
      <c r="CE154" s="59">
        <f t="shared" si="228"/>
        <v>0</v>
      </c>
      <c r="CG154" s="49">
        <f t="shared" si="229"/>
        <v>124790.54974999999</v>
      </c>
    </row>
    <row r="155" spans="1:85" x14ac:dyDescent="0.3">
      <c r="A155" s="94" t="s">
        <v>21</v>
      </c>
      <c r="B155" s="79">
        <v>2033</v>
      </c>
      <c r="L155" s="49">
        <f t="shared" si="230"/>
        <v>0</v>
      </c>
      <c r="M155" s="82">
        <f t="shared" si="235"/>
        <v>22846062.34999999</v>
      </c>
      <c r="N155" s="49">
        <f t="shared" si="231"/>
        <v>119642.06808333333</v>
      </c>
      <c r="O155" s="82">
        <f t="shared" si="236"/>
        <v>21965798.656916682</v>
      </c>
      <c r="P155" s="82">
        <f t="shared" si="232"/>
        <v>880263.69308330864</v>
      </c>
      <c r="Q155" s="82">
        <f t="shared" si="233"/>
        <v>1486.9244348631273</v>
      </c>
      <c r="R155" s="82">
        <f t="shared" si="241"/>
        <v>5017.5030505748591</v>
      </c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>
        <f t="shared" si="207"/>
        <v>8538.7404999999999</v>
      </c>
      <c r="AQ155" s="59">
        <f t="shared" si="209"/>
        <v>10274.190916666668</v>
      </c>
      <c r="AR155" s="59">
        <f t="shared" si="211"/>
        <v>9660.3310833333326</v>
      </c>
      <c r="AS155" s="59">
        <f t="shared" si="213"/>
        <v>5995.5114166666663</v>
      </c>
      <c r="AT155" s="59">
        <f t="shared" si="215"/>
        <v>4003.8519166666665</v>
      </c>
      <c r="AU155" s="59">
        <f t="shared" si="217"/>
        <v>5827.9452499999998</v>
      </c>
      <c r="AV155" s="59">
        <f t="shared" si="219"/>
        <v>9643.6972500000011</v>
      </c>
      <c r="AW155" s="59">
        <f t="shared" si="221"/>
        <v>11635.356666666665</v>
      </c>
      <c r="AX155" s="59">
        <f t="shared" si="223"/>
        <v>9811.2633333333342</v>
      </c>
      <c r="AY155" s="59">
        <f t="shared" si="225"/>
        <v>6020.6667500000003</v>
      </c>
      <c r="AZ155" s="59">
        <f t="shared" si="227"/>
        <v>4018.9451666666669</v>
      </c>
      <c r="BA155" s="59">
        <f t="shared" si="234"/>
        <v>5838.007333333333</v>
      </c>
      <c r="BB155" s="59">
        <f t="shared" si="237"/>
        <v>9668.3391666666666</v>
      </c>
      <c r="BC155" s="59">
        <f t="shared" si="238"/>
        <v>11666.241166666667</v>
      </c>
      <c r="BD155" s="59">
        <f t="shared" si="239"/>
        <v>445.52699999999999</v>
      </c>
      <c r="BE155" s="59">
        <f t="shared" si="240"/>
        <v>436.86108333333334</v>
      </c>
      <c r="BF155" s="59">
        <f t="shared" si="242"/>
        <v>298.78333333333342</v>
      </c>
      <c r="BG155" s="59">
        <f t="shared" si="243"/>
        <v>229.74441666666669</v>
      </c>
      <c r="BH155" s="59">
        <f t="shared" si="244"/>
        <v>298.78333333333342</v>
      </c>
      <c r="BI155" s="59">
        <f t="shared" si="245"/>
        <v>436.86108333333334</v>
      </c>
      <c r="BJ155" s="59">
        <f t="shared" si="246"/>
        <v>505.89991666666657</v>
      </c>
      <c r="BK155" s="59">
        <f t="shared" si="247"/>
        <v>462.01641666666666</v>
      </c>
      <c r="BL155" s="59">
        <f t="shared" si="248"/>
        <v>313.87650000000008</v>
      </c>
      <c r="BM155" s="59">
        <f t="shared" ref="BM155:BM178" si="249">($L$59/$V$4)</f>
        <v>239.80658333333335</v>
      </c>
      <c r="BN155" s="59">
        <f t="shared" si="193"/>
        <v>256.58483333333334</v>
      </c>
      <c r="BO155" s="59">
        <f t="shared" si="195"/>
        <v>427.64141666666666</v>
      </c>
      <c r="BP155" s="59">
        <f t="shared" si="198"/>
        <v>513.16974999999991</v>
      </c>
      <c r="BQ155" s="59">
        <f t="shared" si="200"/>
        <v>301.86449999999996</v>
      </c>
      <c r="BR155" s="59">
        <f t="shared" si="202"/>
        <v>181.11866666666668</v>
      </c>
      <c r="BS155" s="59">
        <f t="shared" si="204"/>
        <v>120.74583333333334</v>
      </c>
      <c r="BT155" s="59">
        <f t="shared" si="206"/>
        <v>181.11866666666668</v>
      </c>
      <c r="BU155" s="59">
        <f t="shared" si="208"/>
        <v>301.86449999999996</v>
      </c>
      <c r="BV155" s="59">
        <f t="shared" si="210"/>
        <v>362.23750000000001</v>
      </c>
      <c r="BW155" s="59">
        <f t="shared" si="212"/>
        <v>150.93224999999998</v>
      </c>
      <c r="BX155" s="59">
        <f t="shared" si="214"/>
        <v>90.559333333333342</v>
      </c>
      <c r="BY155" s="59">
        <f t="shared" si="216"/>
        <v>60.372916666666669</v>
      </c>
      <c r="BZ155" s="59">
        <f t="shared" si="218"/>
        <v>90.559333333333342</v>
      </c>
      <c r="CA155" s="59">
        <f t="shared" si="220"/>
        <v>150.93224999999998</v>
      </c>
      <c r="CB155" s="59">
        <f t="shared" si="222"/>
        <v>181.11875000000001</v>
      </c>
      <c r="CC155" s="59">
        <f t="shared" si="224"/>
        <v>0</v>
      </c>
      <c r="CD155" s="59">
        <f t="shared" si="226"/>
        <v>0</v>
      </c>
      <c r="CE155" s="59">
        <f t="shared" si="228"/>
        <v>0</v>
      </c>
      <c r="CG155" s="49">
        <f t="shared" si="229"/>
        <v>119642.06808333333</v>
      </c>
    </row>
    <row r="156" spans="1:85" x14ac:dyDescent="0.3">
      <c r="A156" s="94" t="s">
        <v>22</v>
      </c>
      <c r="B156" s="79">
        <v>2033</v>
      </c>
      <c r="L156" s="49">
        <f t="shared" si="230"/>
        <v>0</v>
      </c>
      <c r="M156" s="82">
        <f t="shared" si="235"/>
        <v>22846062.34999999</v>
      </c>
      <c r="N156" s="49">
        <f t="shared" si="231"/>
        <v>111103.32758333332</v>
      </c>
      <c r="O156" s="82">
        <f t="shared" si="236"/>
        <v>22076901.984500013</v>
      </c>
      <c r="P156" s="82">
        <f t="shared" si="232"/>
        <v>769160.36549997702</v>
      </c>
      <c r="Q156" s="82">
        <f t="shared" si="233"/>
        <v>1299.250839011863</v>
      </c>
      <c r="R156" s="82">
        <f t="shared" si="241"/>
        <v>4384.2140833498697</v>
      </c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>
        <f t="shared" si="209"/>
        <v>10274.190916666668</v>
      </c>
      <c r="AR156" s="59">
        <f t="shared" si="211"/>
        <v>9660.3310833333326</v>
      </c>
      <c r="AS156" s="59">
        <f t="shared" si="213"/>
        <v>5995.5114166666663</v>
      </c>
      <c r="AT156" s="59">
        <f t="shared" si="215"/>
        <v>4003.8519166666665</v>
      </c>
      <c r="AU156" s="59">
        <f t="shared" si="217"/>
        <v>5827.9452499999998</v>
      </c>
      <c r="AV156" s="59">
        <f t="shared" si="219"/>
        <v>9643.6972500000011</v>
      </c>
      <c r="AW156" s="59">
        <f t="shared" si="221"/>
        <v>11635.356666666665</v>
      </c>
      <c r="AX156" s="59">
        <f t="shared" si="223"/>
        <v>9811.2633333333342</v>
      </c>
      <c r="AY156" s="59">
        <f t="shared" si="225"/>
        <v>6020.6667500000003</v>
      </c>
      <c r="AZ156" s="59">
        <f t="shared" si="227"/>
        <v>4018.9451666666669</v>
      </c>
      <c r="BA156" s="59">
        <f t="shared" si="234"/>
        <v>5838.007333333333</v>
      </c>
      <c r="BB156" s="59">
        <f t="shared" si="237"/>
        <v>9668.3391666666666</v>
      </c>
      <c r="BC156" s="59">
        <f t="shared" si="238"/>
        <v>11666.241166666667</v>
      </c>
      <c r="BD156" s="59">
        <f t="shared" si="239"/>
        <v>445.52699999999999</v>
      </c>
      <c r="BE156" s="59">
        <f t="shared" si="240"/>
        <v>436.86108333333334</v>
      </c>
      <c r="BF156" s="59">
        <f t="shared" si="242"/>
        <v>298.78333333333342</v>
      </c>
      <c r="BG156" s="59">
        <f t="shared" si="243"/>
        <v>229.74441666666669</v>
      </c>
      <c r="BH156" s="59">
        <f t="shared" si="244"/>
        <v>298.78333333333342</v>
      </c>
      <c r="BI156" s="59">
        <f t="shared" si="245"/>
        <v>436.86108333333334</v>
      </c>
      <c r="BJ156" s="59">
        <f t="shared" si="246"/>
        <v>505.89991666666657</v>
      </c>
      <c r="BK156" s="59">
        <f t="shared" si="247"/>
        <v>462.01641666666666</v>
      </c>
      <c r="BL156" s="59">
        <f t="shared" si="248"/>
        <v>313.87650000000008</v>
      </c>
      <c r="BM156" s="59">
        <f t="shared" si="249"/>
        <v>239.80658333333335</v>
      </c>
      <c r="BN156" s="59">
        <f t="shared" ref="BN156:BN179" si="250">($L$60/$V$4)</f>
        <v>256.58483333333334</v>
      </c>
      <c r="BO156" s="59">
        <f t="shared" si="195"/>
        <v>427.64141666666666</v>
      </c>
      <c r="BP156" s="59">
        <f t="shared" si="198"/>
        <v>513.16974999999991</v>
      </c>
      <c r="BQ156" s="59">
        <f t="shared" si="200"/>
        <v>301.86449999999996</v>
      </c>
      <c r="BR156" s="59">
        <f t="shared" si="202"/>
        <v>181.11866666666668</v>
      </c>
      <c r="BS156" s="59">
        <f t="shared" si="204"/>
        <v>120.74583333333334</v>
      </c>
      <c r="BT156" s="59">
        <f t="shared" si="206"/>
        <v>181.11866666666668</v>
      </c>
      <c r="BU156" s="59">
        <f t="shared" si="208"/>
        <v>301.86449999999996</v>
      </c>
      <c r="BV156" s="59">
        <f t="shared" si="210"/>
        <v>362.23750000000001</v>
      </c>
      <c r="BW156" s="59">
        <f t="shared" si="212"/>
        <v>150.93224999999998</v>
      </c>
      <c r="BX156" s="59">
        <f t="shared" si="214"/>
        <v>90.559333333333342</v>
      </c>
      <c r="BY156" s="59">
        <f t="shared" si="216"/>
        <v>60.372916666666669</v>
      </c>
      <c r="BZ156" s="59">
        <f t="shared" si="218"/>
        <v>90.559333333333342</v>
      </c>
      <c r="CA156" s="59">
        <f t="shared" si="220"/>
        <v>150.93224999999998</v>
      </c>
      <c r="CB156" s="59">
        <f t="shared" si="222"/>
        <v>181.11875000000001</v>
      </c>
      <c r="CC156" s="59">
        <f t="shared" si="224"/>
        <v>0</v>
      </c>
      <c r="CD156" s="59">
        <f t="shared" si="226"/>
        <v>0</v>
      </c>
      <c r="CE156" s="59">
        <f t="shared" si="228"/>
        <v>0</v>
      </c>
      <c r="CG156" s="49">
        <f t="shared" si="229"/>
        <v>111103.32758333332</v>
      </c>
    </row>
    <row r="157" spans="1:85" x14ac:dyDescent="0.3">
      <c r="A157" s="94" t="s">
        <v>23</v>
      </c>
      <c r="B157" s="79">
        <v>2033</v>
      </c>
      <c r="L157" s="49">
        <f t="shared" si="230"/>
        <v>0</v>
      </c>
      <c r="M157" s="82">
        <f t="shared" si="235"/>
        <v>22846062.34999999</v>
      </c>
      <c r="N157" s="49">
        <f t="shared" si="231"/>
        <v>100829.13666666667</v>
      </c>
      <c r="O157" s="82">
        <f t="shared" si="236"/>
        <v>22177731.12116668</v>
      </c>
      <c r="P157" s="82">
        <f t="shared" si="232"/>
        <v>668331.22883331031</v>
      </c>
      <c r="Q157" s="82">
        <f t="shared" si="233"/>
        <v>1128.9322080903994</v>
      </c>
      <c r="R157" s="82">
        <f t="shared" si="241"/>
        <v>3809.4880043498688</v>
      </c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>
        <f t="shared" si="211"/>
        <v>9660.3310833333326</v>
      </c>
      <c r="AS157" s="59">
        <f t="shared" si="213"/>
        <v>5995.5114166666663</v>
      </c>
      <c r="AT157" s="59">
        <f t="shared" si="215"/>
        <v>4003.8519166666665</v>
      </c>
      <c r="AU157" s="59">
        <f t="shared" si="217"/>
        <v>5827.9452499999998</v>
      </c>
      <c r="AV157" s="59">
        <f t="shared" si="219"/>
        <v>9643.6972500000011</v>
      </c>
      <c r="AW157" s="59">
        <f t="shared" si="221"/>
        <v>11635.356666666665</v>
      </c>
      <c r="AX157" s="59">
        <f t="shared" si="223"/>
        <v>9811.2633333333342</v>
      </c>
      <c r="AY157" s="59">
        <f t="shared" si="225"/>
        <v>6020.6667500000003</v>
      </c>
      <c r="AZ157" s="59">
        <f t="shared" si="227"/>
        <v>4018.9451666666669</v>
      </c>
      <c r="BA157" s="59">
        <f t="shared" si="234"/>
        <v>5838.007333333333</v>
      </c>
      <c r="BB157" s="59">
        <f t="shared" si="237"/>
        <v>9668.3391666666666</v>
      </c>
      <c r="BC157" s="59">
        <f t="shared" si="238"/>
        <v>11666.241166666667</v>
      </c>
      <c r="BD157" s="59">
        <f t="shared" si="239"/>
        <v>445.52699999999999</v>
      </c>
      <c r="BE157" s="59">
        <f t="shared" si="240"/>
        <v>436.86108333333334</v>
      </c>
      <c r="BF157" s="59">
        <f t="shared" si="242"/>
        <v>298.78333333333342</v>
      </c>
      <c r="BG157" s="59">
        <f t="shared" si="243"/>
        <v>229.74441666666669</v>
      </c>
      <c r="BH157" s="59">
        <f t="shared" si="244"/>
        <v>298.78333333333342</v>
      </c>
      <c r="BI157" s="59">
        <f t="shared" si="245"/>
        <v>436.86108333333334</v>
      </c>
      <c r="BJ157" s="59">
        <f t="shared" si="246"/>
        <v>505.89991666666657</v>
      </c>
      <c r="BK157" s="59">
        <f t="shared" si="247"/>
        <v>462.01641666666666</v>
      </c>
      <c r="BL157" s="59">
        <f t="shared" si="248"/>
        <v>313.87650000000008</v>
      </c>
      <c r="BM157" s="59">
        <f t="shared" si="249"/>
        <v>239.80658333333335</v>
      </c>
      <c r="BN157" s="59">
        <f t="shared" si="250"/>
        <v>256.58483333333334</v>
      </c>
      <c r="BO157" s="59">
        <f t="shared" ref="BO157:BO180" si="251">($L$61/$V$4)</f>
        <v>427.64141666666666</v>
      </c>
      <c r="BP157" s="59">
        <f t="shared" si="198"/>
        <v>513.16974999999991</v>
      </c>
      <c r="BQ157" s="59">
        <f t="shared" si="200"/>
        <v>301.86449999999996</v>
      </c>
      <c r="BR157" s="59">
        <f t="shared" si="202"/>
        <v>181.11866666666668</v>
      </c>
      <c r="BS157" s="59">
        <f t="shared" si="204"/>
        <v>120.74583333333334</v>
      </c>
      <c r="BT157" s="59">
        <f t="shared" si="206"/>
        <v>181.11866666666668</v>
      </c>
      <c r="BU157" s="59">
        <f t="shared" si="208"/>
        <v>301.86449999999996</v>
      </c>
      <c r="BV157" s="59">
        <f t="shared" si="210"/>
        <v>362.23750000000001</v>
      </c>
      <c r="BW157" s="59">
        <f t="shared" si="212"/>
        <v>150.93224999999998</v>
      </c>
      <c r="BX157" s="59">
        <f t="shared" si="214"/>
        <v>90.559333333333342</v>
      </c>
      <c r="BY157" s="59">
        <f t="shared" si="216"/>
        <v>60.372916666666669</v>
      </c>
      <c r="BZ157" s="59">
        <f t="shared" si="218"/>
        <v>90.559333333333342</v>
      </c>
      <c r="CA157" s="59">
        <f t="shared" si="220"/>
        <v>150.93224999999998</v>
      </c>
      <c r="CB157" s="59">
        <f t="shared" si="222"/>
        <v>181.11875000000001</v>
      </c>
      <c r="CC157" s="59">
        <f t="shared" si="224"/>
        <v>0</v>
      </c>
      <c r="CD157" s="59">
        <f t="shared" si="226"/>
        <v>0</v>
      </c>
      <c r="CE157" s="59">
        <f t="shared" si="228"/>
        <v>0</v>
      </c>
      <c r="CG157" s="49">
        <f t="shared" si="229"/>
        <v>100829.13666666667</v>
      </c>
    </row>
    <row r="158" spans="1:85" x14ac:dyDescent="0.3">
      <c r="A158" s="94" t="s">
        <v>24</v>
      </c>
      <c r="B158" s="79">
        <v>2033</v>
      </c>
      <c r="L158" s="49">
        <f t="shared" si="230"/>
        <v>0</v>
      </c>
      <c r="M158" s="82">
        <f t="shared" si="235"/>
        <v>22846062.34999999</v>
      </c>
      <c r="N158" s="49">
        <f t="shared" si="231"/>
        <v>91168.80558333332</v>
      </c>
      <c r="O158" s="82">
        <f t="shared" si="236"/>
        <v>22268899.926750012</v>
      </c>
      <c r="P158" s="82">
        <f t="shared" si="232"/>
        <v>577162.42324997857</v>
      </c>
      <c r="Q158" s="82">
        <f t="shared" si="233"/>
        <v>974.93162192023658</v>
      </c>
      <c r="R158" s="82">
        <f t="shared" si="241"/>
        <v>3289.8258125248781</v>
      </c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>
        <f t="shared" si="213"/>
        <v>5995.5114166666663</v>
      </c>
      <c r="AT158" s="59">
        <f t="shared" si="215"/>
        <v>4003.8519166666665</v>
      </c>
      <c r="AU158" s="59">
        <f t="shared" si="217"/>
        <v>5827.9452499999998</v>
      </c>
      <c r="AV158" s="59">
        <f t="shared" si="219"/>
        <v>9643.6972500000011</v>
      </c>
      <c r="AW158" s="59">
        <f t="shared" si="221"/>
        <v>11635.356666666665</v>
      </c>
      <c r="AX158" s="59">
        <f t="shared" si="223"/>
        <v>9811.2633333333342</v>
      </c>
      <c r="AY158" s="59">
        <f t="shared" si="225"/>
        <v>6020.6667500000003</v>
      </c>
      <c r="AZ158" s="59">
        <f t="shared" si="227"/>
        <v>4018.9451666666669</v>
      </c>
      <c r="BA158" s="59">
        <f t="shared" si="234"/>
        <v>5838.007333333333</v>
      </c>
      <c r="BB158" s="59">
        <f t="shared" si="237"/>
        <v>9668.3391666666666</v>
      </c>
      <c r="BC158" s="59">
        <f t="shared" si="238"/>
        <v>11666.241166666667</v>
      </c>
      <c r="BD158" s="59">
        <f t="shared" si="239"/>
        <v>445.52699999999999</v>
      </c>
      <c r="BE158" s="59">
        <f t="shared" si="240"/>
        <v>436.86108333333334</v>
      </c>
      <c r="BF158" s="59">
        <f t="shared" si="242"/>
        <v>298.78333333333342</v>
      </c>
      <c r="BG158" s="59">
        <f t="shared" si="243"/>
        <v>229.74441666666669</v>
      </c>
      <c r="BH158" s="59">
        <f t="shared" si="244"/>
        <v>298.78333333333342</v>
      </c>
      <c r="BI158" s="59">
        <f t="shared" si="245"/>
        <v>436.86108333333334</v>
      </c>
      <c r="BJ158" s="59">
        <f t="shared" si="246"/>
        <v>505.89991666666657</v>
      </c>
      <c r="BK158" s="59">
        <f t="shared" si="247"/>
        <v>462.01641666666666</v>
      </c>
      <c r="BL158" s="59">
        <f t="shared" si="248"/>
        <v>313.87650000000008</v>
      </c>
      <c r="BM158" s="59">
        <f t="shared" si="249"/>
        <v>239.80658333333335</v>
      </c>
      <c r="BN158" s="59">
        <f t="shared" si="250"/>
        <v>256.58483333333334</v>
      </c>
      <c r="BO158" s="59">
        <f t="shared" si="251"/>
        <v>427.64141666666666</v>
      </c>
      <c r="BP158" s="59">
        <f t="shared" si="198"/>
        <v>513.16974999999991</v>
      </c>
      <c r="BQ158" s="59">
        <f t="shared" si="200"/>
        <v>301.86449999999996</v>
      </c>
      <c r="BR158" s="59">
        <f t="shared" si="202"/>
        <v>181.11866666666668</v>
      </c>
      <c r="BS158" s="59">
        <f t="shared" si="204"/>
        <v>120.74583333333334</v>
      </c>
      <c r="BT158" s="59">
        <f t="shared" si="206"/>
        <v>181.11866666666668</v>
      </c>
      <c r="BU158" s="59">
        <f t="shared" si="208"/>
        <v>301.86449999999996</v>
      </c>
      <c r="BV158" s="59">
        <f t="shared" si="210"/>
        <v>362.23750000000001</v>
      </c>
      <c r="BW158" s="59">
        <f t="shared" si="212"/>
        <v>150.93224999999998</v>
      </c>
      <c r="BX158" s="59">
        <f t="shared" si="214"/>
        <v>90.559333333333342</v>
      </c>
      <c r="BY158" s="59">
        <f t="shared" si="216"/>
        <v>60.372916666666669</v>
      </c>
      <c r="BZ158" s="59">
        <f t="shared" si="218"/>
        <v>90.559333333333342</v>
      </c>
      <c r="CA158" s="59">
        <f t="shared" si="220"/>
        <v>150.93224999999998</v>
      </c>
      <c r="CB158" s="59">
        <f t="shared" si="222"/>
        <v>181.11875000000001</v>
      </c>
      <c r="CC158" s="59">
        <f t="shared" si="224"/>
        <v>0</v>
      </c>
      <c r="CD158" s="59">
        <f t="shared" si="226"/>
        <v>0</v>
      </c>
      <c r="CE158" s="59">
        <f t="shared" si="228"/>
        <v>0</v>
      </c>
      <c r="CG158" s="49">
        <f t="shared" si="229"/>
        <v>91168.80558333332</v>
      </c>
    </row>
    <row r="159" spans="1:85" x14ac:dyDescent="0.3">
      <c r="A159" s="94" t="s">
        <v>25</v>
      </c>
      <c r="B159" s="79">
        <v>2033</v>
      </c>
      <c r="L159" s="49">
        <f t="shared" si="230"/>
        <v>0</v>
      </c>
      <c r="M159" s="82">
        <f t="shared" si="235"/>
        <v>22846062.34999999</v>
      </c>
      <c r="N159" s="49">
        <f t="shared" si="231"/>
        <v>85173.294166666674</v>
      </c>
      <c r="O159" s="82">
        <f t="shared" si="236"/>
        <v>22354073.220916677</v>
      </c>
      <c r="P159" s="82">
        <f t="shared" si="232"/>
        <v>491989.12908331305</v>
      </c>
      <c r="Q159" s="82">
        <f t="shared" si="233"/>
        <v>831.0585378781185</v>
      </c>
      <c r="R159" s="82">
        <f t="shared" si="241"/>
        <v>2804.3380357748847</v>
      </c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>
        <f t="shared" si="215"/>
        <v>4003.8519166666665</v>
      </c>
      <c r="AU159" s="59">
        <f t="shared" si="217"/>
        <v>5827.9452499999998</v>
      </c>
      <c r="AV159" s="59">
        <f t="shared" si="219"/>
        <v>9643.6972500000011</v>
      </c>
      <c r="AW159" s="59">
        <f t="shared" si="221"/>
        <v>11635.356666666665</v>
      </c>
      <c r="AX159" s="59">
        <f t="shared" si="223"/>
        <v>9811.2633333333342</v>
      </c>
      <c r="AY159" s="59">
        <f t="shared" si="225"/>
        <v>6020.6667500000003</v>
      </c>
      <c r="AZ159" s="59">
        <f t="shared" si="227"/>
        <v>4018.9451666666669</v>
      </c>
      <c r="BA159" s="59">
        <f t="shared" si="234"/>
        <v>5838.007333333333</v>
      </c>
      <c r="BB159" s="59">
        <f t="shared" si="237"/>
        <v>9668.3391666666666</v>
      </c>
      <c r="BC159" s="59">
        <f t="shared" si="238"/>
        <v>11666.241166666667</v>
      </c>
      <c r="BD159" s="59">
        <f t="shared" si="239"/>
        <v>445.52699999999999</v>
      </c>
      <c r="BE159" s="59">
        <f t="shared" si="240"/>
        <v>436.86108333333334</v>
      </c>
      <c r="BF159" s="59">
        <f t="shared" si="242"/>
        <v>298.78333333333342</v>
      </c>
      <c r="BG159" s="59">
        <f t="shared" si="243"/>
        <v>229.74441666666669</v>
      </c>
      <c r="BH159" s="59">
        <f t="shared" si="244"/>
        <v>298.78333333333342</v>
      </c>
      <c r="BI159" s="59">
        <f t="shared" si="245"/>
        <v>436.86108333333334</v>
      </c>
      <c r="BJ159" s="59">
        <f t="shared" si="246"/>
        <v>505.89991666666657</v>
      </c>
      <c r="BK159" s="59">
        <f t="shared" si="247"/>
        <v>462.01641666666666</v>
      </c>
      <c r="BL159" s="59">
        <f t="shared" si="248"/>
        <v>313.87650000000008</v>
      </c>
      <c r="BM159" s="59">
        <f t="shared" si="249"/>
        <v>239.80658333333335</v>
      </c>
      <c r="BN159" s="59">
        <f t="shared" si="250"/>
        <v>256.58483333333334</v>
      </c>
      <c r="BO159" s="59">
        <f t="shared" si="251"/>
        <v>427.64141666666666</v>
      </c>
      <c r="BP159" s="59">
        <f t="shared" si="198"/>
        <v>513.16974999999991</v>
      </c>
      <c r="BQ159" s="59">
        <f t="shared" si="200"/>
        <v>301.86449999999996</v>
      </c>
      <c r="BR159" s="59">
        <f t="shared" si="202"/>
        <v>181.11866666666668</v>
      </c>
      <c r="BS159" s="59">
        <f t="shared" si="204"/>
        <v>120.74583333333334</v>
      </c>
      <c r="BT159" s="59">
        <f t="shared" si="206"/>
        <v>181.11866666666668</v>
      </c>
      <c r="BU159" s="59">
        <f t="shared" si="208"/>
        <v>301.86449999999996</v>
      </c>
      <c r="BV159" s="59">
        <f t="shared" si="210"/>
        <v>362.23750000000001</v>
      </c>
      <c r="BW159" s="59">
        <f t="shared" si="212"/>
        <v>150.93224999999998</v>
      </c>
      <c r="BX159" s="59">
        <f t="shared" si="214"/>
        <v>90.559333333333342</v>
      </c>
      <c r="BY159" s="59">
        <f t="shared" si="216"/>
        <v>60.372916666666669</v>
      </c>
      <c r="BZ159" s="59">
        <f t="shared" si="218"/>
        <v>90.559333333333342</v>
      </c>
      <c r="CA159" s="59">
        <f t="shared" si="220"/>
        <v>150.93224999999998</v>
      </c>
      <c r="CB159" s="59">
        <f t="shared" si="222"/>
        <v>181.11875000000001</v>
      </c>
      <c r="CC159" s="59">
        <f t="shared" si="224"/>
        <v>0</v>
      </c>
      <c r="CD159" s="59">
        <f t="shared" si="226"/>
        <v>0</v>
      </c>
      <c r="CE159" s="59">
        <f t="shared" si="228"/>
        <v>0</v>
      </c>
      <c r="CG159" s="49">
        <f t="shared" si="229"/>
        <v>85173.294166666674</v>
      </c>
    </row>
    <row r="160" spans="1:85" x14ac:dyDescent="0.3">
      <c r="A160" s="94" t="s">
        <v>26</v>
      </c>
      <c r="B160" s="79">
        <v>2033</v>
      </c>
      <c r="L160" s="49">
        <f t="shared" si="230"/>
        <v>0</v>
      </c>
      <c r="M160" s="82">
        <f t="shared" si="235"/>
        <v>22846062.34999999</v>
      </c>
      <c r="N160" s="49">
        <f t="shared" si="231"/>
        <v>81169.442249999993</v>
      </c>
      <c r="O160" s="82">
        <f t="shared" si="236"/>
        <v>22435242.663166676</v>
      </c>
      <c r="P160" s="82">
        <f t="shared" si="232"/>
        <v>410819.6868333146</v>
      </c>
      <c r="Q160" s="82">
        <f t="shared" si="233"/>
        <v>693.94868319016462</v>
      </c>
      <c r="R160" s="82">
        <f t="shared" si="241"/>
        <v>2341.6722149498933</v>
      </c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>
        <f t="shared" si="217"/>
        <v>5827.9452499999998</v>
      </c>
      <c r="AV160" s="59">
        <f t="shared" si="219"/>
        <v>9643.6972500000011</v>
      </c>
      <c r="AW160" s="59">
        <f t="shared" si="221"/>
        <v>11635.356666666665</v>
      </c>
      <c r="AX160" s="59">
        <f t="shared" si="223"/>
        <v>9811.2633333333342</v>
      </c>
      <c r="AY160" s="59">
        <f t="shared" si="225"/>
        <v>6020.6667500000003</v>
      </c>
      <c r="AZ160" s="59">
        <f t="shared" si="227"/>
        <v>4018.9451666666669</v>
      </c>
      <c r="BA160" s="59">
        <f t="shared" si="234"/>
        <v>5838.007333333333</v>
      </c>
      <c r="BB160" s="59">
        <f t="shared" si="237"/>
        <v>9668.3391666666666</v>
      </c>
      <c r="BC160" s="59">
        <f t="shared" si="238"/>
        <v>11666.241166666667</v>
      </c>
      <c r="BD160" s="59">
        <f t="shared" si="239"/>
        <v>445.52699999999999</v>
      </c>
      <c r="BE160" s="59">
        <f t="shared" si="240"/>
        <v>436.86108333333334</v>
      </c>
      <c r="BF160" s="59">
        <f t="shared" si="242"/>
        <v>298.78333333333342</v>
      </c>
      <c r="BG160" s="59">
        <f t="shared" si="243"/>
        <v>229.74441666666669</v>
      </c>
      <c r="BH160" s="59">
        <f t="shared" si="244"/>
        <v>298.78333333333342</v>
      </c>
      <c r="BI160" s="59">
        <f t="shared" si="245"/>
        <v>436.86108333333334</v>
      </c>
      <c r="BJ160" s="59">
        <f t="shared" si="246"/>
        <v>505.89991666666657</v>
      </c>
      <c r="BK160" s="59">
        <f t="shared" si="247"/>
        <v>462.01641666666666</v>
      </c>
      <c r="BL160" s="59">
        <f t="shared" si="248"/>
        <v>313.87650000000008</v>
      </c>
      <c r="BM160" s="59">
        <f t="shared" si="249"/>
        <v>239.80658333333335</v>
      </c>
      <c r="BN160" s="59">
        <f t="shared" si="250"/>
        <v>256.58483333333334</v>
      </c>
      <c r="BO160" s="59">
        <f t="shared" si="251"/>
        <v>427.64141666666666</v>
      </c>
      <c r="BP160" s="59">
        <f t="shared" si="198"/>
        <v>513.16974999999991</v>
      </c>
      <c r="BQ160" s="59">
        <f t="shared" si="200"/>
        <v>301.86449999999996</v>
      </c>
      <c r="BR160" s="59">
        <f t="shared" si="202"/>
        <v>181.11866666666668</v>
      </c>
      <c r="BS160" s="59">
        <f t="shared" si="204"/>
        <v>120.74583333333334</v>
      </c>
      <c r="BT160" s="59">
        <f t="shared" si="206"/>
        <v>181.11866666666668</v>
      </c>
      <c r="BU160" s="59">
        <f t="shared" si="208"/>
        <v>301.86449999999996</v>
      </c>
      <c r="BV160" s="59">
        <f t="shared" si="210"/>
        <v>362.23750000000001</v>
      </c>
      <c r="BW160" s="59">
        <f t="shared" si="212"/>
        <v>150.93224999999998</v>
      </c>
      <c r="BX160" s="59">
        <f t="shared" si="214"/>
        <v>90.559333333333342</v>
      </c>
      <c r="BY160" s="59">
        <f t="shared" si="216"/>
        <v>60.372916666666669</v>
      </c>
      <c r="BZ160" s="59">
        <f t="shared" si="218"/>
        <v>90.559333333333342</v>
      </c>
      <c r="CA160" s="59">
        <f t="shared" si="220"/>
        <v>150.93224999999998</v>
      </c>
      <c r="CB160" s="59">
        <f t="shared" si="222"/>
        <v>181.11875000000001</v>
      </c>
      <c r="CC160" s="59">
        <f t="shared" si="224"/>
        <v>0</v>
      </c>
      <c r="CD160" s="59">
        <f t="shared" si="226"/>
        <v>0</v>
      </c>
      <c r="CE160" s="59">
        <f t="shared" si="228"/>
        <v>0</v>
      </c>
      <c r="CG160" s="49">
        <f t="shared" si="229"/>
        <v>81169.442249999993</v>
      </c>
    </row>
    <row r="161" spans="1:85" x14ac:dyDescent="0.3">
      <c r="A161" s="94" t="s">
        <v>27</v>
      </c>
      <c r="B161" s="79">
        <v>2033</v>
      </c>
      <c r="L161" s="49">
        <f t="shared" si="230"/>
        <v>0</v>
      </c>
      <c r="M161" s="82">
        <f t="shared" si="235"/>
        <v>22846062.34999999</v>
      </c>
      <c r="N161" s="49">
        <f t="shared" si="231"/>
        <v>75341.496999999988</v>
      </c>
      <c r="O161" s="82">
        <f t="shared" si="236"/>
        <v>22510584.160166677</v>
      </c>
      <c r="P161" s="82">
        <f t="shared" si="232"/>
        <v>335478.18983331323</v>
      </c>
      <c r="Q161" s="82">
        <f t="shared" si="233"/>
        <v>566.68328109676406</v>
      </c>
      <c r="R161" s="82">
        <f t="shared" si="241"/>
        <v>1912.2256820498853</v>
      </c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>
        <f t="shared" si="219"/>
        <v>9643.6972500000011</v>
      </c>
      <c r="AW161" s="59">
        <f t="shared" si="221"/>
        <v>11635.356666666665</v>
      </c>
      <c r="AX161" s="59">
        <f t="shared" si="223"/>
        <v>9811.2633333333342</v>
      </c>
      <c r="AY161" s="59">
        <f t="shared" si="225"/>
        <v>6020.6667500000003</v>
      </c>
      <c r="AZ161" s="59">
        <f t="shared" si="227"/>
        <v>4018.9451666666669</v>
      </c>
      <c r="BA161" s="59">
        <f t="shared" si="234"/>
        <v>5838.007333333333</v>
      </c>
      <c r="BB161" s="59">
        <f t="shared" si="237"/>
        <v>9668.3391666666666</v>
      </c>
      <c r="BC161" s="59">
        <f t="shared" si="238"/>
        <v>11666.241166666667</v>
      </c>
      <c r="BD161" s="59">
        <f t="shared" si="239"/>
        <v>445.52699999999999</v>
      </c>
      <c r="BE161" s="59">
        <f t="shared" si="240"/>
        <v>436.86108333333334</v>
      </c>
      <c r="BF161" s="59">
        <f t="shared" si="242"/>
        <v>298.78333333333342</v>
      </c>
      <c r="BG161" s="59">
        <f t="shared" si="243"/>
        <v>229.74441666666669</v>
      </c>
      <c r="BH161" s="59">
        <f t="shared" si="244"/>
        <v>298.78333333333342</v>
      </c>
      <c r="BI161" s="59">
        <f t="shared" si="245"/>
        <v>436.86108333333334</v>
      </c>
      <c r="BJ161" s="59">
        <f t="shared" si="246"/>
        <v>505.89991666666657</v>
      </c>
      <c r="BK161" s="59">
        <f t="shared" si="247"/>
        <v>462.01641666666666</v>
      </c>
      <c r="BL161" s="59">
        <f t="shared" si="248"/>
        <v>313.87650000000008</v>
      </c>
      <c r="BM161" s="59">
        <f t="shared" si="249"/>
        <v>239.80658333333335</v>
      </c>
      <c r="BN161" s="59">
        <f t="shared" si="250"/>
        <v>256.58483333333334</v>
      </c>
      <c r="BO161" s="59">
        <f t="shared" si="251"/>
        <v>427.64141666666666</v>
      </c>
      <c r="BP161" s="59">
        <f t="shared" si="198"/>
        <v>513.16974999999991</v>
      </c>
      <c r="BQ161" s="59">
        <f t="shared" si="200"/>
        <v>301.86449999999996</v>
      </c>
      <c r="BR161" s="59">
        <f t="shared" si="202"/>
        <v>181.11866666666668</v>
      </c>
      <c r="BS161" s="59">
        <f t="shared" si="204"/>
        <v>120.74583333333334</v>
      </c>
      <c r="BT161" s="59">
        <f t="shared" si="206"/>
        <v>181.11866666666668</v>
      </c>
      <c r="BU161" s="59">
        <f t="shared" si="208"/>
        <v>301.86449999999996</v>
      </c>
      <c r="BV161" s="59">
        <f t="shared" si="210"/>
        <v>362.23750000000001</v>
      </c>
      <c r="BW161" s="59">
        <f t="shared" si="212"/>
        <v>150.93224999999998</v>
      </c>
      <c r="BX161" s="59">
        <f t="shared" si="214"/>
        <v>90.559333333333342</v>
      </c>
      <c r="BY161" s="59">
        <f t="shared" si="216"/>
        <v>60.372916666666669</v>
      </c>
      <c r="BZ161" s="59">
        <f t="shared" si="218"/>
        <v>90.559333333333342</v>
      </c>
      <c r="CA161" s="59">
        <f t="shared" si="220"/>
        <v>150.93224999999998</v>
      </c>
      <c r="CB161" s="59">
        <f t="shared" si="222"/>
        <v>181.11875000000001</v>
      </c>
      <c r="CC161" s="59">
        <f t="shared" si="224"/>
        <v>0</v>
      </c>
      <c r="CD161" s="59">
        <f t="shared" si="226"/>
        <v>0</v>
      </c>
      <c r="CE161" s="59">
        <f t="shared" si="228"/>
        <v>0</v>
      </c>
      <c r="CG161" s="49">
        <f t="shared" si="229"/>
        <v>75341.496999999988</v>
      </c>
    </row>
    <row r="162" spans="1:85" x14ac:dyDescent="0.3">
      <c r="A162" s="94" t="s">
        <v>28</v>
      </c>
      <c r="B162" s="79">
        <v>2033</v>
      </c>
      <c r="L162" s="49">
        <f t="shared" si="230"/>
        <v>0</v>
      </c>
      <c r="M162" s="82">
        <f t="shared" si="235"/>
        <v>22846062.34999999</v>
      </c>
      <c r="N162" s="49">
        <f t="shared" si="231"/>
        <v>65697.799750000006</v>
      </c>
      <c r="O162" s="82">
        <f t="shared" si="236"/>
        <v>22576281.959916677</v>
      </c>
      <c r="P162" s="82">
        <f t="shared" si="232"/>
        <v>269780.39008331299</v>
      </c>
      <c r="Q162" s="82">
        <f t="shared" si="233"/>
        <v>455.70782620455049</v>
      </c>
      <c r="R162" s="82">
        <f t="shared" si="241"/>
        <v>1537.7482234748841</v>
      </c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>
        <f t="shared" si="221"/>
        <v>11635.356666666665</v>
      </c>
      <c r="AX162" s="59">
        <f t="shared" si="223"/>
        <v>9811.2633333333342</v>
      </c>
      <c r="AY162" s="59">
        <f t="shared" si="225"/>
        <v>6020.6667500000003</v>
      </c>
      <c r="AZ162" s="59">
        <f t="shared" si="227"/>
        <v>4018.9451666666669</v>
      </c>
      <c r="BA162" s="59">
        <f t="shared" si="234"/>
        <v>5838.007333333333</v>
      </c>
      <c r="BB162" s="59">
        <f t="shared" si="237"/>
        <v>9668.3391666666666</v>
      </c>
      <c r="BC162" s="59">
        <f t="shared" si="238"/>
        <v>11666.241166666667</v>
      </c>
      <c r="BD162" s="59">
        <f t="shared" si="239"/>
        <v>445.52699999999999</v>
      </c>
      <c r="BE162" s="59">
        <f t="shared" si="240"/>
        <v>436.86108333333334</v>
      </c>
      <c r="BF162" s="59">
        <f t="shared" si="242"/>
        <v>298.78333333333342</v>
      </c>
      <c r="BG162" s="59">
        <f t="shared" si="243"/>
        <v>229.74441666666669</v>
      </c>
      <c r="BH162" s="59">
        <f t="shared" si="244"/>
        <v>298.78333333333342</v>
      </c>
      <c r="BI162" s="59">
        <f t="shared" si="245"/>
        <v>436.86108333333334</v>
      </c>
      <c r="BJ162" s="59">
        <f t="shared" si="246"/>
        <v>505.89991666666657</v>
      </c>
      <c r="BK162" s="59">
        <f t="shared" si="247"/>
        <v>462.01641666666666</v>
      </c>
      <c r="BL162" s="59">
        <f t="shared" si="248"/>
        <v>313.87650000000008</v>
      </c>
      <c r="BM162" s="59">
        <f t="shared" si="249"/>
        <v>239.80658333333335</v>
      </c>
      <c r="BN162" s="59">
        <f t="shared" si="250"/>
        <v>256.58483333333334</v>
      </c>
      <c r="BO162" s="59">
        <f t="shared" si="251"/>
        <v>427.64141666666666</v>
      </c>
      <c r="BP162" s="59">
        <f t="shared" si="198"/>
        <v>513.16974999999991</v>
      </c>
      <c r="BQ162" s="59">
        <f t="shared" si="200"/>
        <v>301.86449999999996</v>
      </c>
      <c r="BR162" s="59">
        <f t="shared" si="202"/>
        <v>181.11866666666668</v>
      </c>
      <c r="BS162" s="59">
        <f t="shared" si="204"/>
        <v>120.74583333333334</v>
      </c>
      <c r="BT162" s="59">
        <f t="shared" si="206"/>
        <v>181.11866666666668</v>
      </c>
      <c r="BU162" s="59">
        <f t="shared" si="208"/>
        <v>301.86449999999996</v>
      </c>
      <c r="BV162" s="59">
        <f t="shared" si="210"/>
        <v>362.23750000000001</v>
      </c>
      <c r="BW162" s="59">
        <f t="shared" si="212"/>
        <v>150.93224999999998</v>
      </c>
      <c r="BX162" s="59">
        <f t="shared" si="214"/>
        <v>90.559333333333342</v>
      </c>
      <c r="BY162" s="59">
        <f t="shared" si="216"/>
        <v>60.372916666666669</v>
      </c>
      <c r="BZ162" s="59">
        <f t="shared" si="218"/>
        <v>90.559333333333342</v>
      </c>
      <c r="CA162" s="59">
        <f t="shared" si="220"/>
        <v>150.93224999999998</v>
      </c>
      <c r="CB162" s="59">
        <f t="shared" si="222"/>
        <v>181.11875000000001</v>
      </c>
      <c r="CC162" s="59">
        <f t="shared" si="224"/>
        <v>0</v>
      </c>
      <c r="CD162" s="59">
        <f t="shared" si="226"/>
        <v>0</v>
      </c>
      <c r="CE162" s="59">
        <f t="shared" si="228"/>
        <v>0</v>
      </c>
      <c r="CG162" s="49">
        <f t="shared" si="229"/>
        <v>65697.799750000006</v>
      </c>
    </row>
    <row r="163" spans="1:85" x14ac:dyDescent="0.3">
      <c r="A163" s="94" t="s">
        <v>29</v>
      </c>
      <c r="B163" s="79">
        <v>2033</v>
      </c>
      <c r="L163" s="49">
        <f t="shared" si="230"/>
        <v>0</v>
      </c>
      <c r="M163" s="82">
        <f t="shared" si="235"/>
        <v>22846062.34999999</v>
      </c>
      <c r="N163" s="49">
        <f t="shared" si="231"/>
        <v>54062.443083333346</v>
      </c>
      <c r="O163" s="82">
        <f t="shared" si="236"/>
        <v>22630344.403000012</v>
      </c>
      <c r="P163" s="82">
        <f t="shared" si="232"/>
        <v>215717.94699997827</v>
      </c>
      <c r="Q163" s="82">
        <f t="shared" si="233"/>
        <v>364.38659114663739</v>
      </c>
      <c r="R163" s="82">
        <f t="shared" si="241"/>
        <v>1229.5922978998763</v>
      </c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>
        <f t="shared" si="223"/>
        <v>9811.2633333333342</v>
      </c>
      <c r="AY163" s="59">
        <f t="shared" si="225"/>
        <v>6020.6667500000003</v>
      </c>
      <c r="AZ163" s="59">
        <f t="shared" si="227"/>
        <v>4018.9451666666669</v>
      </c>
      <c r="BA163" s="59">
        <f t="shared" si="234"/>
        <v>5838.007333333333</v>
      </c>
      <c r="BB163" s="59">
        <f t="shared" si="237"/>
        <v>9668.3391666666666</v>
      </c>
      <c r="BC163" s="59">
        <f t="shared" si="238"/>
        <v>11666.241166666667</v>
      </c>
      <c r="BD163" s="59">
        <f t="shared" si="239"/>
        <v>445.52699999999999</v>
      </c>
      <c r="BE163" s="59">
        <f t="shared" si="240"/>
        <v>436.86108333333334</v>
      </c>
      <c r="BF163" s="59">
        <f t="shared" si="242"/>
        <v>298.78333333333342</v>
      </c>
      <c r="BG163" s="59">
        <f t="shared" si="243"/>
        <v>229.74441666666669</v>
      </c>
      <c r="BH163" s="59">
        <f t="shared" si="244"/>
        <v>298.78333333333342</v>
      </c>
      <c r="BI163" s="59">
        <f t="shared" si="245"/>
        <v>436.86108333333334</v>
      </c>
      <c r="BJ163" s="59">
        <f t="shared" si="246"/>
        <v>505.89991666666657</v>
      </c>
      <c r="BK163" s="59">
        <f t="shared" si="247"/>
        <v>462.01641666666666</v>
      </c>
      <c r="BL163" s="59">
        <f t="shared" si="248"/>
        <v>313.87650000000008</v>
      </c>
      <c r="BM163" s="59">
        <f t="shared" si="249"/>
        <v>239.80658333333335</v>
      </c>
      <c r="BN163" s="59">
        <f t="shared" si="250"/>
        <v>256.58483333333334</v>
      </c>
      <c r="BO163" s="59">
        <f t="shared" si="251"/>
        <v>427.64141666666666</v>
      </c>
      <c r="BP163" s="59">
        <f t="shared" si="198"/>
        <v>513.16974999999991</v>
      </c>
      <c r="BQ163" s="59">
        <f t="shared" si="200"/>
        <v>301.86449999999996</v>
      </c>
      <c r="BR163" s="59">
        <f t="shared" si="202"/>
        <v>181.11866666666668</v>
      </c>
      <c r="BS163" s="59">
        <f t="shared" si="204"/>
        <v>120.74583333333334</v>
      </c>
      <c r="BT163" s="59">
        <f t="shared" si="206"/>
        <v>181.11866666666668</v>
      </c>
      <c r="BU163" s="59">
        <f t="shared" si="208"/>
        <v>301.86449999999996</v>
      </c>
      <c r="BV163" s="59">
        <f t="shared" si="210"/>
        <v>362.23750000000001</v>
      </c>
      <c r="BW163" s="59">
        <f t="shared" si="212"/>
        <v>150.93224999999998</v>
      </c>
      <c r="BX163" s="59">
        <f t="shared" si="214"/>
        <v>90.559333333333342</v>
      </c>
      <c r="BY163" s="59">
        <f t="shared" si="216"/>
        <v>60.372916666666669</v>
      </c>
      <c r="BZ163" s="59">
        <f t="shared" si="218"/>
        <v>90.559333333333342</v>
      </c>
      <c r="CA163" s="59">
        <f t="shared" si="220"/>
        <v>150.93224999999998</v>
      </c>
      <c r="CB163" s="59">
        <f t="shared" si="222"/>
        <v>181.11875000000001</v>
      </c>
      <c r="CC163" s="59">
        <f t="shared" si="224"/>
        <v>0</v>
      </c>
      <c r="CD163" s="59">
        <f t="shared" si="226"/>
        <v>0</v>
      </c>
      <c r="CE163" s="59">
        <f t="shared" si="228"/>
        <v>0</v>
      </c>
      <c r="CG163" s="49">
        <f t="shared" si="229"/>
        <v>54062.443083333346</v>
      </c>
    </row>
    <row r="164" spans="1:85" x14ac:dyDescent="0.3">
      <c r="A164" s="94" t="s">
        <v>18</v>
      </c>
      <c r="B164" s="79">
        <v>2034</v>
      </c>
      <c r="L164" s="49">
        <f t="shared" si="230"/>
        <v>0</v>
      </c>
      <c r="M164" s="82">
        <f t="shared" si="235"/>
        <v>22846062.34999999</v>
      </c>
      <c r="N164" s="49">
        <f t="shared" si="231"/>
        <v>44251.179750000018</v>
      </c>
      <c r="O164" s="82">
        <f t="shared" si="236"/>
        <v>22674595.582750011</v>
      </c>
      <c r="P164" s="82">
        <f t="shared" si="232"/>
        <v>171466.76724997908</v>
      </c>
      <c r="Q164" s="82">
        <f t="shared" si="233"/>
        <v>289.63835268263546</v>
      </c>
      <c r="R164" s="82">
        <f t="shared" si="241"/>
        <v>977.36057332488087</v>
      </c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>
        <f t="shared" si="225"/>
        <v>6020.6667500000003</v>
      </c>
      <c r="AZ164" s="59">
        <f t="shared" si="227"/>
        <v>4018.9451666666669</v>
      </c>
      <c r="BA164" s="59">
        <f t="shared" si="234"/>
        <v>5838.007333333333</v>
      </c>
      <c r="BB164" s="59">
        <f t="shared" si="237"/>
        <v>9668.3391666666666</v>
      </c>
      <c r="BC164" s="59">
        <f t="shared" si="238"/>
        <v>11666.241166666667</v>
      </c>
      <c r="BD164" s="59">
        <f t="shared" si="239"/>
        <v>445.52699999999999</v>
      </c>
      <c r="BE164" s="59">
        <f t="shared" si="240"/>
        <v>436.86108333333334</v>
      </c>
      <c r="BF164" s="59">
        <f t="shared" si="242"/>
        <v>298.78333333333342</v>
      </c>
      <c r="BG164" s="59">
        <f t="shared" si="243"/>
        <v>229.74441666666669</v>
      </c>
      <c r="BH164" s="59">
        <f t="shared" si="244"/>
        <v>298.78333333333342</v>
      </c>
      <c r="BI164" s="59">
        <f t="shared" si="245"/>
        <v>436.86108333333334</v>
      </c>
      <c r="BJ164" s="59">
        <f t="shared" si="246"/>
        <v>505.89991666666657</v>
      </c>
      <c r="BK164" s="59">
        <f t="shared" si="247"/>
        <v>462.01641666666666</v>
      </c>
      <c r="BL164" s="59">
        <f t="shared" si="248"/>
        <v>313.87650000000008</v>
      </c>
      <c r="BM164" s="59">
        <f t="shared" si="249"/>
        <v>239.80658333333335</v>
      </c>
      <c r="BN164" s="59">
        <f t="shared" si="250"/>
        <v>256.58483333333334</v>
      </c>
      <c r="BO164" s="59">
        <f t="shared" si="251"/>
        <v>427.64141666666666</v>
      </c>
      <c r="BP164" s="59">
        <f t="shared" si="198"/>
        <v>513.16974999999991</v>
      </c>
      <c r="BQ164" s="59">
        <f t="shared" si="200"/>
        <v>301.86449999999996</v>
      </c>
      <c r="BR164" s="59">
        <f t="shared" si="202"/>
        <v>181.11866666666668</v>
      </c>
      <c r="BS164" s="59">
        <f t="shared" si="204"/>
        <v>120.74583333333334</v>
      </c>
      <c r="BT164" s="59">
        <f t="shared" si="206"/>
        <v>181.11866666666668</v>
      </c>
      <c r="BU164" s="59">
        <f t="shared" si="208"/>
        <v>301.86449999999996</v>
      </c>
      <c r="BV164" s="59">
        <f t="shared" si="210"/>
        <v>362.23750000000001</v>
      </c>
      <c r="BW164" s="59">
        <f t="shared" si="212"/>
        <v>150.93224999999998</v>
      </c>
      <c r="BX164" s="59">
        <f t="shared" si="214"/>
        <v>90.559333333333342</v>
      </c>
      <c r="BY164" s="59">
        <f t="shared" si="216"/>
        <v>60.372916666666669</v>
      </c>
      <c r="BZ164" s="59">
        <f t="shared" si="218"/>
        <v>90.559333333333342</v>
      </c>
      <c r="CA164" s="59">
        <f t="shared" si="220"/>
        <v>150.93224999999998</v>
      </c>
      <c r="CB164" s="59">
        <f t="shared" si="222"/>
        <v>181.11875000000001</v>
      </c>
      <c r="CC164" s="59">
        <f t="shared" si="224"/>
        <v>0</v>
      </c>
      <c r="CD164" s="59">
        <f t="shared" si="226"/>
        <v>0</v>
      </c>
      <c r="CE164" s="59">
        <f t="shared" si="228"/>
        <v>0</v>
      </c>
      <c r="CG164" s="49">
        <f t="shared" si="229"/>
        <v>44251.179750000018</v>
      </c>
    </row>
    <row r="165" spans="1:85" x14ac:dyDescent="0.3">
      <c r="A165" s="94" t="s">
        <v>19</v>
      </c>
      <c r="B165" s="79">
        <v>2034</v>
      </c>
      <c r="L165" s="49">
        <f t="shared" si="230"/>
        <v>0</v>
      </c>
      <c r="M165" s="82">
        <f t="shared" si="235"/>
        <v>22846062.34999999</v>
      </c>
      <c r="N165" s="49">
        <f t="shared" si="231"/>
        <v>38230.513000000006</v>
      </c>
      <c r="O165" s="82">
        <f t="shared" si="236"/>
        <v>22712826.095750012</v>
      </c>
      <c r="P165" s="82">
        <f t="shared" si="232"/>
        <v>133236.25424997881</v>
      </c>
      <c r="Q165" s="82">
        <f t="shared" si="233"/>
        <v>225.060108250063</v>
      </c>
      <c r="R165" s="82">
        <f t="shared" si="241"/>
        <v>759.44664922487925</v>
      </c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>
        <f t="shared" si="227"/>
        <v>4018.9451666666669</v>
      </c>
      <c r="BA165" s="59">
        <f t="shared" si="234"/>
        <v>5838.007333333333</v>
      </c>
      <c r="BB165" s="59">
        <f t="shared" si="237"/>
        <v>9668.3391666666666</v>
      </c>
      <c r="BC165" s="59">
        <f t="shared" si="238"/>
        <v>11666.241166666667</v>
      </c>
      <c r="BD165" s="59">
        <f t="shared" si="239"/>
        <v>445.52699999999999</v>
      </c>
      <c r="BE165" s="59">
        <f t="shared" si="240"/>
        <v>436.86108333333334</v>
      </c>
      <c r="BF165" s="59">
        <f t="shared" si="242"/>
        <v>298.78333333333342</v>
      </c>
      <c r="BG165" s="59">
        <f t="shared" si="243"/>
        <v>229.74441666666669</v>
      </c>
      <c r="BH165" s="59">
        <f t="shared" si="244"/>
        <v>298.78333333333342</v>
      </c>
      <c r="BI165" s="59">
        <f t="shared" si="245"/>
        <v>436.86108333333334</v>
      </c>
      <c r="BJ165" s="59">
        <f t="shared" si="246"/>
        <v>505.89991666666657</v>
      </c>
      <c r="BK165" s="59">
        <f t="shared" si="247"/>
        <v>462.01641666666666</v>
      </c>
      <c r="BL165" s="59">
        <f t="shared" si="248"/>
        <v>313.87650000000008</v>
      </c>
      <c r="BM165" s="59">
        <f t="shared" si="249"/>
        <v>239.80658333333335</v>
      </c>
      <c r="BN165" s="59">
        <f t="shared" si="250"/>
        <v>256.58483333333334</v>
      </c>
      <c r="BO165" s="59">
        <f t="shared" si="251"/>
        <v>427.64141666666666</v>
      </c>
      <c r="BP165" s="59">
        <f t="shared" si="198"/>
        <v>513.16974999999991</v>
      </c>
      <c r="BQ165" s="59">
        <f t="shared" si="200"/>
        <v>301.86449999999996</v>
      </c>
      <c r="BR165" s="59">
        <f t="shared" si="202"/>
        <v>181.11866666666668</v>
      </c>
      <c r="BS165" s="59">
        <f t="shared" si="204"/>
        <v>120.74583333333334</v>
      </c>
      <c r="BT165" s="59">
        <f t="shared" si="206"/>
        <v>181.11866666666668</v>
      </c>
      <c r="BU165" s="59">
        <f t="shared" si="208"/>
        <v>301.86449999999996</v>
      </c>
      <c r="BV165" s="59">
        <f t="shared" si="210"/>
        <v>362.23750000000001</v>
      </c>
      <c r="BW165" s="59">
        <f t="shared" si="212"/>
        <v>150.93224999999998</v>
      </c>
      <c r="BX165" s="59">
        <f t="shared" si="214"/>
        <v>90.559333333333342</v>
      </c>
      <c r="BY165" s="59">
        <f t="shared" si="216"/>
        <v>60.372916666666669</v>
      </c>
      <c r="BZ165" s="59">
        <f t="shared" si="218"/>
        <v>90.559333333333342</v>
      </c>
      <c r="CA165" s="59">
        <f t="shared" si="220"/>
        <v>150.93224999999998</v>
      </c>
      <c r="CB165" s="59">
        <f t="shared" si="222"/>
        <v>181.11875000000001</v>
      </c>
      <c r="CC165" s="59">
        <f t="shared" si="224"/>
        <v>0</v>
      </c>
      <c r="CD165" s="59">
        <f t="shared" si="226"/>
        <v>0</v>
      </c>
      <c r="CE165" s="59">
        <f t="shared" si="228"/>
        <v>0</v>
      </c>
      <c r="CG165" s="49">
        <f t="shared" si="229"/>
        <v>38230.513000000006</v>
      </c>
    </row>
    <row r="166" spans="1:85" x14ac:dyDescent="0.3">
      <c r="A166" s="94" t="s">
        <v>20</v>
      </c>
      <c r="B166" s="79">
        <v>2034</v>
      </c>
      <c r="L166" s="49">
        <f t="shared" si="230"/>
        <v>0</v>
      </c>
      <c r="M166" s="82">
        <f t="shared" si="235"/>
        <v>22846062.34999999</v>
      </c>
      <c r="N166" s="49">
        <f t="shared" si="231"/>
        <v>34211.567833333327</v>
      </c>
      <c r="O166" s="82">
        <f t="shared" si="236"/>
        <v>22747037.663583346</v>
      </c>
      <c r="P166" s="82">
        <f t="shared" si="232"/>
        <v>99024.686416644603</v>
      </c>
      <c r="Q166" s="82">
        <f t="shared" si="233"/>
        <v>167.2705883981433</v>
      </c>
      <c r="R166" s="82">
        <f t="shared" si="241"/>
        <v>564.44071257487428</v>
      </c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>
        <f t="shared" si="234"/>
        <v>5838.007333333333</v>
      </c>
      <c r="BB166" s="59">
        <f t="shared" si="237"/>
        <v>9668.3391666666666</v>
      </c>
      <c r="BC166" s="59">
        <f t="shared" si="238"/>
        <v>11666.241166666667</v>
      </c>
      <c r="BD166" s="59">
        <f t="shared" si="239"/>
        <v>445.52699999999999</v>
      </c>
      <c r="BE166" s="59">
        <f t="shared" si="240"/>
        <v>436.86108333333334</v>
      </c>
      <c r="BF166" s="59">
        <f t="shared" si="242"/>
        <v>298.78333333333342</v>
      </c>
      <c r="BG166" s="59">
        <f t="shared" si="243"/>
        <v>229.74441666666669</v>
      </c>
      <c r="BH166" s="59">
        <f t="shared" si="244"/>
        <v>298.78333333333342</v>
      </c>
      <c r="BI166" s="59">
        <f t="shared" si="245"/>
        <v>436.86108333333334</v>
      </c>
      <c r="BJ166" s="59">
        <f t="shared" si="246"/>
        <v>505.89991666666657</v>
      </c>
      <c r="BK166" s="59">
        <f t="shared" si="247"/>
        <v>462.01641666666666</v>
      </c>
      <c r="BL166" s="59">
        <f t="shared" si="248"/>
        <v>313.87650000000008</v>
      </c>
      <c r="BM166" s="59">
        <f t="shared" si="249"/>
        <v>239.80658333333335</v>
      </c>
      <c r="BN166" s="59">
        <f t="shared" si="250"/>
        <v>256.58483333333334</v>
      </c>
      <c r="BO166" s="59">
        <f t="shared" si="251"/>
        <v>427.64141666666666</v>
      </c>
      <c r="BP166" s="59">
        <f t="shared" si="198"/>
        <v>513.16974999999991</v>
      </c>
      <c r="BQ166" s="59">
        <f t="shared" si="200"/>
        <v>301.86449999999996</v>
      </c>
      <c r="BR166" s="59">
        <f t="shared" si="202"/>
        <v>181.11866666666668</v>
      </c>
      <c r="BS166" s="59">
        <f t="shared" si="204"/>
        <v>120.74583333333334</v>
      </c>
      <c r="BT166" s="59">
        <f t="shared" si="206"/>
        <v>181.11866666666668</v>
      </c>
      <c r="BU166" s="59">
        <f t="shared" si="208"/>
        <v>301.86449999999996</v>
      </c>
      <c r="BV166" s="59">
        <f t="shared" si="210"/>
        <v>362.23750000000001</v>
      </c>
      <c r="BW166" s="59">
        <f t="shared" si="212"/>
        <v>150.93224999999998</v>
      </c>
      <c r="BX166" s="59">
        <f t="shared" si="214"/>
        <v>90.559333333333342</v>
      </c>
      <c r="BY166" s="59">
        <f t="shared" si="216"/>
        <v>60.372916666666669</v>
      </c>
      <c r="BZ166" s="59">
        <f t="shared" si="218"/>
        <v>90.559333333333342</v>
      </c>
      <c r="CA166" s="59">
        <f t="shared" si="220"/>
        <v>150.93224999999998</v>
      </c>
      <c r="CB166" s="59">
        <f t="shared" si="222"/>
        <v>181.11875000000001</v>
      </c>
      <c r="CC166" s="59">
        <f t="shared" si="224"/>
        <v>0</v>
      </c>
      <c r="CD166" s="59">
        <f t="shared" si="226"/>
        <v>0</v>
      </c>
      <c r="CE166" s="59">
        <f t="shared" si="228"/>
        <v>0</v>
      </c>
      <c r="CG166" s="49">
        <f t="shared" si="229"/>
        <v>34211.567833333327</v>
      </c>
    </row>
    <row r="167" spans="1:85" x14ac:dyDescent="0.3">
      <c r="A167" s="94" t="s">
        <v>21</v>
      </c>
      <c r="B167" s="79">
        <v>2034</v>
      </c>
      <c r="L167" s="49">
        <f t="shared" si="230"/>
        <v>0</v>
      </c>
      <c r="M167" s="82">
        <f t="shared" si="235"/>
        <v>22846062.34999999</v>
      </c>
      <c r="N167" s="49">
        <f t="shared" si="231"/>
        <v>28373.5605</v>
      </c>
      <c r="O167" s="82">
        <f t="shared" si="236"/>
        <v>22775411.224083345</v>
      </c>
      <c r="P167" s="82">
        <f t="shared" si="232"/>
        <v>70651.125916644931</v>
      </c>
      <c r="Q167" s="82">
        <f t="shared" si="233"/>
        <v>119.34251781767927</v>
      </c>
      <c r="R167" s="82">
        <f t="shared" si="241"/>
        <v>402.71141772487613</v>
      </c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>
        <f t="shared" si="237"/>
        <v>9668.3391666666666</v>
      </c>
      <c r="BC167" s="59">
        <f t="shared" si="238"/>
        <v>11666.241166666667</v>
      </c>
      <c r="BD167" s="59">
        <f t="shared" si="239"/>
        <v>445.52699999999999</v>
      </c>
      <c r="BE167" s="59">
        <f t="shared" si="240"/>
        <v>436.86108333333334</v>
      </c>
      <c r="BF167" s="59">
        <f t="shared" si="242"/>
        <v>298.78333333333342</v>
      </c>
      <c r="BG167" s="59">
        <f t="shared" si="243"/>
        <v>229.74441666666669</v>
      </c>
      <c r="BH167" s="59">
        <f t="shared" si="244"/>
        <v>298.78333333333342</v>
      </c>
      <c r="BI167" s="59">
        <f t="shared" si="245"/>
        <v>436.86108333333334</v>
      </c>
      <c r="BJ167" s="59">
        <f t="shared" si="246"/>
        <v>505.89991666666657</v>
      </c>
      <c r="BK167" s="59">
        <f t="shared" si="247"/>
        <v>462.01641666666666</v>
      </c>
      <c r="BL167" s="59">
        <f t="shared" si="248"/>
        <v>313.87650000000008</v>
      </c>
      <c r="BM167" s="59">
        <f t="shared" si="249"/>
        <v>239.80658333333335</v>
      </c>
      <c r="BN167" s="59">
        <f t="shared" si="250"/>
        <v>256.58483333333334</v>
      </c>
      <c r="BO167" s="59">
        <f t="shared" si="251"/>
        <v>427.64141666666666</v>
      </c>
      <c r="BP167" s="59">
        <f t="shared" si="198"/>
        <v>513.16974999999991</v>
      </c>
      <c r="BQ167" s="59">
        <f t="shared" si="200"/>
        <v>301.86449999999996</v>
      </c>
      <c r="BR167" s="59">
        <f t="shared" si="202"/>
        <v>181.11866666666668</v>
      </c>
      <c r="BS167" s="59">
        <f t="shared" si="204"/>
        <v>120.74583333333334</v>
      </c>
      <c r="BT167" s="59">
        <f t="shared" si="206"/>
        <v>181.11866666666668</v>
      </c>
      <c r="BU167" s="59">
        <f t="shared" si="208"/>
        <v>301.86449999999996</v>
      </c>
      <c r="BV167" s="59">
        <f t="shared" si="210"/>
        <v>362.23750000000001</v>
      </c>
      <c r="BW167" s="59">
        <f t="shared" si="212"/>
        <v>150.93224999999998</v>
      </c>
      <c r="BX167" s="59">
        <f t="shared" si="214"/>
        <v>90.559333333333342</v>
      </c>
      <c r="BY167" s="59">
        <f t="shared" si="216"/>
        <v>60.372916666666669</v>
      </c>
      <c r="BZ167" s="59">
        <f t="shared" si="218"/>
        <v>90.559333333333342</v>
      </c>
      <c r="CA167" s="59">
        <f t="shared" si="220"/>
        <v>150.93224999999998</v>
      </c>
      <c r="CB167" s="59">
        <f t="shared" si="222"/>
        <v>181.11875000000001</v>
      </c>
      <c r="CC167" s="59">
        <f t="shared" si="224"/>
        <v>0</v>
      </c>
      <c r="CD167" s="59">
        <f t="shared" si="226"/>
        <v>0</v>
      </c>
      <c r="CE167" s="59">
        <f t="shared" si="228"/>
        <v>0</v>
      </c>
      <c r="CG167" s="49">
        <f t="shared" si="229"/>
        <v>28373.5605</v>
      </c>
    </row>
    <row r="168" spans="1:85" x14ac:dyDescent="0.3">
      <c r="A168" s="94" t="s">
        <v>22</v>
      </c>
      <c r="B168" s="79">
        <v>2034</v>
      </c>
      <c r="L168" s="49">
        <f t="shared" si="230"/>
        <v>0</v>
      </c>
      <c r="M168" s="82">
        <f t="shared" si="235"/>
        <v>22846062.34999999</v>
      </c>
      <c r="N168" s="49">
        <f t="shared" si="231"/>
        <v>18705.221333333338</v>
      </c>
      <c r="O168" s="82">
        <f t="shared" si="236"/>
        <v>22794116.445416678</v>
      </c>
      <c r="P168" s="82">
        <f t="shared" si="232"/>
        <v>51945.904583312571</v>
      </c>
      <c r="Q168" s="82">
        <f t="shared" si="233"/>
        <v>87.746019088266507</v>
      </c>
      <c r="R168" s="82">
        <f t="shared" si="241"/>
        <v>296.09165612488169</v>
      </c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>
        <f t="shared" si="238"/>
        <v>11666.241166666667</v>
      </c>
      <c r="BD168" s="59">
        <f t="shared" si="239"/>
        <v>445.52699999999999</v>
      </c>
      <c r="BE168" s="59">
        <f t="shared" si="240"/>
        <v>436.86108333333334</v>
      </c>
      <c r="BF168" s="59">
        <f t="shared" si="242"/>
        <v>298.78333333333342</v>
      </c>
      <c r="BG168" s="59">
        <f t="shared" si="243"/>
        <v>229.74441666666669</v>
      </c>
      <c r="BH168" s="59">
        <f t="shared" si="244"/>
        <v>298.78333333333342</v>
      </c>
      <c r="BI168" s="59">
        <f t="shared" si="245"/>
        <v>436.86108333333334</v>
      </c>
      <c r="BJ168" s="59">
        <f t="shared" si="246"/>
        <v>505.89991666666657</v>
      </c>
      <c r="BK168" s="59">
        <f t="shared" si="247"/>
        <v>462.01641666666666</v>
      </c>
      <c r="BL168" s="59">
        <f t="shared" si="248"/>
        <v>313.87650000000008</v>
      </c>
      <c r="BM168" s="59">
        <f t="shared" si="249"/>
        <v>239.80658333333335</v>
      </c>
      <c r="BN168" s="59">
        <f t="shared" si="250"/>
        <v>256.58483333333334</v>
      </c>
      <c r="BO168" s="59">
        <f t="shared" si="251"/>
        <v>427.64141666666666</v>
      </c>
      <c r="BP168" s="59">
        <f t="shared" si="198"/>
        <v>513.16974999999991</v>
      </c>
      <c r="BQ168" s="59">
        <f t="shared" si="200"/>
        <v>301.86449999999996</v>
      </c>
      <c r="BR168" s="59">
        <f t="shared" si="202"/>
        <v>181.11866666666668</v>
      </c>
      <c r="BS168" s="59">
        <f t="shared" si="204"/>
        <v>120.74583333333334</v>
      </c>
      <c r="BT168" s="59">
        <f t="shared" si="206"/>
        <v>181.11866666666668</v>
      </c>
      <c r="BU168" s="59">
        <f t="shared" si="208"/>
        <v>301.86449999999996</v>
      </c>
      <c r="BV168" s="59">
        <f t="shared" si="210"/>
        <v>362.23750000000001</v>
      </c>
      <c r="BW168" s="59">
        <f t="shared" si="212"/>
        <v>150.93224999999998</v>
      </c>
      <c r="BX168" s="59">
        <f t="shared" si="214"/>
        <v>90.559333333333342</v>
      </c>
      <c r="BY168" s="59">
        <f t="shared" si="216"/>
        <v>60.372916666666669</v>
      </c>
      <c r="BZ168" s="59">
        <f t="shared" si="218"/>
        <v>90.559333333333342</v>
      </c>
      <c r="CA168" s="59">
        <f t="shared" si="220"/>
        <v>150.93224999999998</v>
      </c>
      <c r="CB168" s="59">
        <f t="shared" si="222"/>
        <v>181.11875000000001</v>
      </c>
      <c r="CC168" s="59">
        <f t="shared" si="224"/>
        <v>0</v>
      </c>
      <c r="CD168" s="59">
        <f t="shared" si="226"/>
        <v>0</v>
      </c>
      <c r="CE168" s="59">
        <f t="shared" si="228"/>
        <v>0</v>
      </c>
      <c r="CG168" s="49">
        <f t="shared" si="229"/>
        <v>18705.221333333338</v>
      </c>
    </row>
    <row r="169" spans="1:85" x14ac:dyDescent="0.3">
      <c r="A169" s="94" t="s">
        <v>23</v>
      </c>
      <c r="B169" s="79">
        <v>2034</v>
      </c>
      <c r="L169" s="49">
        <f t="shared" si="230"/>
        <v>0</v>
      </c>
      <c r="M169" s="82">
        <f t="shared" si="235"/>
        <v>22846062.34999999</v>
      </c>
      <c r="N169" s="49">
        <f t="shared" si="231"/>
        <v>7038.9801666666654</v>
      </c>
      <c r="O169" s="82">
        <f t="shared" si="236"/>
        <v>22801155.425583344</v>
      </c>
      <c r="P169" s="82">
        <f t="shared" si="232"/>
        <v>44906.924416646361</v>
      </c>
      <c r="Q169" s="82">
        <f t="shared" si="233"/>
        <v>75.855909694259779</v>
      </c>
      <c r="R169" s="82">
        <f t="shared" si="241"/>
        <v>255.96946917488427</v>
      </c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>
        <f t="shared" si="239"/>
        <v>445.52699999999999</v>
      </c>
      <c r="BE169" s="59">
        <f t="shared" si="240"/>
        <v>436.86108333333334</v>
      </c>
      <c r="BF169" s="59">
        <f t="shared" si="242"/>
        <v>298.78333333333342</v>
      </c>
      <c r="BG169" s="59">
        <f t="shared" si="243"/>
        <v>229.74441666666669</v>
      </c>
      <c r="BH169" s="59">
        <f t="shared" si="244"/>
        <v>298.78333333333342</v>
      </c>
      <c r="BI169" s="59">
        <f t="shared" si="245"/>
        <v>436.86108333333334</v>
      </c>
      <c r="BJ169" s="59">
        <f t="shared" si="246"/>
        <v>505.89991666666657</v>
      </c>
      <c r="BK169" s="59">
        <f t="shared" si="247"/>
        <v>462.01641666666666</v>
      </c>
      <c r="BL169" s="59">
        <f t="shared" si="248"/>
        <v>313.87650000000008</v>
      </c>
      <c r="BM169" s="59">
        <f t="shared" si="249"/>
        <v>239.80658333333335</v>
      </c>
      <c r="BN169" s="59">
        <f t="shared" si="250"/>
        <v>256.58483333333334</v>
      </c>
      <c r="BO169" s="59">
        <f t="shared" si="251"/>
        <v>427.64141666666666</v>
      </c>
      <c r="BP169" s="59">
        <f t="shared" si="198"/>
        <v>513.16974999999991</v>
      </c>
      <c r="BQ169" s="59">
        <f t="shared" si="200"/>
        <v>301.86449999999996</v>
      </c>
      <c r="BR169" s="59">
        <f t="shared" si="202"/>
        <v>181.11866666666668</v>
      </c>
      <c r="BS169" s="59">
        <f t="shared" si="204"/>
        <v>120.74583333333334</v>
      </c>
      <c r="BT169" s="59">
        <f t="shared" si="206"/>
        <v>181.11866666666668</v>
      </c>
      <c r="BU169" s="59">
        <f t="shared" si="208"/>
        <v>301.86449999999996</v>
      </c>
      <c r="BV169" s="59">
        <f t="shared" si="210"/>
        <v>362.23750000000001</v>
      </c>
      <c r="BW169" s="59">
        <f t="shared" si="212"/>
        <v>150.93224999999998</v>
      </c>
      <c r="BX169" s="59">
        <f t="shared" si="214"/>
        <v>90.559333333333342</v>
      </c>
      <c r="BY169" s="59">
        <f t="shared" si="216"/>
        <v>60.372916666666669</v>
      </c>
      <c r="BZ169" s="59">
        <f t="shared" si="218"/>
        <v>90.559333333333342</v>
      </c>
      <c r="CA169" s="59">
        <f t="shared" si="220"/>
        <v>150.93224999999998</v>
      </c>
      <c r="CB169" s="59">
        <f t="shared" si="222"/>
        <v>181.11875000000001</v>
      </c>
      <c r="CC169" s="59">
        <f t="shared" si="224"/>
        <v>0</v>
      </c>
      <c r="CD169" s="59">
        <f t="shared" si="226"/>
        <v>0</v>
      </c>
      <c r="CE169" s="59">
        <f t="shared" si="228"/>
        <v>0</v>
      </c>
      <c r="CG169" s="49">
        <f t="shared" si="229"/>
        <v>7038.9801666666654</v>
      </c>
    </row>
    <row r="170" spans="1:85" x14ac:dyDescent="0.3">
      <c r="A170" s="94" t="s">
        <v>24</v>
      </c>
      <c r="B170" s="79">
        <v>2034</v>
      </c>
      <c r="L170" s="49">
        <f t="shared" si="230"/>
        <v>0</v>
      </c>
      <c r="M170" s="82">
        <f t="shared" si="235"/>
        <v>22846062.34999999</v>
      </c>
      <c r="N170" s="49">
        <f t="shared" si="231"/>
        <v>6593.4531666666653</v>
      </c>
      <c r="O170" s="82">
        <f t="shared" si="236"/>
        <v>22807748.878750011</v>
      </c>
      <c r="P170" s="82">
        <f t="shared" si="232"/>
        <v>38313.471249978989</v>
      </c>
      <c r="Q170" s="82">
        <f t="shared" si="233"/>
        <v>64.718375906738757</v>
      </c>
      <c r="R170" s="82">
        <f t="shared" si="241"/>
        <v>218.38678612488025</v>
      </c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>
        <f t="shared" si="240"/>
        <v>436.86108333333334</v>
      </c>
      <c r="BF170" s="59">
        <f t="shared" si="242"/>
        <v>298.78333333333342</v>
      </c>
      <c r="BG170" s="59">
        <f t="shared" si="243"/>
        <v>229.74441666666669</v>
      </c>
      <c r="BH170" s="59">
        <f t="shared" si="244"/>
        <v>298.78333333333342</v>
      </c>
      <c r="BI170" s="59">
        <f t="shared" si="245"/>
        <v>436.86108333333334</v>
      </c>
      <c r="BJ170" s="59">
        <f t="shared" si="246"/>
        <v>505.89991666666657</v>
      </c>
      <c r="BK170" s="59">
        <f t="shared" si="247"/>
        <v>462.01641666666666</v>
      </c>
      <c r="BL170" s="59">
        <f t="shared" si="248"/>
        <v>313.87650000000008</v>
      </c>
      <c r="BM170" s="59">
        <f t="shared" si="249"/>
        <v>239.80658333333335</v>
      </c>
      <c r="BN170" s="59">
        <f t="shared" si="250"/>
        <v>256.58483333333334</v>
      </c>
      <c r="BO170" s="59">
        <f t="shared" si="251"/>
        <v>427.64141666666666</v>
      </c>
      <c r="BP170" s="59">
        <f t="shared" si="198"/>
        <v>513.16974999999991</v>
      </c>
      <c r="BQ170" s="59">
        <f t="shared" si="200"/>
        <v>301.86449999999996</v>
      </c>
      <c r="BR170" s="59">
        <f t="shared" si="202"/>
        <v>181.11866666666668</v>
      </c>
      <c r="BS170" s="59">
        <f t="shared" si="204"/>
        <v>120.74583333333334</v>
      </c>
      <c r="BT170" s="59">
        <f t="shared" si="206"/>
        <v>181.11866666666668</v>
      </c>
      <c r="BU170" s="59">
        <f t="shared" si="208"/>
        <v>301.86449999999996</v>
      </c>
      <c r="BV170" s="59">
        <f t="shared" si="210"/>
        <v>362.23750000000001</v>
      </c>
      <c r="BW170" s="59">
        <f t="shared" si="212"/>
        <v>150.93224999999998</v>
      </c>
      <c r="BX170" s="59">
        <f t="shared" si="214"/>
        <v>90.559333333333342</v>
      </c>
      <c r="BY170" s="59">
        <f t="shared" si="216"/>
        <v>60.372916666666669</v>
      </c>
      <c r="BZ170" s="59">
        <f t="shared" si="218"/>
        <v>90.559333333333342</v>
      </c>
      <c r="CA170" s="59">
        <f t="shared" si="220"/>
        <v>150.93224999999998</v>
      </c>
      <c r="CB170" s="59">
        <f t="shared" si="222"/>
        <v>181.11875000000001</v>
      </c>
      <c r="CC170" s="59">
        <f t="shared" si="224"/>
        <v>0</v>
      </c>
      <c r="CD170" s="59">
        <f t="shared" si="226"/>
        <v>0</v>
      </c>
      <c r="CE170" s="59">
        <f t="shared" si="228"/>
        <v>0</v>
      </c>
      <c r="CG170" s="49">
        <f t="shared" si="229"/>
        <v>6593.4531666666653</v>
      </c>
    </row>
    <row r="171" spans="1:85" x14ac:dyDescent="0.3">
      <c r="A171" s="94" t="s">
        <v>25</v>
      </c>
      <c r="B171" s="79">
        <v>2034</v>
      </c>
      <c r="L171" s="49">
        <f t="shared" si="230"/>
        <v>0</v>
      </c>
      <c r="M171" s="82">
        <f t="shared" si="235"/>
        <v>22846062.34999999</v>
      </c>
      <c r="N171" s="49">
        <f t="shared" si="231"/>
        <v>6156.5920833333321</v>
      </c>
      <c r="O171" s="82">
        <f t="shared" si="236"/>
        <v>22813905.470833346</v>
      </c>
      <c r="P171" s="82">
        <f t="shared" si="232"/>
        <v>32156.879166644067</v>
      </c>
      <c r="Q171" s="82">
        <f t="shared" si="233"/>
        <v>54.318779426585841</v>
      </c>
      <c r="R171" s="82">
        <f t="shared" si="241"/>
        <v>183.29421124987118</v>
      </c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>
        <f t="shared" si="242"/>
        <v>298.78333333333342</v>
      </c>
      <c r="BG171" s="59">
        <f t="shared" si="243"/>
        <v>229.74441666666669</v>
      </c>
      <c r="BH171" s="59">
        <f t="shared" si="244"/>
        <v>298.78333333333342</v>
      </c>
      <c r="BI171" s="59">
        <f t="shared" si="245"/>
        <v>436.86108333333334</v>
      </c>
      <c r="BJ171" s="59">
        <f t="shared" si="246"/>
        <v>505.89991666666657</v>
      </c>
      <c r="BK171" s="59">
        <f t="shared" si="247"/>
        <v>462.01641666666666</v>
      </c>
      <c r="BL171" s="59">
        <f t="shared" si="248"/>
        <v>313.87650000000008</v>
      </c>
      <c r="BM171" s="59">
        <f t="shared" si="249"/>
        <v>239.80658333333335</v>
      </c>
      <c r="BN171" s="59">
        <f t="shared" si="250"/>
        <v>256.58483333333334</v>
      </c>
      <c r="BO171" s="59">
        <f t="shared" si="251"/>
        <v>427.64141666666666</v>
      </c>
      <c r="BP171" s="59">
        <f t="shared" si="198"/>
        <v>513.16974999999991</v>
      </c>
      <c r="BQ171" s="59">
        <f t="shared" si="200"/>
        <v>301.86449999999996</v>
      </c>
      <c r="BR171" s="59">
        <f t="shared" si="202"/>
        <v>181.11866666666668</v>
      </c>
      <c r="BS171" s="59">
        <f t="shared" si="204"/>
        <v>120.74583333333334</v>
      </c>
      <c r="BT171" s="59">
        <f t="shared" si="206"/>
        <v>181.11866666666668</v>
      </c>
      <c r="BU171" s="59">
        <f t="shared" si="208"/>
        <v>301.86449999999996</v>
      </c>
      <c r="BV171" s="59">
        <f t="shared" si="210"/>
        <v>362.23750000000001</v>
      </c>
      <c r="BW171" s="59">
        <f t="shared" si="212"/>
        <v>150.93224999999998</v>
      </c>
      <c r="BX171" s="59">
        <f t="shared" si="214"/>
        <v>90.559333333333342</v>
      </c>
      <c r="BY171" s="59">
        <f t="shared" si="216"/>
        <v>60.372916666666669</v>
      </c>
      <c r="BZ171" s="59">
        <f t="shared" si="218"/>
        <v>90.559333333333342</v>
      </c>
      <c r="CA171" s="59">
        <f t="shared" si="220"/>
        <v>150.93224999999998</v>
      </c>
      <c r="CB171" s="59">
        <f t="shared" si="222"/>
        <v>181.11875000000001</v>
      </c>
      <c r="CC171" s="59">
        <f t="shared" si="224"/>
        <v>0</v>
      </c>
      <c r="CD171" s="59">
        <f t="shared" si="226"/>
        <v>0</v>
      </c>
      <c r="CE171" s="59">
        <f t="shared" si="228"/>
        <v>0</v>
      </c>
      <c r="CG171" s="49">
        <f t="shared" si="229"/>
        <v>6156.5920833333321</v>
      </c>
    </row>
    <row r="172" spans="1:85" x14ac:dyDescent="0.3">
      <c r="A172" s="94" t="s">
        <v>26</v>
      </c>
      <c r="B172" s="79">
        <v>2034</v>
      </c>
      <c r="L172" s="49">
        <f t="shared" si="230"/>
        <v>0</v>
      </c>
      <c r="M172" s="82">
        <f t="shared" si="235"/>
        <v>22846062.34999999</v>
      </c>
      <c r="N172" s="49">
        <f t="shared" si="231"/>
        <v>5857.8087499999992</v>
      </c>
      <c r="O172" s="82">
        <f t="shared" si="236"/>
        <v>22819763.279583346</v>
      </c>
      <c r="P172" s="82">
        <f t="shared" si="232"/>
        <v>26299.070416644216</v>
      </c>
      <c r="Q172" s="82">
        <f t="shared" si="233"/>
        <v>44.423881984410542</v>
      </c>
      <c r="R172" s="82">
        <f t="shared" si="241"/>
        <v>149.90470137487202</v>
      </c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>
        <f t="shared" si="243"/>
        <v>229.74441666666669</v>
      </c>
      <c r="BH172" s="59">
        <f t="shared" si="244"/>
        <v>298.78333333333342</v>
      </c>
      <c r="BI172" s="59">
        <f t="shared" si="245"/>
        <v>436.86108333333334</v>
      </c>
      <c r="BJ172" s="59">
        <f t="shared" si="246"/>
        <v>505.89991666666657</v>
      </c>
      <c r="BK172" s="59">
        <f t="shared" si="247"/>
        <v>462.01641666666666</v>
      </c>
      <c r="BL172" s="59">
        <f t="shared" si="248"/>
        <v>313.87650000000008</v>
      </c>
      <c r="BM172" s="59">
        <f t="shared" si="249"/>
        <v>239.80658333333335</v>
      </c>
      <c r="BN172" s="59">
        <f t="shared" si="250"/>
        <v>256.58483333333334</v>
      </c>
      <c r="BO172" s="59">
        <f t="shared" si="251"/>
        <v>427.64141666666666</v>
      </c>
      <c r="BP172" s="59">
        <f t="shared" si="198"/>
        <v>513.16974999999991</v>
      </c>
      <c r="BQ172" s="59">
        <f t="shared" si="200"/>
        <v>301.86449999999996</v>
      </c>
      <c r="BR172" s="59">
        <f t="shared" si="202"/>
        <v>181.11866666666668</v>
      </c>
      <c r="BS172" s="59">
        <f t="shared" si="204"/>
        <v>120.74583333333334</v>
      </c>
      <c r="BT172" s="59">
        <f t="shared" si="206"/>
        <v>181.11866666666668</v>
      </c>
      <c r="BU172" s="59">
        <f t="shared" si="208"/>
        <v>301.86449999999996</v>
      </c>
      <c r="BV172" s="59">
        <f t="shared" si="210"/>
        <v>362.23750000000001</v>
      </c>
      <c r="BW172" s="59">
        <f t="shared" si="212"/>
        <v>150.93224999999998</v>
      </c>
      <c r="BX172" s="59">
        <f t="shared" si="214"/>
        <v>90.559333333333342</v>
      </c>
      <c r="BY172" s="59">
        <f t="shared" si="216"/>
        <v>60.372916666666669</v>
      </c>
      <c r="BZ172" s="59">
        <f t="shared" si="218"/>
        <v>90.559333333333342</v>
      </c>
      <c r="CA172" s="59">
        <f t="shared" si="220"/>
        <v>150.93224999999998</v>
      </c>
      <c r="CB172" s="59">
        <f t="shared" si="222"/>
        <v>181.11875000000001</v>
      </c>
      <c r="CC172" s="59">
        <f t="shared" si="224"/>
        <v>0</v>
      </c>
      <c r="CD172" s="59">
        <f t="shared" si="226"/>
        <v>0</v>
      </c>
      <c r="CE172" s="59">
        <f t="shared" si="228"/>
        <v>0</v>
      </c>
      <c r="CG172" s="49">
        <f t="shared" si="229"/>
        <v>5857.8087499999992</v>
      </c>
    </row>
    <row r="173" spans="1:85" x14ac:dyDescent="0.3">
      <c r="A173" s="94" t="s">
        <v>27</v>
      </c>
      <c r="B173" s="79">
        <v>2034</v>
      </c>
      <c r="L173" s="49">
        <f t="shared" si="230"/>
        <v>0</v>
      </c>
      <c r="M173" s="82">
        <f t="shared" si="235"/>
        <v>22846062.34999999</v>
      </c>
      <c r="N173" s="49">
        <f t="shared" si="231"/>
        <v>5628.0643333333328</v>
      </c>
      <c r="O173" s="82">
        <f t="shared" si="236"/>
        <v>22825391.343916681</v>
      </c>
      <c r="P173" s="82">
        <f t="shared" si="232"/>
        <v>20671.00608330965</v>
      </c>
      <c r="Q173" s="82">
        <f t="shared" si="233"/>
        <v>34.917064375127616</v>
      </c>
      <c r="R173" s="82">
        <f t="shared" si="241"/>
        <v>117.82473467486501</v>
      </c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>
        <f t="shared" si="244"/>
        <v>298.78333333333342</v>
      </c>
      <c r="BI173" s="59">
        <f t="shared" si="245"/>
        <v>436.86108333333334</v>
      </c>
      <c r="BJ173" s="59">
        <f t="shared" si="246"/>
        <v>505.89991666666657</v>
      </c>
      <c r="BK173" s="59">
        <f t="shared" si="247"/>
        <v>462.01641666666666</v>
      </c>
      <c r="BL173" s="59">
        <f t="shared" si="248"/>
        <v>313.87650000000008</v>
      </c>
      <c r="BM173" s="59">
        <f t="shared" si="249"/>
        <v>239.80658333333335</v>
      </c>
      <c r="BN173" s="59">
        <f t="shared" si="250"/>
        <v>256.58483333333334</v>
      </c>
      <c r="BO173" s="59">
        <f t="shared" si="251"/>
        <v>427.64141666666666</v>
      </c>
      <c r="BP173" s="59">
        <f t="shared" si="198"/>
        <v>513.16974999999991</v>
      </c>
      <c r="BQ173" s="59">
        <f t="shared" si="200"/>
        <v>301.86449999999996</v>
      </c>
      <c r="BR173" s="59">
        <f t="shared" si="202"/>
        <v>181.11866666666668</v>
      </c>
      <c r="BS173" s="59">
        <f t="shared" si="204"/>
        <v>120.74583333333334</v>
      </c>
      <c r="BT173" s="59">
        <f t="shared" si="206"/>
        <v>181.11866666666668</v>
      </c>
      <c r="BU173" s="59">
        <f t="shared" si="208"/>
        <v>301.86449999999996</v>
      </c>
      <c r="BV173" s="59">
        <f t="shared" si="210"/>
        <v>362.23750000000001</v>
      </c>
      <c r="BW173" s="59">
        <f t="shared" si="212"/>
        <v>150.93224999999998</v>
      </c>
      <c r="BX173" s="59">
        <f t="shared" si="214"/>
        <v>90.559333333333342</v>
      </c>
      <c r="BY173" s="59">
        <f t="shared" si="216"/>
        <v>60.372916666666669</v>
      </c>
      <c r="BZ173" s="59">
        <f t="shared" si="218"/>
        <v>90.559333333333342</v>
      </c>
      <c r="CA173" s="59">
        <f t="shared" si="220"/>
        <v>150.93224999999998</v>
      </c>
      <c r="CB173" s="59">
        <f t="shared" si="222"/>
        <v>181.11875000000001</v>
      </c>
      <c r="CC173" s="59">
        <f t="shared" si="224"/>
        <v>0</v>
      </c>
      <c r="CD173" s="59">
        <f t="shared" si="226"/>
        <v>0</v>
      </c>
      <c r="CE173" s="59">
        <f t="shared" si="228"/>
        <v>0</v>
      </c>
      <c r="CG173" s="49">
        <f t="shared" si="229"/>
        <v>5628.0643333333328</v>
      </c>
    </row>
    <row r="174" spans="1:85" x14ac:dyDescent="0.3">
      <c r="A174" s="94" t="s">
        <v>28</v>
      </c>
      <c r="B174" s="79">
        <v>2034</v>
      </c>
      <c r="L174" s="49">
        <f t="shared" si="230"/>
        <v>0</v>
      </c>
      <c r="M174" s="82">
        <f t="shared" si="235"/>
        <v>22846062.34999999</v>
      </c>
      <c r="N174" s="49">
        <f t="shared" si="231"/>
        <v>5329.2809999999999</v>
      </c>
      <c r="O174" s="82">
        <f t="shared" si="236"/>
        <v>22830720.62491668</v>
      </c>
      <c r="P174" s="82">
        <f t="shared" si="232"/>
        <v>15341.725083310157</v>
      </c>
      <c r="Q174" s="82">
        <f t="shared" si="233"/>
        <v>25.91494580382231</v>
      </c>
      <c r="R174" s="82">
        <f t="shared" si="241"/>
        <v>87.447832974867893</v>
      </c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>
        <f t="shared" si="245"/>
        <v>436.86108333333334</v>
      </c>
      <c r="BJ174" s="59">
        <f t="shared" si="246"/>
        <v>505.89991666666657</v>
      </c>
      <c r="BK174" s="59">
        <f t="shared" si="247"/>
        <v>462.01641666666666</v>
      </c>
      <c r="BL174" s="59">
        <f t="shared" si="248"/>
        <v>313.87650000000008</v>
      </c>
      <c r="BM174" s="59">
        <f t="shared" si="249"/>
        <v>239.80658333333335</v>
      </c>
      <c r="BN174" s="59">
        <f t="shared" si="250"/>
        <v>256.58483333333334</v>
      </c>
      <c r="BO174" s="59">
        <f t="shared" si="251"/>
        <v>427.64141666666666</v>
      </c>
      <c r="BP174" s="59">
        <f t="shared" si="198"/>
        <v>513.16974999999991</v>
      </c>
      <c r="BQ174" s="59">
        <f t="shared" si="200"/>
        <v>301.86449999999996</v>
      </c>
      <c r="BR174" s="59">
        <f t="shared" si="202"/>
        <v>181.11866666666668</v>
      </c>
      <c r="BS174" s="59">
        <f t="shared" si="204"/>
        <v>120.74583333333334</v>
      </c>
      <c r="BT174" s="59">
        <f t="shared" si="206"/>
        <v>181.11866666666668</v>
      </c>
      <c r="BU174" s="59">
        <f t="shared" si="208"/>
        <v>301.86449999999996</v>
      </c>
      <c r="BV174" s="59">
        <f t="shared" si="210"/>
        <v>362.23750000000001</v>
      </c>
      <c r="BW174" s="59">
        <f t="shared" si="212"/>
        <v>150.93224999999998</v>
      </c>
      <c r="BX174" s="59">
        <f t="shared" si="214"/>
        <v>90.559333333333342</v>
      </c>
      <c r="BY174" s="59">
        <f t="shared" si="216"/>
        <v>60.372916666666669</v>
      </c>
      <c r="BZ174" s="59">
        <f t="shared" si="218"/>
        <v>90.559333333333342</v>
      </c>
      <c r="CA174" s="59">
        <f t="shared" si="220"/>
        <v>150.93224999999998</v>
      </c>
      <c r="CB174" s="59">
        <f t="shared" si="222"/>
        <v>181.11875000000001</v>
      </c>
      <c r="CC174" s="59">
        <f t="shared" si="224"/>
        <v>0</v>
      </c>
      <c r="CD174" s="59">
        <f t="shared" si="226"/>
        <v>0</v>
      </c>
      <c r="CE174" s="59">
        <f t="shared" si="228"/>
        <v>0</v>
      </c>
      <c r="CG174" s="49">
        <f t="shared" si="229"/>
        <v>5329.2809999999999</v>
      </c>
    </row>
    <row r="175" spans="1:85" x14ac:dyDescent="0.3">
      <c r="A175" s="94" t="s">
        <v>29</v>
      </c>
      <c r="B175" s="79">
        <v>2034</v>
      </c>
      <c r="L175" s="49">
        <f t="shared" si="230"/>
        <v>0</v>
      </c>
      <c r="M175" s="82">
        <f t="shared" si="235"/>
        <v>22846062.34999999</v>
      </c>
      <c r="N175" s="49">
        <f t="shared" ref="N175:N181" si="252">CG175</f>
        <v>4892.4199166666667</v>
      </c>
      <c r="O175" s="82">
        <f t="shared" si="236"/>
        <v>22835613.044833347</v>
      </c>
      <c r="P175" s="82">
        <f t="shared" si="232"/>
        <v>10449.305166643113</v>
      </c>
      <c r="Q175" s="82">
        <f t="shared" si="233"/>
        <v>17.650764539885099</v>
      </c>
      <c r="R175" s="82">
        <f t="shared" si="241"/>
        <v>59.561039449865746</v>
      </c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>
        <f t="shared" si="246"/>
        <v>505.89991666666657</v>
      </c>
      <c r="BK175" s="59">
        <f t="shared" si="247"/>
        <v>462.01641666666666</v>
      </c>
      <c r="BL175" s="59">
        <f t="shared" si="248"/>
        <v>313.87650000000008</v>
      </c>
      <c r="BM175" s="59">
        <f t="shared" si="249"/>
        <v>239.80658333333335</v>
      </c>
      <c r="BN175" s="59">
        <f t="shared" si="250"/>
        <v>256.58483333333334</v>
      </c>
      <c r="BO175" s="59">
        <f t="shared" si="251"/>
        <v>427.64141666666666</v>
      </c>
      <c r="BP175" s="59">
        <f t="shared" si="198"/>
        <v>513.16974999999991</v>
      </c>
      <c r="BQ175" s="59">
        <f t="shared" si="200"/>
        <v>301.86449999999996</v>
      </c>
      <c r="BR175" s="59">
        <f t="shared" si="202"/>
        <v>181.11866666666668</v>
      </c>
      <c r="BS175" s="59">
        <f t="shared" si="204"/>
        <v>120.74583333333334</v>
      </c>
      <c r="BT175" s="59">
        <f t="shared" si="206"/>
        <v>181.11866666666668</v>
      </c>
      <c r="BU175" s="59">
        <f t="shared" si="208"/>
        <v>301.86449999999996</v>
      </c>
      <c r="BV175" s="59">
        <f t="shared" si="210"/>
        <v>362.23750000000001</v>
      </c>
      <c r="BW175" s="59">
        <f t="shared" si="212"/>
        <v>150.93224999999998</v>
      </c>
      <c r="BX175" s="59">
        <f t="shared" si="214"/>
        <v>90.559333333333342</v>
      </c>
      <c r="BY175" s="59">
        <f t="shared" si="216"/>
        <v>60.372916666666669</v>
      </c>
      <c r="BZ175" s="59">
        <f t="shared" si="218"/>
        <v>90.559333333333342</v>
      </c>
      <c r="CA175" s="59">
        <f t="shared" si="220"/>
        <v>150.93224999999998</v>
      </c>
      <c r="CB175" s="59">
        <f t="shared" si="222"/>
        <v>181.11875000000001</v>
      </c>
      <c r="CC175" s="59">
        <f t="shared" si="224"/>
        <v>0</v>
      </c>
      <c r="CD175" s="59">
        <f t="shared" si="226"/>
        <v>0</v>
      </c>
      <c r="CE175" s="59">
        <f t="shared" si="228"/>
        <v>0</v>
      </c>
      <c r="CG175" s="49">
        <f t="shared" si="229"/>
        <v>4892.4199166666667</v>
      </c>
    </row>
    <row r="176" spans="1:85" x14ac:dyDescent="0.3">
      <c r="A176" s="94" t="s">
        <v>18</v>
      </c>
      <c r="B176" s="79">
        <v>2035</v>
      </c>
      <c r="L176" s="49">
        <f t="shared" si="230"/>
        <v>0</v>
      </c>
      <c r="M176" s="82">
        <f t="shared" si="235"/>
        <v>22846062.34999999</v>
      </c>
      <c r="N176" s="49">
        <f t="shared" si="252"/>
        <v>4386.5199999999995</v>
      </c>
      <c r="O176" s="82">
        <f t="shared" si="236"/>
        <v>22839999.564833347</v>
      </c>
      <c r="P176" s="82">
        <f t="shared" si="232"/>
        <v>6062.7851666435599</v>
      </c>
      <c r="Q176" s="82">
        <f t="shared" si="233"/>
        <v>10.241139647633803</v>
      </c>
      <c r="R176" s="82">
        <f t="shared" si="241"/>
        <v>34.557875449868291</v>
      </c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>
        <f t="shared" si="247"/>
        <v>462.01641666666666</v>
      </c>
      <c r="BL176" s="59">
        <f t="shared" si="248"/>
        <v>313.87650000000008</v>
      </c>
      <c r="BM176" s="59">
        <f t="shared" si="249"/>
        <v>239.80658333333335</v>
      </c>
      <c r="BN176" s="59">
        <f t="shared" si="250"/>
        <v>256.58483333333334</v>
      </c>
      <c r="BO176" s="59">
        <f t="shared" si="251"/>
        <v>427.64141666666666</v>
      </c>
      <c r="BP176" s="59">
        <f t="shared" si="198"/>
        <v>513.16974999999991</v>
      </c>
      <c r="BQ176" s="59">
        <f t="shared" si="200"/>
        <v>301.86449999999996</v>
      </c>
      <c r="BR176" s="59">
        <f t="shared" si="202"/>
        <v>181.11866666666668</v>
      </c>
      <c r="BS176" s="59">
        <f t="shared" si="204"/>
        <v>120.74583333333334</v>
      </c>
      <c r="BT176" s="59">
        <f t="shared" si="206"/>
        <v>181.11866666666668</v>
      </c>
      <c r="BU176" s="59">
        <f t="shared" si="208"/>
        <v>301.86449999999996</v>
      </c>
      <c r="BV176" s="59">
        <f t="shared" si="210"/>
        <v>362.23750000000001</v>
      </c>
      <c r="BW176" s="59">
        <f t="shared" si="212"/>
        <v>150.93224999999998</v>
      </c>
      <c r="BX176" s="59">
        <f t="shared" si="214"/>
        <v>90.559333333333342</v>
      </c>
      <c r="BY176" s="59">
        <f t="shared" si="216"/>
        <v>60.372916666666669</v>
      </c>
      <c r="BZ176" s="59">
        <f t="shared" si="218"/>
        <v>90.559333333333342</v>
      </c>
      <c r="CA176" s="59">
        <f t="shared" si="220"/>
        <v>150.93224999999998</v>
      </c>
      <c r="CB176" s="59">
        <f t="shared" si="222"/>
        <v>181.11875000000001</v>
      </c>
      <c r="CC176" s="59">
        <f t="shared" si="224"/>
        <v>0</v>
      </c>
      <c r="CD176" s="59">
        <f t="shared" si="226"/>
        <v>0</v>
      </c>
      <c r="CE176" s="59">
        <f t="shared" si="228"/>
        <v>0</v>
      </c>
      <c r="CG176" s="49">
        <f t="shared" si="229"/>
        <v>4386.5199999999995</v>
      </c>
    </row>
    <row r="177" spans="1:85" x14ac:dyDescent="0.3">
      <c r="A177" s="94" t="s">
        <v>19</v>
      </c>
      <c r="B177" s="79">
        <v>2035</v>
      </c>
      <c r="L177" s="49">
        <f t="shared" si="230"/>
        <v>0</v>
      </c>
      <c r="M177" s="82">
        <f t="shared" si="235"/>
        <v>22846062.34999999</v>
      </c>
      <c r="N177" s="49">
        <f t="shared" si="252"/>
        <v>3924.5035833333336</v>
      </c>
      <c r="O177" s="82">
        <f t="shared" si="236"/>
        <v>22843924.068416681</v>
      </c>
      <c r="P177" s="82">
        <f t="shared" si="232"/>
        <v>2138.2815833091736</v>
      </c>
      <c r="Q177" s="82">
        <f t="shared" si="233"/>
        <v>3.6119439661352928</v>
      </c>
      <c r="R177" s="82">
        <f t="shared" si="241"/>
        <v>12.18820502486229</v>
      </c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>
        <f t="shared" si="248"/>
        <v>313.87650000000008</v>
      </c>
      <c r="BM177" s="59">
        <f t="shared" si="249"/>
        <v>239.80658333333335</v>
      </c>
      <c r="BN177" s="59">
        <f t="shared" si="250"/>
        <v>256.58483333333334</v>
      </c>
      <c r="BO177" s="59">
        <f t="shared" si="251"/>
        <v>427.64141666666666</v>
      </c>
      <c r="BP177" s="59">
        <f t="shared" si="198"/>
        <v>513.16974999999991</v>
      </c>
      <c r="BQ177" s="59">
        <f t="shared" si="200"/>
        <v>301.86449999999996</v>
      </c>
      <c r="BR177" s="59">
        <f t="shared" si="202"/>
        <v>181.11866666666668</v>
      </c>
      <c r="BS177" s="59">
        <f t="shared" si="204"/>
        <v>120.74583333333334</v>
      </c>
      <c r="BT177" s="59">
        <f t="shared" si="206"/>
        <v>181.11866666666668</v>
      </c>
      <c r="BU177" s="59">
        <f t="shared" si="208"/>
        <v>301.86449999999996</v>
      </c>
      <c r="BV177" s="59">
        <f t="shared" si="210"/>
        <v>362.23750000000001</v>
      </c>
      <c r="BW177" s="59">
        <f t="shared" si="212"/>
        <v>150.93224999999998</v>
      </c>
      <c r="BX177" s="59">
        <f t="shared" si="214"/>
        <v>90.559333333333342</v>
      </c>
      <c r="BY177" s="59">
        <f t="shared" si="216"/>
        <v>60.372916666666669</v>
      </c>
      <c r="BZ177" s="59">
        <f t="shared" si="218"/>
        <v>90.559333333333342</v>
      </c>
      <c r="CA177" s="59">
        <f t="shared" si="220"/>
        <v>150.93224999999998</v>
      </c>
      <c r="CB177" s="59">
        <f t="shared" si="222"/>
        <v>181.11875000000001</v>
      </c>
      <c r="CC177" s="59">
        <f t="shared" si="224"/>
        <v>0</v>
      </c>
      <c r="CD177" s="59">
        <f t="shared" si="226"/>
        <v>0</v>
      </c>
      <c r="CE177" s="59">
        <f t="shared" si="228"/>
        <v>0</v>
      </c>
      <c r="CG177" s="49">
        <f t="shared" si="229"/>
        <v>3924.5035833333336</v>
      </c>
    </row>
    <row r="178" spans="1:85" x14ac:dyDescent="0.3">
      <c r="A178" s="94" t="s">
        <v>20</v>
      </c>
      <c r="B178" s="79">
        <v>2035</v>
      </c>
      <c r="L178" s="49">
        <f t="shared" si="230"/>
        <v>0</v>
      </c>
      <c r="M178" s="82">
        <f t="shared" si="235"/>
        <v>22846062.34999999</v>
      </c>
      <c r="N178" s="49">
        <f t="shared" si="252"/>
        <v>3610.6270833333328</v>
      </c>
      <c r="O178" s="82">
        <f t="shared" si="236"/>
        <v>22847534.695500016</v>
      </c>
      <c r="P178" s="82">
        <f t="shared" si="232"/>
        <v>-1472.3455000258982</v>
      </c>
      <c r="Q178" s="82">
        <f t="shared" si="233"/>
        <v>-2.4870575916642785</v>
      </c>
      <c r="R178" s="82">
        <f t="shared" si="241"/>
        <v>-8.3923693501476198</v>
      </c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>
        <f t="shared" si="249"/>
        <v>239.80658333333335</v>
      </c>
      <c r="BN178" s="59">
        <f t="shared" si="250"/>
        <v>256.58483333333334</v>
      </c>
      <c r="BO178" s="59">
        <f t="shared" si="251"/>
        <v>427.64141666666666</v>
      </c>
      <c r="BP178" s="59">
        <f t="shared" si="198"/>
        <v>513.16974999999991</v>
      </c>
      <c r="BQ178" s="59">
        <f t="shared" si="200"/>
        <v>301.86449999999996</v>
      </c>
      <c r="BR178" s="59">
        <f t="shared" si="202"/>
        <v>181.11866666666668</v>
      </c>
      <c r="BS178" s="59">
        <f t="shared" si="204"/>
        <v>120.74583333333334</v>
      </c>
      <c r="BT178" s="59">
        <f t="shared" si="206"/>
        <v>181.11866666666668</v>
      </c>
      <c r="BU178" s="59">
        <f t="shared" si="208"/>
        <v>301.86449999999996</v>
      </c>
      <c r="BV178" s="59">
        <f t="shared" si="210"/>
        <v>362.23750000000001</v>
      </c>
      <c r="BW178" s="59">
        <f t="shared" si="212"/>
        <v>150.93224999999998</v>
      </c>
      <c r="BX178" s="59">
        <f t="shared" si="214"/>
        <v>90.559333333333342</v>
      </c>
      <c r="BY178" s="59">
        <f t="shared" si="216"/>
        <v>60.372916666666669</v>
      </c>
      <c r="BZ178" s="59">
        <f t="shared" si="218"/>
        <v>90.559333333333342</v>
      </c>
      <c r="CA178" s="59">
        <f t="shared" si="220"/>
        <v>150.93224999999998</v>
      </c>
      <c r="CB178" s="59">
        <f t="shared" si="222"/>
        <v>181.11875000000001</v>
      </c>
      <c r="CC178" s="59">
        <f t="shared" si="224"/>
        <v>0</v>
      </c>
      <c r="CD178" s="59">
        <f t="shared" si="226"/>
        <v>0</v>
      </c>
      <c r="CE178" s="59">
        <f t="shared" si="228"/>
        <v>0</v>
      </c>
      <c r="CG178" s="49">
        <f t="shared" si="229"/>
        <v>3610.6270833333328</v>
      </c>
    </row>
    <row r="179" spans="1:85" x14ac:dyDescent="0.3">
      <c r="A179" s="94" t="s">
        <v>21</v>
      </c>
      <c r="B179" s="79">
        <v>2035</v>
      </c>
      <c r="L179" s="49">
        <f t="shared" si="230"/>
        <v>0</v>
      </c>
      <c r="M179" s="82">
        <f t="shared" si="235"/>
        <v>22846062.34999999</v>
      </c>
      <c r="N179" s="49">
        <f t="shared" si="252"/>
        <v>3370.8204999999994</v>
      </c>
      <c r="O179" s="82">
        <f t="shared" si="236"/>
        <v>22850905.516000018</v>
      </c>
      <c r="P179" s="82">
        <f t="shared" si="232"/>
        <v>-4843.1660000272095</v>
      </c>
      <c r="Q179" s="82">
        <f t="shared" si="233"/>
        <v>-8.1809824989081132</v>
      </c>
      <c r="R179" s="82">
        <f t="shared" si="241"/>
        <v>-27.606046200155095</v>
      </c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>
        <f t="shared" si="250"/>
        <v>256.58483333333334</v>
      </c>
      <c r="BO179" s="59">
        <f t="shared" si="251"/>
        <v>427.64141666666666</v>
      </c>
      <c r="BP179" s="59">
        <f t="shared" si="198"/>
        <v>513.16974999999991</v>
      </c>
      <c r="BQ179" s="59">
        <f t="shared" si="200"/>
        <v>301.86449999999996</v>
      </c>
      <c r="BR179" s="59">
        <f t="shared" si="202"/>
        <v>181.11866666666668</v>
      </c>
      <c r="BS179" s="59">
        <f t="shared" si="204"/>
        <v>120.74583333333334</v>
      </c>
      <c r="BT179" s="59">
        <f t="shared" si="206"/>
        <v>181.11866666666668</v>
      </c>
      <c r="BU179" s="59">
        <f t="shared" si="208"/>
        <v>301.86449999999996</v>
      </c>
      <c r="BV179" s="59">
        <f t="shared" si="210"/>
        <v>362.23750000000001</v>
      </c>
      <c r="BW179" s="59">
        <f t="shared" si="212"/>
        <v>150.93224999999998</v>
      </c>
      <c r="BX179" s="59">
        <f t="shared" si="214"/>
        <v>90.559333333333342</v>
      </c>
      <c r="BY179" s="59">
        <f t="shared" si="216"/>
        <v>60.372916666666669</v>
      </c>
      <c r="BZ179" s="59">
        <f t="shared" si="218"/>
        <v>90.559333333333342</v>
      </c>
      <c r="CA179" s="59">
        <f t="shared" si="220"/>
        <v>150.93224999999998</v>
      </c>
      <c r="CB179" s="59">
        <f t="shared" si="222"/>
        <v>181.11875000000001</v>
      </c>
      <c r="CC179" s="59">
        <f t="shared" si="224"/>
        <v>0</v>
      </c>
      <c r="CD179" s="59">
        <f t="shared" si="226"/>
        <v>0</v>
      </c>
      <c r="CE179" s="59">
        <f t="shared" si="228"/>
        <v>0</v>
      </c>
      <c r="CG179" s="49">
        <f t="shared" si="229"/>
        <v>3370.8204999999994</v>
      </c>
    </row>
    <row r="180" spans="1:85" x14ac:dyDescent="0.3">
      <c r="A180" s="94" t="s">
        <v>22</v>
      </c>
      <c r="B180" s="79">
        <v>2035</v>
      </c>
      <c r="L180" s="49">
        <f t="shared" si="230"/>
        <v>0</v>
      </c>
      <c r="M180" s="82">
        <f t="shared" si="235"/>
        <v>22846062.34999999</v>
      </c>
      <c r="N180" s="49">
        <f t="shared" si="252"/>
        <v>3114.235666666666</v>
      </c>
      <c r="O180" s="82">
        <f t="shared" si="236"/>
        <v>22854019.751666684</v>
      </c>
      <c r="P180" s="82">
        <f t="shared" si="232"/>
        <v>-7957.4016666933894</v>
      </c>
      <c r="Q180" s="82">
        <f t="shared" si="233"/>
        <v>-13.441489259636183</v>
      </c>
      <c r="R180" s="82">
        <f t="shared" si="241"/>
        <v>-45.357189500152323</v>
      </c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>
        <f t="shared" si="251"/>
        <v>427.64141666666666</v>
      </c>
      <c r="BP180" s="59">
        <f t="shared" si="198"/>
        <v>513.16974999999991</v>
      </c>
      <c r="BQ180" s="59">
        <f t="shared" si="200"/>
        <v>301.86449999999996</v>
      </c>
      <c r="BR180" s="59">
        <f t="shared" si="202"/>
        <v>181.11866666666668</v>
      </c>
      <c r="BS180" s="59">
        <f t="shared" si="204"/>
        <v>120.74583333333334</v>
      </c>
      <c r="BT180" s="59">
        <f t="shared" si="206"/>
        <v>181.11866666666668</v>
      </c>
      <c r="BU180" s="59">
        <f t="shared" si="208"/>
        <v>301.86449999999996</v>
      </c>
      <c r="BV180" s="59">
        <f t="shared" si="210"/>
        <v>362.23750000000001</v>
      </c>
      <c r="BW180" s="59">
        <f t="shared" si="212"/>
        <v>150.93224999999998</v>
      </c>
      <c r="BX180" s="59">
        <f t="shared" si="214"/>
        <v>90.559333333333342</v>
      </c>
      <c r="BY180" s="59">
        <f t="shared" si="216"/>
        <v>60.372916666666669</v>
      </c>
      <c r="BZ180" s="59">
        <f t="shared" si="218"/>
        <v>90.559333333333342</v>
      </c>
      <c r="CA180" s="59">
        <f t="shared" si="220"/>
        <v>150.93224999999998</v>
      </c>
      <c r="CB180" s="59">
        <f t="shared" si="222"/>
        <v>181.11875000000001</v>
      </c>
      <c r="CC180" s="59">
        <f t="shared" si="224"/>
        <v>0</v>
      </c>
      <c r="CD180" s="59">
        <f t="shared" si="226"/>
        <v>0</v>
      </c>
      <c r="CE180" s="59">
        <f t="shared" si="228"/>
        <v>0</v>
      </c>
      <c r="CG180" s="49">
        <f t="shared" si="229"/>
        <v>3114.235666666666</v>
      </c>
    </row>
    <row r="181" spans="1:85" x14ac:dyDescent="0.3">
      <c r="A181" s="94" t="s">
        <v>23</v>
      </c>
      <c r="B181" s="79">
        <v>2035</v>
      </c>
      <c r="L181" s="49">
        <f t="shared" si="230"/>
        <v>0</v>
      </c>
      <c r="M181" s="82">
        <f t="shared" si="235"/>
        <v>22846062.34999999</v>
      </c>
      <c r="N181" s="49">
        <f t="shared" si="252"/>
        <v>2686.5942499999996</v>
      </c>
      <c r="O181" s="82">
        <f t="shared" si="236"/>
        <v>22856706.345916685</v>
      </c>
      <c r="P181" s="82">
        <f t="shared" si="232"/>
        <v>-10643.995916694403</v>
      </c>
      <c r="Q181" s="82">
        <f t="shared" si="233"/>
        <v>-17.97963239592389</v>
      </c>
      <c r="R181" s="82">
        <f t="shared" si="241"/>
        <v>-60.670776725158099</v>
      </c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>
        <f t="shared" si="198"/>
        <v>513.16974999999991</v>
      </c>
      <c r="BQ181" s="59">
        <f t="shared" si="200"/>
        <v>301.86449999999996</v>
      </c>
      <c r="BR181" s="59">
        <f t="shared" si="202"/>
        <v>181.11866666666668</v>
      </c>
      <c r="BS181" s="59">
        <f t="shared" si="204"/>
        <v>120.74583333333334</v>
      </c>
      <c r="BT181" s="59">
        <f t="shared" si="206"/>
        <v>181.11866666666668</v>
      </c>
      <c r="BU181" s="59">
        <f t="shared" si="208"/>
        <v>301.86449999999996</v>
      </c>
      <c r="BV181" s="59">
        <f t="shared" si="210"/>
        <v>362.23750000000001</v>
      </c>
      <c r="BW181" s="59">
        <f t="shared" si="212"/>
        <v>150.93224999999998</v>
      </c>
      <c r="BX181" s="59">
        <f t="shared" si="214"/>
        <v>90.559333333333342</v>
      </c>
      <c r="BY181" s="59">
        <f t="shared" si="216"/>
        <v>60.372916666666669</v>
      </c>
      <c r="BZ181" s="59">
        <f t="shared" si="218"/>
        <v>90.559333333333342</v>
      </c>
      <c r="CA181" s="59">
        <f t="shared" si="220"/>
        <v>150.93224999999998</v>
      </c>
      <c r="CB181" s="59">
        <f t="shared" si="222"/>
        <v>181.11875000000001</v>
      </c>
      <c r="CC181" s="59">
        <f t="shared" si="224"/>
        <v>0</v>
      </c>
      <c r="CD181" s="59">
        <f t="shared" si="226"/>
        <v>0</v>
      </c>
      <c r="CE181" s="59">
        <f t="shared" si="228"/>
        <v>0</v>
      </c>
      <c r="CG181" s="49">
        <f t="shared" si="229"/>
        <v>2686.5942499999996</v>
      </c>
    </row>
    <row r="182" spans="1:85" x14ac:dyDescent="0.3">
      <c r="A182" s="94" t="s">
        <v>24</v>
      </c>
      <c r="B182" s="79">
        <v>2035</v>
      </c>
      <c r="L182" s="49">
        <f t="shared" ref="L182:L194" si="253">SUM(C182:J182)</f>
        <v>0</v>
      </c>
      <c r="M182" s="82">
        <f t="shared" ref="M182:M194" si="254">M181+L182</f>
        <v>22846062.34999999</v>
      </c>
      <c r="N182" s="49">
        <f t="shared" ref="N182:N194" si="255">CG182</f>
        <v>2173.4245000000001</v>
      </c>
      <c r="O182" s="82">
        <f t="shared" ref="O182:O194" si="256">O181+N182</f>
        <v>22858879.770416684</v>
      </c>
      <c r="P182" s="82">
        <f t="shared" ref="P182:P194" si="257">M182-O182</f>
        <v>-12817.420416694134</v>
      </c>
      <c r="Q182" s="82">
        <f t="shared" ref="Q182:Q194" si="258">P182*$U$10/12</f>
        <v>-21.650939098418917</v>
      </c>
      <c r="R182" s="82">
        <f t="shared" si="241"/>
        <v>-73.059296375156563</v>
      </c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>
        <f t="shared" si="200"/>
        <v>301.86449999999996</v>
      </c>
      <c r="BR182" s="59">
        <f t="shared" si="202"/>
        <v>181.11866666666668</v>
      </c>
      <c r="BS182" s="59">
        <f t="shared" si="204"/>
        <v>120.74583333333334</v>
      </c>
      <c r="BT182" s="59">
        <f t="shared" si="206"/>
        <v>181.11866666666668</v>
      </c>
      <c r="BU182" s="59">
        <f t="shared" si="208"/>
        <v>301.86449999999996</v>
      </c>
      <c r="BV182" s="59">
        <f t="shared" si="210"/>
        <v>362.23750000000001</v>
      </c>
      <c r="BW182" s="59">
        <f t="shared" si="212"/>
        <v>150.93224999999998</v>
      </c>
      <c r="BX182" s="59">
        <f t="shared" si="214"/>
        <v>90.559333333333342</v>
      </c>
      <c r="BY182" s="59">
        <f t="shared" si="216"/>
        <v>60.372916666666669</v>
      </c>
      <c r="BZ182" s="59">
        <f t="shared" si="218"/>
        <v>90.559333333333342</v>
      </c>
      <c r="CA182" s="59">
        <f t="shared" si="220"/>
        <v>150.93224999999998</v>
      </c>
      <c r="CB182" s="59">
        <f t="shared" si="222"/>
        <v>181.11875000000001</v>
      </c>
      <c r="CC182" s="59">
        <f t="shared" si="224"/>
        <v>0</v>
      </c>
      <c r="CD182" s="59">
        <f t="shared" si="226"/>
        <v>0</v>
      </c>
      <c r="CE182" s="59">
        <f t="shared" si="228"/>
        <v>0</v>
      </c>
      <c r="CG182" s="49">
        <f t="shared" si="229"/>
        <v>2173.4245000000001</v>
      </c>
    </row>
    <row r="183" spans="1:85" x14ac:dyDescent="0.3">
      <c r="A183" s="94" t="s">
        <v>25</v>
      </c>
      <c r="B183" s="79">
        <v>2035</v>
      </c>
      <c r="L183" s="49">
        <f t="shared" si="253"/>
        <v>0</v>
      </c>
      <c r="M183" s="82">
        <f t="shared" si="254"/>
        <v>22846062.34999999</v>
      </c>
      <c r="N183" s="49">
        <f t="shared" si="255"/>
        <v>1871.5600000000004</v>
      </c>
      <c r="O183" s="82">
        <f t="shared" si="256"/>
        <v>22860751.330416683</v>
      </c>
      <c r="P183" s="82">
        <f t="shared" si="257"/>
        <v>-14688.980416692793</v>
      </c>
      <c r="Q183" s="82">
        <f t="shared" si="258"/>
        <v>-24.812342115693045</v>
      </c>
      <c r="R183" s="82">
        <f t="shared" si="241"/>
        <v>-83.727188375148927</v>
      </c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>
        <f t="shared" si="202"/>
        <v>181.11866666666668</v>
      </c>
      <c r="BS183" s="59">
        <f t="shared" si="204"/>
        <v>120.74583333333334</v>
      </c>
      <c r="BT183" s="59">
        <f t="shared" si="206"/>
        <v>181.11866666666668</v>
      </c>
      <c r="BU183" s="59">
        <f t="shared" si="208"/>
        <v>301.86449999999996</v>
      </c>
      <c r="BV183" s="59">
        <f t="shared" si="210"/>
        <v>362.23750000000001</v>
      </c>
      <c r="BW183" s="59">
        <f t="shared" si="212"/>
        <v>150.93224999999998</v>
      </c>
      <c r="BX183" s="59">
        <f t="shared" si="214"/>
        <v>90.559333333333342</v>
      </c>
      <c r="BY183" s="59">
        <f t="shared" si="216"/>
        <v>60.372916666666669</v>
      </c>
      <c r="BZ183" s="59">
        <f t="shared" si="218"/>
        <v>90.559333333333342</v>
      </c>
      <c r="CA183" s="59">
        <f t="shared" si="220"/>
        <v>150.93224999999998</v>
      </c>
      <c r="CB183" s="59">
        <f t="shared" si="222"/>
        <v>181.11875000000001</v>
      </c>
      <c r="CC183" s="59">
        <f t="shared" si="224"/>
        <v>0</v>
      </c>
      <c r="CD183" s="59">
        <f t="shared" si="226"/>
        <v>0</v>
      </c>
      <c r="CE183" s="59">
        <f t="shared" si="228"/>
        <v>0</v>
      </c>
      <c r="CG183" s="49">
        <f t="shared" si="229"/>
        <v>1871.5600000000004</v>
      </c>
    </row>
    <row r="184" spans="1:85" x14ac:dyDescent="0.3">
      <c r="A184" s="94" t="s">
        <v>26</v>
      </c>
      <c r="B184" s="79">
        <v>2035</v>
      </c>
      <c r="L184" s="49">
        <f t="shared" si="253"/>
        <v>0</v>
      </c>
      <c r="M184" s="82">
        <f t="shared" si="254"/>
        <v>22846062.34999999</v>
      </c>
      <c r="N184" s="49">
        <f t="shared" si="255"/>
        <v>1690.4413333333337</v>
      </c>
      <c r="O184" s="82">
        <f t="shared" si="256"/>
        <v>22862441.771750018</v>
      </c>
      <c r="P184" s="82">
        <f t="shared" si="257"/>
        <v>-16379.421750027686</v>
      </c>
      <c r="Q184" s="82">
        <f t="shared" si="258"/>
        <v>-27.667802978146643</v>
      </c>
      <c r="R184" s="82">
        <f t="shared" si="241"/>
        <v>-93.362703975157828</v>
      </c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>
        <f t="shared" si="204"/>
        <v>120.74583333333334</v>
      </c>
      <c r="BT184" s="59">
        <f t="shared" si="206"/>
        <v>181.11866666666668</v>
      </c>
      <c r="BU184" s="59">
        <f t="shared" si="208"/>
        <v>301.86449999999996</v>
      </c>
      <c r="BV184" s="59">
        <f t="shared" si="210"/>
        <v>362.23750000000001</v>
      </c>
      <c r="BW184" s="59">
        <f t="shared" si="212"/>
        <v>150.93224999999998</v>
      </c>
      <c r="BX184" s="59">
        <f t="shared" si="214"/>
        <v>90.559333333333342</v>
      </c>
      <c r="BY184" s="59">
        <f t="shared" si="216"/>
        <v>60.372916666666669</v>
      </c>
      <c r="BZ184" s="59">
        <f t="shared" si="218"/>
        <v>90.559333333333342</v>
      </c>
      <c r="CA184" s="59">
        <f t="shared" si="220"/>
        <v>150.93224999999998</v>
      </c>
      <c r="CB184" s="59">
        <f t="shared" si="222"/>
        <v>181.11875000000001</v>
      </c>
      <c r="CC184" s="59">
        <f t="shared" si="224"/>
        <v>0</v>
      </c>
      <c r="CD184" s="59">
        <f t="shared" si="226"/>
        <v>0</v>
      </c>
      <c r="CE184" s="59">
        <f t="shared" si="228"/>
        <v>0</v>
      </c>
      <c r="CG184" s="49">
        <f t="shared" si="229"/>
        <v>1690.4413333333337</v>
      </c>
    </row>
    <row r="185" spans="1:85" x14ac:dyDescent="0.3">
      <c r="A185" s="94" t="s">
        <v>27</v>
      </c>
      <c r="B185" s="79">
        <v>2035</v>
      </c>
      <c r="L185" s="49">
        <f t="shared" si="253"/>
        <v>0</v>
      </c>
      <c r="M185" s="82">
        <f t="shared" si="254"/>
        <v>22846062.34999999</v>
      </c>
      <c r="N185" s="49">
        <f t="shared" si="255"/>
        <v>1569.6955</v>
      </c>
      <c r="O185" s="82">
        <f t="shared" si="256"/>
        <v>22864011.467250019</v>
      </c>
      <c r="P185" s="82">
        <f t="shared" si="257"/>
        <v>-17949.117250028998</v>
      </c>
      <c r="Q185" s="82">
        <f t="shared" si="258"/>
        <v>-30.319302310206172</v>
      </c>
      <c r="R185" s="82">
        <f t="shared" si="241"/>
        <v>-102.30996832516529</v>
      </c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>
        <f t="shared" si="206"/>
        <v>181.11866666666668</v>
      </c>
      <c r="BU185" s="59">
        <f t="shared" si="208"/>
        <v>301.86449999999996</v>
      </c>
      <c r="BV185" s="59">
        <f t="shared" si="210"/>
        <v>362.23750000000001</v>
      </c>
      <c r="BW185" s="59">
        <f t="shared" si="212"/>
        <v>150.93224999999998</v>
      </c>
      <c r="BX185" s="59">
        <f t="shared" si="214"/>
        <v>90.559333333333342</v>
      </c>
      <c r="BY185" s="59">
        <f t="shared" si="216"/>
        <v>60.372916666666669</v>
      </c>
      <c r="BZ185" s="59">
        <f t="shared" si="218"/>
        <v>90.559333333333342</v>
      </c>
      <c r="CA185" s="59">
        <f t="shared" si="220"/>
        <v>150.93224999999998</v>
      </c>
      <c r="CB185" s="59">
        <f t="shared" si="222"/>
        <v>181.11875000000001</v>
      </c>
      <c r="CC185" s="59">
        <f t="shared" si="224"/>
        <v>0</v>
      </c>
      <c r="CD185" s="59">
        <f t="shared" si="226"/>
        <v>0</v>
      </c>
      <c r="CE185" s="59">
        <f t="shared" si="228"/>
        <v>0</v>
      </c>
      <c r="CG185" s="49">
        <f t="shared" si="229"/>
        <v>1569.6955</v>
      </c>
    </row>
    <row r="186" spans="1:85" x14ac:dyDescent="0.3">
      <c r="A186" s="94" t="s">
        <v>28</v>
      </c>
      <c r="B186" s="79">
        <v>2035</v>
      </c>
      <c r="L186" s="49">
        <f t="shared" si="253"/>
        <v>0</v>
      </c>
      <c r="M186" s="82">
        <f t="shared" si="254"/>
        <v>22846062.34999999</v>
      </c>
      <c r="N186" s="49">
        <f t="shared" si="255"/>
        <v>1388.5768333333335</v>
      </c>
      <c r="O186" s="82">
        <f t="shared" si="256"/>
        <v>22865400.044083353</v>
      </c>
      <c r="P186" s="82">
        <f t="shared" si="257"/>
        <v>-19337.694083362818</v>
      </c>
      <c r="Q186" s="82">
        <f t="shared" si="258"/>
        <v>-32.664859487438875</v>
      </c>
      <c r="R186" s="82">
        <f t="shared" si="241"/>
        <v>-110.22485627516807</v>
      </c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>
        <f t="shared" si="208"/>
        <v>301.86449999999996</v>
      </c>
      <c r="BV186" s="59">
        <f t="shared" si="210"/>
        <v>362.23750000000001</v>
      </c>
      <c r="BW186" s="59">
        <f t="shared" si="212"/>
        <v>150.93224999999998</v>
      </c>
      <c r="BX186" s="59">
        <f t="shared" si="214"/>
        <v>90.559333333333342</v>
      </c>
      <c r="BY186" s="59">
        <f t="shared" si="216"/>
        <v>60.372916666666669</v>
      </c>
      <c r="BZ186" s="59">
        <f t="shared" si="218"/>
        <v>90.559333333333342</v>
      </c>
      <c r="CA186" s="59">
        <f t="shared" si="220"/>
        <v>150.93224999999998</v>
      </c>
      <c r="CB186" s="59">
        <f t="shared" si="222"/>
        <v>181.11875000000001</v>
      </c>
      <c r="CC186" s="59">
        <f t="shared" si="224"/>
        <v>0</v>
      </c>
      <c r="CD186" s="59">
        <f t="shared" si="226"/>
        <v>0</v>
      </c>
      <c r="CE186" s="59">
        <f t="shared" si="228"/>
        <v>0</v>
      </c>
      <c r="CG186" s="49">
        <f t="shared" si="229"/>
        <v>1388.5768333333335</v>
      </c>
    </row>
    <row r="187" spans="1:85" x14ac:dyDescent="0.3">
      <c r="A187" s="94" t="s">
        <v>29</v>
      </c>
      <c r="B187" s="79">
        <v>2035</v>
      </c>
      <c r="L187" s="49">
        <f t="shared" si="253"/>
        <v>0</v>
      </c>
      <c r="M187" s="82">
        <f t="shared" si="254"/>
        <v>22846062.34999999</v>
      </c>
      <c r="N187" s="49">
        <f t="shared" si="255"/>
        <v>1086.7123333333334</v>
      </c>
      <c r="O187" s="82">
        <f t="shared" si="256"/>
        <v>22866486.756416686</v>
      </c>
      <c r="P187" s="82">
        <f t="shared" si="257"/>
        <v>-20424.406416695565</v>
      </c>
      <c r="Q187" s="82">
        <f t="shared" si="258"/>
        <v>-34.500512979450683</v>
      </c>
      <c r="R187" s="82">
        <f t="shared" si="241"/>
        <v>-116.41911657516472</v>
      </c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>
        <f t="shared" si="210"/>
        <v>362.23750000000001</v>
      </c>
      <c r="BW187" s="59">
        <f t="shared" si="212"/>
        <v>150.93224999999998</v>
      </c>
      <c r="BX187" s="59">
        <f t="shared" si="214"/>
        <v>90.559333333333342</v>
      </c>
      <c r="BY187" s="59">
        <f t="shared" si="216"/>
        <v>60.372916666666669</v>
      </c>
      <c r="BZ187" s="59">
        <f t="shared" si="218"/>
        <v>90.559333333333342</v>
      </c>
      <c r="CA187" s="59">
        <f t="shared" si="220"/>
        <v>150.93224999999998</v>
      </c>
      <c r="CB187" s="59">
        <f t="shared" si="222"/>
        <v>181.11875000000001</v>
      </c>
      <c r="CC187" s="59">
        <f t="shared" si="224"/>
        <v>0</v>
      </c>
      <c r="CD187" s="59">
        <f t="shared" si="226"/>
        <v>0</v>
      </c>
      <c r="CE187" s="59">
        <f t="shared" si="228"/>
        <v>0</v>
      </c>
      <c r="CG187" s="49">
        <f t="shared" si="229"/>
        <v>1086.7123333333334</v>
      </c>
    </row>
    <row r="188" spans="1:85" x14ac:dyDescent="0.3">
      <c r="A188" s="94" t="s">
        <v>18</v>
      </c>
      <c r="B188" s="79">
        <v>2036</v>
      </c>
      <c r="L188" s="49">
        <f t="shared" si="253"/>
        <v>0</v>
      </c>
      <c r="M188" s="82">
        <f t="shared" si="254"/>
        <v>22846062.34999999</v>
      </c>
      <c r="N188" s="49">
        <f t="shared" si="255"/>
        <v>724.47483333333332</v>
      </c>
      <c r="O188" s="82">
        <f t="shared" si="256"/>
        <v>22867211.231250018</v>
      </c>
      <c r="P188" s="82">
        <f t="shared" si="257"/>
        <v>-21148.881250027567</v>
      </c>
      <c r="Q188" s="82">
        <f t="shared" si="258"/>
        <v>-35.724281880280266</v>
      </c>
      <c r="R188" s="82">
        <f t="shared" si="241"/>
        <v>-120.54862312515714</v>
      </c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>
        <f t="shared" si="212"/>
        <v>150.93224999999998</v>
      </c>
      <c r="BX188" s="59">
        <f t="shared" si="214"/>
        <v>90.559333333333342</v>
      </c>
      <c r="BY188" s="59">
        <f t="shared" si="216"/>
        <v>60.372916666666669</v>
      </c>
      <c r="BZ188" s="59">
        <f t="shared" si="218"/>
        <v>90.559333333333342</v>
      </c>
      <c r="CA188" s="59">
        <f t="shared" si="220"/>
        <v>150.93224999999998</v>
      </c>
      <c r="CB188" s="59">
        <f t="shared" si="222"/>
        <v>181.11875000000001</v>
      </c>
      <c r="CC188" s="59">
        <f t="shared" si="224"/>
        <v>0</v>
      </c>
      <c r="CD188" s="59">
        <f t="shared" si="226"/>
        <v>0</v>
      </c>
      <c r="CE188" s="59">
        <f t="shared" si="228"/>
        <v>0</v>
      </c>
      <c r="CG188" s="49">
        <f t="shared" si="229"/>
        <v>724.47483333333332</v>
      </c>
    </row>
    <row r="189" spans="1:85" x14ac:dyDescent="0.3">
      <c r="A189" s="94" t="s">
        <v>19</v>
      </c>
      <c r="B189" s="79">
        <v>2036</v>
      </c>
      <c r="L189" s="49">
        <f t="shared" si="253"/>
        <v>0</v>
      </c>
      <c r="M189" s="82">
        <f t="shared" si="254"/>
        <v>22846062.34999999</v>
      </c>
      <c r="N189" s="49">
        <f t="shared" si="255"/>
        <v>573.54258333333337</v>
      </c>
      <c r="O189" s="82">
        <f t="shared" si="256"/>
        <v>22867784.773833353</v>
      </c>
      <c r="P189" s="82">
        <f t="shared" si="257"/>
        <v>-21722.423833362758</v>
      </c>
      <c r="Q189" s="82">
        <f t="shared" si="258"/>
        <v>-36.693098938505685</v>
      </c>
      <c r="R189" s="82">
        <f t="shared" si="241"/>
        <v>-123.81781585016773</v>
      </c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>
        <f t="shared" si="214"/>
        <v>90.559333333333342</v>
      </c>
      <c r="BY189" s="59">
        <f t="shared" si="216"/>
        <v>60.372916666666669</v>
      </c>
      <c r="BZ189" s="59">
        <f t="shared" si="218"/>
        <v>90.559333333333342</v>
      </c>
      <c r="CA189" s="59">
        <f t="shared" si="220"/>
        <v>150.93224999999998</v>
      </c>
      <c r="CB189" s="59">
        <f t="shared" si="222"/>
        <v>181.11875000000001</v>
      </c>
      <c r="CC189" s="59">
        <f t="shared" si="224"/>
        <v>0</v>
      </c>
      <c r="CD189" s="59">
        <f t="shared" si="226"/>
        <v>0</v>
      </c>
      <c r="CE189" s="59">
        <f t="shared" si="228"/>
        <v>0</v>
      </c>
      <c r="CG189" s="49">
        <f t="shared" si="229"/>
        <v>573.54258333333337</v>
      </c>
    </row>
    <row r="190" spans="1:85" x14ac:dyDescent="0.3">
      <c r="A190" s="94" t="s">
        <v>20</v>
      </c>
      <c r="B190" s="79">
        <v>2036</v>
      </c>
      <c r="L190" s="49">
        <f t="shared" si="253"/>
        <v>0</v>
      </c>
      <c r="M190" s="82">
        <f t="shared" si="254"/>
        <v>22846062.34999999</v>
      </c>
      <c r="N190" s="49">
        <f t="shared" si="255"/>
        <v>482.98325</v>
      </c>
      <c r="O190" s="82">
        <f t="shared" si="256"/>
        <v>22868267.757083353</v>
      </c>
      <c r="P190" s="82">
        <f t="shared" si="257"/>
        <v>-22205.407083362341</v>
      </c>
      <c r="Q190" s="82">
        <f t="shared" si="258"/>
        <v>-37.508944919314551</v>
      </c>
      <c r="R190" s="82">
        <f t="shared" si="241"/>
        <v>-126.57082037516534</v>
      </c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>
        <f t="shared" si="216"/>
        <v>60.372916666666669</v>
      </c>
      <c r="BZ190" s="59">
        <f t="shared" si="218"/>
        <v>90.559333333333342</v>
      </c>
      <c r="CA190" s="59">
        <f t="shared" si="220"/>
        <v>150.93224999999998</v>
      </c>
      <c r="CB190" s="59">
        <f t="shared" si="222"/>
        <v>181.11875000000001</v>
      </c>
      <c r="CC190" s="59">
        <f t="shared" si="224"/>
        <v>0</v>
      </c>
      <c r="CD190" s="59">
        <f t="shared" si="226"/>
        <v>0</v>
      </c>
      <c r="CE190" s="59">
        <f t="shared" si="228"/>
        <v>0</v>
      </c>
      <c r="CG190" s="49">
        <f t="shared" si="229"/>
        <v>482.98325</v>
      </c>
    </row>
    <row r="191" spans="1:85" x14ac:dyDescent="0.3">
      <c r="A191" s="94" t="s">
        <v>21</v>
      </c>
      <c r="B191" s="79">
        <v>2036</v>
      </c>
      <c r="L191" s="49">
        <f t="shared" si="253"/>
        <v>0</v>
      </c>
      <c r="M191" s="82">
        <f t="shared" si="254"/>
        <v>22846062.34999999</v>
      </c>
      <c r="N191" s="49">
        <f t="shared" si="255"/>
        <v>422.6103333333333</v>
      </c>
      <c r="O191" s="82">
        <f t="shared" si="256"/>
        <v>22868690.367416687</v>
      </c>
      <c r="P191" s="82">
        <f t="shared" si="257"/>
        <v>-22628.017416696995</v>
      </c>
      <c r="Q191" s="82">
        <f t="shared" si="258"/>
        <v>-38.222810134929524</v>
      </c>
      <c r="R191" s="82">
        <f t="shared" si="241"/>
        <v>-128.97969927517286</v>
      </c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>
        <f t="shared" si="218"/>
        <v>90.559333333333342</v>
      </c>
      <c r="CA191" s="59">
        <f t="shared" si="220"/>
        <v>150.93224999999998</v>
      </c>
      <c r="CB191" s="59">
        <f t="shared" si="222"/>
        <v>181.11875000000001</v>
      </c>
      <c r="CC191" s="59">
        <f t="shared" si="224"/>
        <v>0</v>
      </c>
      <c r="CD191" s="59">
        <f t="shared" si="226"/>
        <v>0</v>
      </c>
      <c r="CE191" s="59">
        <f t="shared" si="228"/>
        <v>0</v>
      </c>
      <c r="CG191" s="49">
        <f t="shared" si="229"/>
        <v>422.6103333333333</v>
      </c>
    </row>
    <row r="192" spans="1:85" x14ac:dyDescent="0.3">
      <c r="A192" s="94" t="s">
        <v>22</v>
      </c>
      <c r="B192" s="79">
        <v>2036</v>
      </c>
      <c r="L192" s="49">
        <f t="shared" si="253"/>
        <v>0</v>
      </c>
      <c r="M192" s="82">
        <f t="shared" si="254"/>
        <v>22846062.34999999</v>
      </c>
      <c r="N192" s="49">
        <f t="shared" si="255"/>
        <v>332.05099999999999</v>
      </c>
      <c r="O192" s="82">
        <f t="shared" si="256"/>
        <v>22869022.418416686</v>
      </c>
      <c r="P192" s="82">
        <f t="shared" si="257"/>
        <v>-22960.068416696042</v>
      </c>
      <c r="Q192" s="82">
        <f t="shared" si="258"/>
        <v>-38.783704273127938</v>
      </c>
      <c r="R192" s="82">
        <f t="shared" si="241"/>
        <v>-130.87238997516744</v>
      </c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>
        <f t="shared" si="220"/>
        <v>150.93224999999998</v>
      </c>
      <c r="CB192" s="59">
        <f t="shared" si="222"/>
        <v>181.11875000000001</v>
      </c>
      <c r="CC192" s="59">
        <f t="shared" si="224"/>
        <v>0</v>
      </c>
      <c r="CD192" s="59">
        <f t="shared" si="226"/>
        <v>0</v>
      </c>
      <c r="CE192" s="59">
        <f t="shared" si="228"/>
        <v>0</v>
      </c>
      <c r="CG192" s="49">
        <f t="shared" si="229"/>
        <v>332.05099999999999</v>
      </c>
    </row>
    <row r="193" spans="1:85" x14ac:dyDescent="0.3">
      <c r="A193" s="94" t="s">
        <v>23</v>
      </c>
      <c r="B193" s="79">
        <v>2036</v>
      </c>
      <c r="L193" s="49">
        <f t="shared" si="253"/>
        <v>0</v>
      </c>
      <c r="M193" s="82">
        <f t="shared" si="254"/>
        <v>22846062.34999999</v>
      </c>
      <c r="N193" s="49">
        <f t="shared" si="255"/>
        <v>181.11875000000001</v>
      </c>
      <c r="O193" s="82">
        <f t="shared" si="256"/>
        <v>22869203.537166685</v>
      </c>
      <c r="P193" s="82">
        <f t="shared" si="257"/>
        <v>-23141.187166694552</v>
      </c>
      <c r="Q193" s="82">
        <f t="shared" si="258"/>
        <v>-39.089646568715906</v>
      </c>
      <c r="R193" s="82">
        <f t="shared" si="241"/>
        <v>-131.90476685015895</v>
      </c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>
        <f t="shared" si="222"/>
        <v>181.11875000000001</v>
      </c>
      <c r="CC193" s="59">
        <f t="shared" si="224"/>
        <v>0</v>
      </c>
      <c r="CD193" s="59">
        <f t="shared" si="226"/>
        <v>0</v>
      </c>
      <c r="CE193" s="59">
        <f t="shared" si="228"/>
        <v>0</v>
      </c>
      <c r="CG193" s="49">
        <f t="shared" si="229"/>
        <v>181.11875000000001</v>
      </c>
    </row>
    <row r="194" spans="1:85" x14ac:dyDescent="0.3">
      <c r="A194" s="94" t="s">
        <v>24</v>
      </c>
      <c r="B194" s="79">
        <v>2036</v>
      </c>
      <c r="L194" s="49">
        <f t="shared" si="253"/>
        <v>0</v>
      </c>
      <c r="M194" s="82">
        <f t="shared" si="254"/>
        <v>22846062.34999999</v>
      </c>
      <c r="N194" s="49">
        <f t="shared" si="255"/>
        <v>0</v>
      </c>
      <c r="O194" s="82">
        <f t="shared" si="256"/>
        <v>22869203.537166685</v>
      </c>
      <c r="P194" s="82">
        <f t="shared" si="257"/>
        <v>-23141.187166694552</v>
      </c>
      <c r="Q194" s="82">
        <f t="shared" si="258"/>
        <v>-39.089646568715906</v>
      </c>
      <c r="R194" s="82">
        <f t="shared" si="241"/>
        <v>-131.90476685015895</v>
      </c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>
        <f t="shared" si="224"/>
        <v>0</v>
      </c>
      <c r="CD194" s="59">
        <f t="shared" si="226"/>
        <v>0</v>
      </c>
      <c r="CE194" s="59">
        <f t="shared" si="228"/>
        <v>0</v>
      </c>
      <c r="CG194" s="49">
        <f t="shared" si="229"/>
        <v>0</v>
      </c>
    </row>
    <row r="195" spans="1:85" x14ac:dyDescent="0.3">
      <c r="A195" s="94" t="s">
        <v>25</v>
      </c>
      <c r="B195" s="79">
        <v>2036</v>
      </c>
      <c r="C195" s="82"/>
      <c r="D195" s="82"/>
      <c r="E195" s="82"/>
      <c r="F195" s="82"/>
      <c r="G195" s="82"/>
      <c r="H195" s="82"/>
      <c r="I195" s="82"/>
      <c r="J195" s="82"/>
      <c r="L195" s="49">
        <f t="shared" ref="L195:L196" si="259">SUM(C195:J195)</f>
        <v>0</v>
      </c>
      <c r="M195" s="82">
        <f t="shared" ref="M195:M196" si="260">M194+L195</f>
        <v>22846062.34999999</v>
      </c>
      <c r="N195" s="49">
        <f t="shared" ref="N195:N196" si="261">CG195</f>
        <v>0</v>
      </c>
      <c r="O195" s="82">
        <f t="shared" ref="O195:O196" si="262">O194+N195</f>
        <v>22869203.537166685</v>
      </c>
      <c r="P195" s="82">
        <f t="shared" ref="P195:P196" si="263">M195-O195</f>
        <v>-23141.187166694552</v>
      </c>
      <c r="Q195" s="82">
        <f t="shared" ref="Q195:Q196" si="264">P195*$U$10/12</f>
        <v>-39.089646568715906</v>
      </c>
      <c r="R195" s="82">
        <f t="shared" si="241"/>
        <v>-131.90476685015895</v>
      </c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>
        <f t="shared" si="226"/>
        <v>0</v>
      </c>
      <c r="CE195" s="59">
        <f t="shared" si="228"/>
        <v>0</v>
      </c>
      <c r="CG195" s="49">
        <f t="shared" si="229"/>
        <v>0</v>
      </c>
    </row>
    <row r="196" spans="1:85" x14ac:dyDescent="0.3">
      <c r="A196" s="94" t="s">
        <v>26</v>
      </c>
      <c r="B196" s="79">
        <v>2036</v>
      </c>
      <c r="L196" s="49">
        <f t="shared" si="259"/>
        <v>0</v>
      </c>
      <c r="M196" s="82">
        <f t="shared" si="260"/>
        <v>22846062.34999999</v>
      </c>
      <c r="N196" s="49">
        <f t="shared" si="261"/>
        <v>0</v>
      </c>
      <c r="O196" s="82">
        <f t="shared" si="262"/>
        <v>22869203.537166685</v>
      </c>
      <c r="P196" s="82">
        <f t="shared" si="263"/>
        <v>-23141.187166694552</v>
      </c>
      <c r="Q196" s="82">
        <f t="shared" si="264"/>
        <v>-39.089646568715906</v>
      </c>
      <c r="R196" s="82">
        <f t="shared" si="241"/>
        <v>-131.90476685015895</v>
      </c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>
        <f t="shared" si="228"/>
        <v>0</v>
      </c>
      <c r="CG196" s="49">
        <f>SUM(T196:CE196)</f>
        <v>0</v>
      </c>
    </row>
    <row r="197" spans="1:85" x14ac:dyDescent="0.3">
      <c r="A197" s="94"/>
      <c r="B197" s="79"/>
      <c r="L197" s="49"/>
      <c r="M197" s="82"/>
      <c r="N197" s="49"/>
      <c r="O197" s="82"/>
      <c r="P197" s="82"/>
      <c r="Q197" s="82"/>
      <c r="R197" s="82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G197" s="49"/>
    </row>
    <row r="198" spans="1:85" x14ac:dyDescent="0.3">
      <c r="A198" s="94"/>
      <c r="B198" s="79"/>
      <c r="L198" s="49"/>
      <c r="M198" s="82"/>
      <c r="N198" s="49"/>
      <c r="O198" s="82"/>
      <c r="P198" s="82"/>
      <c r="Q198" s="82"/>
      <c r="R198" s="82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G198" s="49"/>
    </row>
    <row r="199" spans="1:85" x14ac:dyDescent="0.3">
      <c r="A199" s="94"/>
      <c r="B199" s="79"/>
      <c r="L199" s="49"/>
      <c r="M199" s="82"/>
      <c r="N199" s="49"/>
      <c r="O199" s="82"/>
      <c r="P199" s="82"/>
      <c r="Q199" s="82"/>
      <c r="R199" s="82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G199" s="49"/>
    </row>
    <row r="200" spans="1:85" x14ac:dyDescent="0.3">
      <c r="A200" s="94"/>
      <c r="B200" s="79"/>
      <c r="L200" s="49"/>
      <c r="M200" s="82"/>
      <c r="N200" s="49"/>
      <c r="O200" s="82"/>
      <c r="P200" s="82"/>
      <c r="Q200" s="82"/>
      <c r="R200" s="82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G200" s="49"/>
    </row>
    <row r="201" spans="1:85" x14ac:dyDescent="0.3">
      <c r="A201" s="94"/>
      <c r="B201" s="79"/>
      <c r="L201" s="49"/>
      <c r="M201" s="82"/>
      <c r="N201" s="49"/>
      <c r="O201" s="82"/>
      <c r="P201" s="82"/>
      <c r="Q201" s="82"/>
      <c r="R201" s="82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G201" s="49"/>
    </row>
    <row r="202" spans="1:85" x14ac:dyDescent="0.3">
      <c r="A202" s="94"/>
      <c r="B202" s="79"/>
      <c r="L202" s="49"/>
      <c r="M202" s="82"/>
      <c r="N202" s="49"/>
      <c r="O202" s="82"/>
      <c r="P202" s="82"/>
      <c r="Q202" s="82"/>
      <c r="R202" s="82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G202" s="49"/>
    </row>
    <row r="203" spans="1:85" x14ac:dyDescent="0.3">
      <c r="A203" s="94"/>
      <c r="B203" s="79"/>
      <c r="L203" s="49"/>
      <c r="M203" s="82"/>
      <c r="N203" s="49"/>
      <c r="O203" s="82"/>
      <c r="P203" s="82"/>
      <c r="Q203" s="82"/>
      <c r="R203" s="82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G203" s="49"/>
    </row>
    <row r="204" spans="1:85" x14ac:dyDescent="0.3">
      <c r="A204" s="94"/>
      <c r="B204" s="79"/>
      <c r="L204" s="49"/>
      <c r="M204" s="82"/>
      <c r="N204" s="49"/>
      <c r="O204" s="82"/>
      <c r="P204" s="82"/>
      <c r="Q204" s="82"/>
      <c r="R204" s="82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G204" s="49"/>
    </row>
    <row r="205" spans="1:85" x14ac:dyDescent="0.3">
      <c r="A205" s="94"/>
      <c r="B205" s="79"/>
      <c r="L205" s="49"/>
      <c r="M205" s="82"/>
      <c r="N205" s="49"/>
      <c r="O205" s="82"/>
      <c r="P205" s="82"/>
      <c r="Q205" s="82"/>
      <c r="R205" s="82"/>
    </row>
    <row r="206" spans="1:85" x14ac:dyDescent="0.3">
      <c r="A206" s="94"/>
      <c r="B206" s="79"/>
      <c r="L206" s="49"/>
      <c r="M206" s="82"/>
      <c r="N206" s="49"/>
      <c r="O206" s="82"/>
      <c r="P206" s="82"/>
      <c r="Q206" s="82"/>
      <c r="R206" s="82"/>
    </row>
    <row r="207" spans="1:85" x14ac:dyDescent="0.3">
      <c r="A207" s="94"/>
      <c r="B207" s="79"/>
      <c r="L207" s="49"/>
      <c r="M207" s="82"/>
      <c r="N207" s="49"/>
      <c r="O207" s="82"/>
      <c r="P207" s="82"/>
      <c r="Q207" s="82"/>
      <c r="R207" s="82"/>
    </row>
    <row r="208" spans="1:85" x14ac:dyDescent="0.3">
      <c r="A208" s="94"/>
      <c r="B208" s="79"/>
      <c r="L208" s="49"/>
      <c r="M208" s="82"/>
      <c r="N208" s="49"/>
      <c r="O208" s="82"/>
      <c r="P208" s="82"/>
      <c r="Q208" s="82"/>
      <c r="R208" s="82"/>
    </row>
    <row r="209" spans="1:18" x14ac:dyDescent="0.3">
      <c r="A209" s="94"/>
      <c r="B209" s="79"/>
      <c r="L209" s="49"/>
      <c r="M209" s="82"/>
      <c r="N209" s="49"/>
      <c r="O209" s="82"/>
      <c r="P209" s="82"/>
      <c r="Q209" s="82"/>
      <c r="R209" s="82"/>
    </row>
    <row r="210" spans="1:18" x14ac:dyDescent="0.3">
      <c r="A210" s="94"/>
      <c r="B210" s="79"/>
      <c r="L210" s="49"/>
      <c r="M210" s="82"/>
      <c r="N210" s="49"/>
      <c r="O210" s="82"/>
      <c r="P210" s="82"/>
      <c r="Q210" s="82"/>
      <c r="R210" s="82"/>
    </row>
    <row r="211" spans="1:18" x14ac:dyDescent="0.3">
      <c r="A211" s="94"/>
      <c r="B211" s="79"/>
      <c r="L211" s="49"/>
      <c r="M211" s="82"/>
      <c r="N211" s="49"/>
      <c r="O211" s="82"/>
      <c r="P211" s="82"/>
      <c r="Q211" s="82"/>
      <c r="R211" s="82"/>
    </row>
    <row r="212" spans="1:18" x14ac:dyDescent="0.3">
      <c r="A212" s="94"/>
      <c r="B212" s="79"/>
      <c r="L212" s="49"/>
      <c r="M212" s="82"/>
      <c r="N212" s="49"/>
      <c r="O212" s="82"/>
      <c r="P212" s="82"/>
      <c r="Q212" s="82"/>
      <c r="R212" s="82"/>
    </row>
    <row r="213" spans="1:18" x14ac:dyDescent="0.3">
      <c r="A213" s="94"/>
      <c r="B213" s="79"/>
      <c r="L213" s="49"/>
      <c r="M213" s="82"/>
      <c r="N213" s="49"/>
      <c r="O213" s="82"/>
      <c r="P213" s="82"/>
      <c r="Q213" s="82"/>
      <c r="R213" s="82"/>
    </row>
    <row r="214" spans="1:18" x14ac:dyDescent="0.3">
      <c r="A214" s="94"/>
      <c r="B214" s="79"/>
      <c r="L214" s="49"/>
      <c r="M214" s="82"/>
      <c r="N214" s="49"/>
      <c r="O214" s="82"/>
      <c r="P214" s="82"/>
      <c r="Q214" s="82"/>
      <c r="R214" s="82"/>
    </row>
    <row r="215" spans="1:18" x14ac:dyDescent="0.3">
      <c r="A215" s="94"/>
      <c r="B215" s="79"/>
      <c r="L215" s="49"/>
      <c r="M215" s="82"/>
      <c r="N215" s="49"/>
      <c r="O215" s="82"/>
      <c r="P215" s="82"/>
      <c r="Q215" s="82"/>
      <c r="R215" s="82"/>
    </row>
    <row r="216" spans="1:18" x14ac:dyDescent="0.3">
      <c r="A216" s="94"/>
      <c r="B216" s="79"/>
      <c r="L216" s="49"/>
      <c r="M216" s="82"/>
      <c r="N216" s="49"/>
      <c r="O216" s="82"/>
      <c r="P216" s="82"/>
      <c r="Q216" s="82"/>
      <c r="R216" s="82"/>
    </row>
    <row r="217" spans="1:18" x14ac:dyDescent="0.3">
      <c r="A217" s="94"/>
      <c r="B217" s="79"/>
      <c r="L217" s="49"/>
      <c r="M217" s="82"/>
      <c r="N217" s="49"/>
      <c r="O217" s="82"/>
      <c r="P217" s="82"/>
      <c r="Q217" s="82"/>
      <c r="R217" s="82"/>
    </row>
    <row r="218" spans="1:18" x14ac:dyDescent="0.3">
      <c r="A218" s="94"/>
      <c r="B218" s="79"/>
      <c r="L218" s="49"/>
      <c r="M218" s="82"/>
      <c r="N218" s="49"/>
      <c r="O218" s="82"/>
      <c r="P218" s="82"/>
      <c r="Q218" s="82"/>
      <c r="R218" s="82"/>
    </row>
    <row r="219" spans="1:18" x14ac:dyDescent="0.3">
      <c r="A219" s="94"/>
      <c r="B219" s="79"/>
      <c r="L219" s="49"/>
      <c r="M219" s="82"/>
      <c r="N219" s="49"/>
      <c r="O219" s="82"/>
      <c r="P219" s="82"/>
      <c r="Q219" s="82"/>
      <c r="R219" s="82"/>
    </row>
    <row r="220" spans="1:18" x14ac:dyDescent="0.3">
      <c r="A220" s="94"/>
      <c r="B220" s="79"/>
      <c r="L220" s="49"/>
      <c r="M220" s="82"/>
      <c r="N220" s="49"/>
      <c r="O220" s="82"/>
      <c r="P220" s="82"/>
      <c r="Q220" s="82"/>
      <c r="R220" s="82"/>
    </row>
    <row r="221" spans="1:18" x14ac:dyDescent="0.3">
      <c r="A221" s="94"/>
      <c r="B221" s="79"/>
      <c r="L221" s="49"/>
      <c r="M221" s="82"/>
      <c r="N221" s="49"/>
      <c r="O221" s="82"/>
      <c r="P221" s="82"/>
      <c r="Q221" s="82"/>
      <c r="R221" s="82"/>
    </row>
    <row r="222" spans="1:18" x14ac:dyDescent="0.3">
      <c r="A222" s="94"/>
      <c r="B222" s="79"/>
      <c r="L222" s="49"/>
      <c r="M222" s="82"/>
      <c r="N222" s="49"/>
      <c r="O222" s="82"/>
      <c r="P222" s="82"/>
      <c r="Q222" s="82"/>
      <c r="R222" s="82"/>
    </row>
    <row r="223" spans="1:18" x14ac:dyDescent="0.3">
      <c r="A223" s="94"/>
      <c r="B223" s="79"/>
      <c r="L223" s="49"/>
      <c r="M223" s="82"/>
      <c r="N223" s="49"/>
      <c r="O223" s="82"/>
      <c r="P223" s="82"/>
      <c r="Q223" s="82"/>
      <c r="R223" s="82"/>
    </row>
    <row r="224" spans="1:18" x14ac:dyDescent="0.3">
      <c r="A224" s="94"/>
      <c r="B224" s="79"/>
      <c r="L224" s="49"/>
      <c r="M224" s="82"/>
      <c r="N224" s="49"/>
      <c r="O224" s="82"/>
      <c r="P224" s="82"/>
      <c r="Q224" s="82"/>
      <c r="R224" s="82"/>
    </row>
    <row r="225" spans="1:18" x14ac:dyDescent="0.3">
      <c r="A225" s="94"/>
      <c r="B225" s="79"/>
      <c r="L225" s="49"/>
      <c r="M225" s="82"/>
      <c r="N225" s="49"/>
      <c r="O225" s="82"/>
      <c r="P225" s="82"/>
      <c r="Q225" s="82"/>
      <c r="R225" s="82"/>
    </row>
    <row r="226" spans="1:18" x14ac:dyDescent="0.3">
      <c r="A226" s="94"/>
      <c r="B226" s="79"/>
      <c r="L226" s="49"/>
      <c r="M226" s="82"/>
      <c r="N226" s="49"/>
      <c r="O226" s="82"/>
      <c r="P226" s="82"/>
      <c r="Q226" s="82"/>
      <c r="R226" s="82"/>
    </row>
    <row r="227" spans="1:18" x14ac:dyDescent="0.3">
      <c r="A227" s="94"/>
      <c r="B227" s="79"/>
      <c r="L227" s="49"/>
      <c r="M227" s="82"/>
      <c r="N227" s="49"/>
      <c r="O227" s="82"/>
      <c r="P227" s="82"/>
      <c r="Q227" s="82"/>
      <c r="R227" s="82"/>
    </row>
    <row r="228" spans="1:18" x14ac:dyDescent="0.3">
      <c r="A228" s="94"/>
      <c r="B228" s="79"/>
      <c r="L228" s="49"/>
      <c r="M228" s="82"/>
      <c r="N228" s="49"/>
      <c r="O228" s="82"/>
      <c r="P228" s="82"/>
      <c r="Q228" s="82"/>
      <c r="R228" s="82"/>
    </row>
    <row r="229" spans="1:18" x14ac:dyDescent="0.3">
      <c r="A229" s="94"/>
      <c r="B229" s="79"/>
      <c r="L229" s="49"/>
      <c r="M229" s="82"/>
      <c r="N229" s="49"/>
      <c r="O229" s="82"/>
      <c r="P229" s="82"/>
      <c r="Q229" s="82"/>
      <c r="R229" s="82"/>
    </row>
    <row r="230" spans="1:18" x14ac:dyDescent="0.3">
      <c r="A230" s="94"/>
      <c r="B230" s="79"/>
      <c r="L230" s="49"/>
      <c r="M230" s="82"/>
      <c r="N230" s="49"/>
      <c r="O230" s="82"/>
      <c r="P230" s="82"/>
      <c r="Q230" s="82"/>
      <c r="R230" s="82"/>
    </row>
    <row r="231" spans="1:18" x14ac:dyDescent="0.3">
      <c r="A231" s="94"/>
      <c r="B231" s="79"/>
      <c r="L231" s="49"/>
      <c r="M231" s="82"/>
      <c r="N231" s="49"/>
      <c r="O231" s="82"/>
      <c r="P231" s="82"/>
      <c r="Q231" s="82"/>
      <c r="R231" s="82"/>
    </row>
    <row r="232" spans="1:18" x14ac:dyDescent="0.3">
      <c r="A232" s="94"/>
      <c r="B232" s="79"/>
      <c r="L232" s="49"/>
      <c r="M232" s="82"/>
      <c r="N232" s="49"/>
      <c r="O232" s="82"/>
      <c r="P232" s="82"/>
      <c r="Q232" s="82"/>
      <c r="R232" s="82"/>
    </row>
    <row r="233" spans="1:18" x14ac:dyDescent="0.3">
      <c r="A233" s="94"/>
      <c r="B233" s="79"/>
      <c r="L233" s="49"/>
      <c r="M233" s="82"/>
      <c r="N233" s="49"/>
      <c r="O233" s="82"/>
      <c r="P233" s="82"/>
      <c r="Q233" s="82"/>
      <c r="R233" s="82"/>
    </row>
    <row r="234" spans="1:18" x14ac:dyDescent="0.3">
      <c r="A234" s="94"/>
      <c r="B234" s="79"/>
      <c r="L234" s="49"/>
      <c r="M234" s="82"/>
      <c r="N234" s="49"/>
      <c r="O234" s="82"/>
      <c r="P234" s="82"/>
      <c r="Q234" s="82"/>
      <c r="R234" s="82"/>
    </row>
    <row r="235" spans="1:18" x14ac:dyDescent="0.3">
      <c r="A235" s="94"/>
      <c r="B235" s="79"/>
      <c r="L235" s="49"/>
      <c r="M235" s="82"/>
      <c r="N235" s="49"/>
      <c r="O235" s="82"/>
      <c r="P235" s="82"/>
      <c r="Q235" s="82"/>
      <c r="R235" s="82"/>
    </row>
    <row r="236" spans="1:18" x14ac:dyDescent="0.3">
      <c r="A236" s="94"/>
      <c r="B236" s="79"/>
      <c r="L236" s="49"/>
      <c r="M236" s="82"/>
      <c r="N236" s="49"/>
      <c r="O236" s="82"/>
      <c r="P236" s="82"/>
      <c r="Q236" s="82"/>
      <c r="R236" s="82"/>
    </row>
    <row r="237" spans="1:18" x14ac:dyDescent="0.3">
      <c r="A237" s="94"/>
      <c r="B237" s="79"/>
      <c r="L237" s="49"/>
      <c r="M237" s="82"/>
      <c r="N237" s="49"/>
      <c r="O237" s="82"/>
      <c r="P237" s="82"/>
      <c r="Q237" s="82"/>
      <c r="R237" s="82"/>
    </row>
    <row r="238" spans="1:18" x14ac:dyDescent="0.3">
      <c r="A238" s="94"/>
      <c r="B238" s="79"/>
      <c r="L238" s="49"/>
      <c r="M238" s="82"/>
      <c r="N238" s="49"/>
      <c r="O238" s="82"/>
      <c r="P238" s="82"/>
      <c r="Q238" s="82"/>
      <c r="R238" s="82"/>
    </row>
    <row r="239" spans="1:18" x14ac:dyDescent="0.3">
      <c r="A239" s="94"/>
      <c r="B239" s="79"/>
      <c r="L239" s="49"/>
      <c r="M239" s="82"/>
      <c r="N239" s="49"/>
      <c r="O239" s="82"/>
      <c r="P239" s="82"/>
      <c r="Q239" s="82"/>
      <c r="R239" s="82"/>
    </row>
    <row r="240" spans="1:18" x14ac:dyDescent="0.3">
      <c r="A240" s="94"/>
      <c r="B240" s="79"/>
      <c r="L240" s="49"/>
      <c r="M240" s="82"/>
      <c r="N240" s="49"/>
      <c r="O240" s="82"/>
      <c r="P240" s="82"/>
      <c r="Q240" s="82"/>
      <c r="R240" s="82"/>
    </row>
    <row r="241" spans="1:18" x14ac:dyDescent="0.3">
      <c r="A241" s="94"/>
      <c r="B241" s="79"/>
      <c r="L241" s="49"/>
      <c r="M241" s="82"/>
      <c r="N241" s="49"/>
      <c r="O241" s="82"/>
      <c r="P241" s="82"/>
      <c r="Q241" s="82"/>
      <c r="R241" s="82"/>
    </row>
    <row r="242" spans="1:18" x14ac:dyDescent="0.3">
      <c r="A242" s="94"/>
      <c r="B242" s="79"/>
      <c r="L242" s="49"/>
      <c r="M242" s="82"/>
      <c r="N242" s="49"/>
      <c r="O242" s="82"/>
      <c r="P242" s="82"/>
      <c r="Q242" s="82"/>
      <c r="R242" s="82"/>
    </row>
    <row r="243" spans="1:18" x14ac:dyDescent="0.3">
      <c r="A243" s="94"/>
      <c r="B243" s="79"/>
      <c r="L243" s="49"/>
      <c r="M243" s="82"/>
      <c r="N243" s="49"/>
      <c r="O243" s="82"/>
      <c r="P243" s="82"/>
      <c r="Q243" s="82"/>
      <c r="R243" s="82"/>
    </row>
    <row r="244" spans="1:18" x14ac:dyDescent="0.3">
      <c r="A244" s="94"/>
      <c r="B244" s="79"/>
      <c r="L244" s="49"/>
      <c r="M244" s="82"/>
      <c r="N244" s="49"/>
      <c r="O244" s="82"/>
      <c r="P244" s="82"/>
      <c r="Q244" s="82"/>
      <c r="R244" s="82"/>
    </row>
    <row r="245" spans="1:18" x14ac:dyDescent="0.3">
      <c r="A245" s="94"/>
      <c r="B245" s="79"/>
      <c r="L245" s="49"/>
      <c r="M245" s="82"/>
      <c r="N245" s="49"/>
      <c r="O245" s="82"/>
      <c r="P245" s="82"/>
      <c r="Q245" s="82"/>
      <c r="R245" s="82"/>
    </row>
    <row r="246" spans="1:18" x14ac:dyDescent="0.3">
      <c r="A246" s="94"/>
      <c r="B246" s="79"/>
      <c r="L246" s="49"/>
      <c r="M246" s="82"/>
      <c r="N246" s="49"/>
      <c r="O246" s="82"/>
      <c r="P246" s="82"/>
      <c r="Q246" s="82"/>
      <c r="R246" s="82"/>
    </row>
    <row r="247" spans="1:18" x14ac:dyDescent="0.3">
      <c r="A247" s="94"/>
      <c r="B247" s="79"/>
      <c r="L247" s="49"/>
      <c r="M247" s="82"/>
      <c r="N247" s="49"/>
      <c r="O247" s="82"/>
      <c r="P247" s="82"/>
      <c r="Q247" s="82"/>
      <c r="R247" s="82"/>
    </row>
    <row r="248" spans="1:18" x14ac:dyDescent="0.3">
      <c r="A248" s="94"/>
      <c r="B248" s="79"/>
      <c r="L248" s="49"/>
      <c r="M248" s="82"/>
      <c r="N248" s="49"/>
      <c r="O248" s="82"/>
      <c r="P248" s="82"/>
      <c r="Q248" s="82"/>
      <c r="R248" s="82"/>
    </row>
    <row r="249" spans="1:18" x14ac:dyDescent="0.3">
      <c r="A249" s="94"/>
      <c r="B249" s="79"/>
      <c r="L249" s="49"/>
      <c r="M249" s="82"/>
      <c r="N249" s="49"/>
      <c r="O249" s="82"/>
      <c r="P249" s="82"/>
      <c r="Q249" s="82"/>
      <c r="R249" s="82"/>
    </row>
    <row r="250" spans="1:18" x14ac:dyDescent="0.3">
      <c r="A250" s="94"/>
      <c r="B250" s="79"/>
      <c r="L250" s="49"/>
      <c r="M250" s="82"/>
      <c r="N250" s="49"/>
      <c r="O250" s="82"/>
      <c r="P250" s="82"/>
      <c r="Q250" s="82"/>
      <c r="R250" s="82"/>
    </row>
    <row r="251" spans="1:18" x14ac:dyDescent="0.3">
      <c r="A251" s="94"/>
      <c r="B251" s="79"/>
      <c r="L251" s="49"/>
      <c r="M251" s="82"/>
      <c r="N251" s="49"/>
      <c r="O251" s="82"/>
      <c r="P251" s="82"/>
      <c r="Q251" s="82"/>
      <c r="R251" s="82"/>
    </row>
    <row r="252" spans="1:18" x14ac:dyDescent="0.3">
      <c r="A252" s="94"/>
      <c r="B252" s="79"/>
      <c r="L252" s="49"/>
      <c r="M252" s="82"/>
      <c r="N252" s="49"/>
      <c r="O252" s="82"/>
      <c r="P252" s="82"/>
      <c r="Q252" s="82"/>
      <c r="R252" s="82"/>
    </row>
    <row r="253" spans="1:18" x14ac:dyDescent="0.3">
      <c r="A253" s="94"/>
      <c r="B253" s="79"/>
      <c r="L253" s="49"/>
      <c r="M253" s="82"/>
      <c r="N253" s="49"/>
      <c r="O253" s="82"/>
      <c r="P253" s="82"/>
      <c r="Q253" s="82"/>
      <c r="R253" s="82"/>
    </row>
    <row r="254" spans="1:18" x14ac:dyDescent="0.3">
      <c r="A254" s="94"/>
      <c r="B254" s="79"/>
      <c r="L254" s="49"/>
      <c r="M254" s="82"/>
      <c r="N254" s="49"/>
      <c r="O254" s="82"/>
      <c r="P254" s="82"/>
      <c r="Q254" s="82"/>
      <c r="R254" s="82"/>
    </row>
    <row r="255" spans="1:18" x14ac:dyDescent="0.3">
      <c r="A255" s="94"/>
      <c r="B255" s="79"/>
      <c r="L255" s="49"/>
      <c r="M255" s="82"/>
      <c r="N255" s="49"/>
      <c r="O255" s="82"/>
      <c r="P255" s="82"/>
      <c r="Q255" s="82"/>
      <c r="R255" s="82"/>
    </row>
    <row r="256" spans="1:18" x14ac:dyDescent="0.3">
      <c r="A256" s="94"/>
      <c r="B256" s="79"/>
      <c r="L256" s="49"/>
      <c r="M256" s="82"/>
      <c r="N256" s="49"/>
      <c r="O256" s="82"/>
      <c r="P256" s="82"/>
      <c r="Q256" s="82"/>
      <c r="R256" s="82"/>
    </row>
    <row r="257" spans="1:18" x14ac:dyDescent="0.3">
      <c r="A257" s="94"/>
      <c r="B257" s="79"/>
      <c r="L257" s="49"/>
      <c r="M257" s="82"/>
      <c r="N257" s="49"/>
      <c r="O257" s="82"/>
      <c r="P257" s="82"/>
      <c r="Q257" s="82"/>
      <c r="R257" s="82"/>
    </row>
    <row r="258" spans="1:18" x14ac:dyDescent="0.3">
      <c r="A258" s="94"/>
      <c r="B258" s="79"/>
      <c r="L258" s="49"/>
      <c r="M258" s="82"/>
      <c r="N258" s="49"/>
      <c r="O258" s="82"/>
      <c r="P258" s="82"/>
      <c r="Q258" s="82"/>
      <c r="R258" s="82"/>
    </row>
    <row r="259" spans="1:18" x14ac:dyDescent="0.3">
      <c r="A259" s="94"/>
      <c r="B259" s="79"/>
      <c r="L259" s="49"/>
      <c r="M259" s="82"/>
      <c r="N259" s="49"/>
      <c r="O259" s="82"/>
      <c r="P259" s="82"/>
      <c r="Q259" s="82"/>
      <c r="R259" s="82"/>
    </row>
    <row r="260" spans="1:18" x14ac:dyDescent="0.3">
      <c r="A260" s="94"/>
      <c r="B260" s="79"/>
      <c r="L260" s="49"/>
      <c r="M260" s="82"/>
      <c r="N260" s="49"/>
      <c r="O260" s="82"/>
      <c r="P260" s="82"/>
      <c r="Q260" s="82"/>
      <c r="R260" s="82"/>
    </row>
    <row r="261" spans="1:18" x14ac:dyDescent="0.3">
      <c r="A261" s="94"/>
      <c r="B261" s="79"/>
      <c r="L261" s="49"/>
      <c r="M261" s="82"/>
      <c r="N261" s="49"/>
      <c r="O261" s="82"/>
      <c r="P261" s="82"/>
      <c r="Q261" s="82"/>
      <c r="R261" s="82"/>
    </row>
    <row r="262" spans="1:18" x14ac:dyDescent="0.3">
      <c r="A262" s="94"/>
      <c r="B262" s="79"/>
      <c r="L262" s="49"/>
      <c r="M262" s="82"/>
      <c r="N262" s="49"/>
      <c r="O262" s="82"/>
      <c r="P262" s="82"/>
      <c r="Q262" s="82"/>
      <c r="R262" s="82"/>
    </row>
    <row r="263" spans="1:18" x14ac:dyDescent="0.3">
      <c r="A263" s="94"/>
      <c r="B263" s="79"/>
      <c r="L263" s="49"/>
      <c r="M263" s="82"/>
      <c r="N263" s="49"/>
      <c r="O263" s="82"/>
      <c r="P263" s="82"/>
      <c r="Q263" s="82"/>
      <c r="R263" s="82"/>
    </row>
    <row r="264" spans="1:18" x14ac:dyDescent="0.3">
      <c r="A264" s="94"/>
      <c r="B264" s="79"/>
      <c r="L264" s="49"/>
      <c r="M264" s="82"/>
      <c r="N264" s="49"/>
      <c r="O264" s="82"/>
      <c r="P264" s="82"/>
      <c r="Q264" s="82"/>
      <c r="R264" s="82"/>
    </row>
    <row r="265" spans="1:18" x14ac:dyDescent="0.3">
      <c r="A265" s="94"/>
      <c r="B265" s="79"/>
      <c r="L265" s="49"/>
      <c r="M265" s="82"/>
      <c r="N265" s="49"/>
      <c r="O265" s="82"/>
      <c r="P265" s="82"/>
      <c r="Q265" s="82"/>
      <c r="R265" s="82"/>
    </row>
    <row r="266" spans="1:18" x14ac:dyDescent="0.3">
      <c r="A266" s="94"/>
      <c r="B266" s="79"/>
      <c r="L266" s="49"/>
      <c r="M266" s="82"/>
      <c r="N266" s="49"/>
      <c r="O266" s="82"/>
      <c r="P266" s="82"/>
      <c r="Q266" s="82"/>
      <c r="R266" s="82"/>
    </row>
    <row r="267" spans="1:18" x14ac:dyDescent="0.3">
      <c r="A267" s="94"/>
      <c r="B267" s="79"/>
      <c r="L267" s="49"/>
      <c r="M267" s="82"/>
      <c r="N267" s="49"/>
      <c r="O267" s="82"/>
      <c r="P267" s="82"/>
      <c r="Q267" s="82"/>
      <c r="R267" s="82"/>
    </row>
    <row r="268" spans="1:18" x14ac:dyDescent="0.3">
      <c r="A268" s="94"/>
      <c r="B268" s="79"/>
      <c r="L268" s="49"/>
      <c r="M268" s="82"/>
      <c r="N268" s="49"/>
      <c r="O268" s="82"/>
      <c r="P268" s="82"/>
      <c r="Q268" s="82"/>
      <c r="R268" s="82"/>
    </row>
    <row r="269" spans="1:18" x14ac:dyDescent="0.3">
      <c r="A269" s="94"/>
      <c r="B269" s="79"/>
      <c r="L269" s="49"/>
      <c r="M269" s="82"/>
      <c r="N269" s="49"/>
      <c r="O269" s="82"/>
      <c r="P269" s="82"/>
      <c r="Q269" s="82"/>
      <c r="R269" s="82"/>
    </row>
    <row r="270" spans="1:18" x14ac:dyDescent="0.3">
      <c r="A270" s="94"/>
      <c r="B270" s="79"/>
      <c r="L270" s="49"/>
      <c r="M270" s="82"/>
      <c r="N270" s="49"/>
      <c r="O270" s="82"/>
      <c r="P270" s="82"/>
      <c r="Q270" s="82"/>
      <c r="R270" s="82"/>
    </row>
    <row r="271" spans="1:18" x14ac:dyDescent="0.3">
      <c r="A271" s="94"/>
      <c r="B271" s="79"/>
      <c r="L271" s="49"/>
      <c r="M271" s="82"/>
      <c r="N271" s="49"/>
      <c r="O271" s="82"/>
      <c r="P271" s="82"/>
      <c r="Q271" s="82"/>
      <c r="R271" s="82"/>
    </row>
    <row r="272" spans="1:18" x14ac:dyDescent="0.3">
      <c r="A272" s="94"/>
      <c r="B272" s="79"/>
      <c r="L272" s="49"/>
      <c r="M272" s="82"/>
      <c r="N272" s="49"/>
      <c r="O272" s="82"/>
      <c r="P272" s="82"/>
      <c r="Q272" s="82"/>
      <c r="R272" s="82"/>
    </row>
    <row r="273" spans="1:18" x14ac:dyDescent="0.3">
      <c r="A273" s="94"/>
      <c r="B273" s="79"/>
      <c r="L273" s="49"/>
      <c r="M273" s="82"/>
      <c r="N273" s="49"/>
      <c r="O273" s="82"/>
      <c r="P273" s="82"/>
      <c r="Q273" s="82"/>
      <c r="R273" s="82"/>
    </row>
    <row r="274" spans="1:18" x14ac:dyDescent="0.3">
      <c r="A274" s="94"/>
      <c r="B274" s="79"/>
      <c r="L274" s="49"/>
      <c r="M274" s="82"/>
      <c r="N274" s="49"/>
      <c r="O274" s="82"/>
      <c r="P274" s="82"/>
      <c r="Q274" s="82"/>
      <c r="R274" s="82"/>
    </row>
    <row r="275" spans="1:18" x14ac:dyDescent="0.3">
      <c r="A275" s="94"/>
      <c r="B275" s="79"/>
      <c r="L275" s="49"/>
      <c r="M275" s="82"/>
      <c r="N275" s="49"/>
      <c r="O275" s="82"/>
      <c r="P275" s="82"/>
      <c r="Q275" s="82"/>
      <c r="R275" s="82"/>
    </row>
    <row r="276" spans="1:18" x14ac:dyDescent="0.3">
      <c r="A276" s="94"/>
      <c r="B276" s="79"/>
      <c r="L276" s="49"/>
      <c r="M276" s="82"/>
      <c r="N276" s="49"/>
      <c r="O276" s="82"/>
      <c r="P276" s="82"/>
      <c r="Q276" s="82"/>
      <c r="R276" s="82"/>
    </row>
    <row r="277" spans="1:18" x14ac:dyDescent="0.3">
      <c r="A277" s="94"/>
      <c r="B277" s="79"/>
      <c r="L277" s="49"/>
      <c r="M277" s="82"/>
      <c r="N277" s="49"/>
      <c r="O277" s="82"/>
      <c r="P277" s="82"/>
      <c r="Q277" s="82"/>
      <c r="R277" s="82"/>
    </row>
    <row r="278" spans="1:18" x14ac:dyDescent="0.3">
      <c r="A278" s="94"/>
      <c r="B278" s="79"/>
      <c r="L278" s="49"/>
      <c r="M278" s="82"/>
      <c r="N278" s="49"/>
      <c r="O278" s="82"/>
      <c r="P278" s="82"/>
      <c r="Q278" s="82"/>
      <c r="R278" s="82"/>
    </row>
    <row r="279" spans="1:18" x14ac:dyDescent="0.3">
      <c r="A279" s="94"/>
      <c r="B279" s="79"/>
      <c r="L279" s="49"/>
      <c r="M279" s="82"/>
      <c r="N279" s="49"/>
      <c r="O279" s="82"/>
      <c r="P279" s="82"/>
      <c r="Q279" s="82"/>
      <c r="R279" s="82"/>
    </row>
    <row r="280" spans="1:18" x14ac:dyDescent="0.3">
      <c r="A280" s="94"/>
      <c r="B280" s="79"/>
      <c r="L280" s="49"/>
      <c r="M280" s="82"/>
      <c r="N280" s="49"/>
      <c r="O280" s="82"/>
      <c r="P280" s="82"/>
      <c r="Q280" s="82"/>
      <c r="R280" s="82"/>
    </row>
    <row r="281" spans="1:18" x14ac:dyDescent="0.3">
      <c r="A281" s="94"/>
      <c r="B281" s="79"/>
      <c r="L281" s="49"/>
      <c r="M281" s="82"/>
      <c r="N281" s="49"/>
      <c r="O281" s="82"/>
      <c r="P281" s="82"/>
      <c r="Q281" s="82"/>
      <c r="R281" s="82"/>
    </row>
    <row r="282" spans="1:18" x14ac:dyDescent="0.3">
      <c r="A282" s="94"/>
      <c r="B282" s="79"/>
      <c r="L282" s="49"/>
      <c r="M282" s="82"/>
      <c r="N282" s="49"/>
      <c r="O282" s="82"/>
      <c r="P282" s="82"/>
      <c r="Q282" s="82"/>
      <c r="R282" s="82"/>
    </row>
    <row r="283" spans="1:18" x14ac:dyDescent="0.3">
      <c r="A283" s="94"/>
      <c r="B283" s="79"/>
      <c r="L283" s="49"/>
      <c r="M283" s="82"/>
      <c r="N283" s="49"/>
      <c r="O283" s="82"/>
      <c r="P283" s="82"/>
      <c r="Q283" s="82"/>
      <c r="R283" s="82"/>
    </row>
    <row r="284" spans="1:18" x14ac:dyDescent="0.3">
      <c r="A284" s="94"/>
      <c r="B284" s="79"/>
      <c r="L284" s="49"/>
      <c r="M284" s="82"/>
      <c r="N284" s="49"/>
      <c r="O284" s="82"/>
      <c r="P284" s="82"/>
      <c r="Q284" s="82"/>
      <c r="R284" s="82"/>
    </row>
    <row r="285" spans="1:18" x14ac:dyDescent="0.3">
      <c r="A285" s="94"/>
      <c r="B285" s="79"/>
      <c r="L285" s="49"/>
      <c r="M285" s="82"/>
      <c r="N285" s="49"/>
      <c r="O285" s="82"/>
      <c r="P285" s="82"/>
      <c r="Q285" s="82"/>
      <c r="R285" s="82"/>
    </row>
    <row r="286" spans="1:18" x14ac:dyDescent="0.3">
      <c r="A286" s="94"/>
      <c r="B286" s="79"/>
      <c r="L286" s="49"/>
      <c r="M286" s="82"/>
      <c r="N286" s="49"/>
      <c r="O286" s="82"/>
      <c r="P286" s="82"/>
      <c r="Q286" s="82"/>
      <c r="R286" s="82"/>
    </row>
    <row r="287" spans="1:18" x14ac:dyDescent="0.3">
      <c r="A287" s="94"/>
      <c r="B287" s="79"/>
      <c r="L287" s="49"/>
      <c r="M287" s="82"/>
      <c r="N287" s="49"/>
      <c r="O287" s="82"/>
      <c r="P287" s="82"/>
      <c r="Q287" s="82"/>
      <c r="R287" s="82"/>
    </row>
    <row r="288" spans="1:18" x14ac:dyDescent="0.3">
      <c r="A288" s="94"/>
      <c r="B288" s="79"/>
      <c r="L288" s="49"/>
      <c r="M288" s="82"/>
      <c r="N288" s="49"/>
      <c r="O288" s="82"/>
      <c r="P288" s="82"/>
      <c r="Q288" s="82"/>
      <c r="R288" s="82"/>
    </row>
    <row r="289" spans="1:18" x14ac:dyDescent="0.3">
      <c r="A289" s="94"/>
      <c r="B289" s="79"/>
      <c r="L289" s="49"/>
      <c r="M289" s="82"/>
      <c r="N289" s="49"/>
      <c r="O289" s="82"/>
      <c r="P289" s="82"/>
      <c r="Q289" s="82"/>
      <c r="R289" s="82"/>
    </row>
    <row r="290" spans="1:18" x14ac:dyDescent="0.3">
      <c r="A290" s="94"/>
      <c r="B290" s="79"/>
      <c r="L290" s="49"/>
      <c r="M290" s="82"/>
      <c r="N290" s="49"/>
      <c r="O290" s="82"/>
      <c r="P290" s="82"/>
      <c r="Q290" s="82"/>
      <c r="R290" s="82"/>
    </row>
    <row r="291" spans="1:18" x14ac:dyDescent="0.3">
      <c r="A291" s="94"/>
      <c r="B291" s="79"/>
      <c r="L291" s="49"/>
      <c r="M291" s="82"/>
      <c r="N291" s="49"/>
      <c r="O291" s="82"/>
      <c r="P291" s="82"/>
      <c r="Q291" s="82"/>
      <c r="R291" s="82"/>
    </row>
    <row r="292" spans="1:18" x14ac:dyDescent="0.3">
      <c r="A292" s="94"/>
      <c r="B292" s="79"/>
      <c r="L292" s="49"/>
      <c r="M292" s="82"/>
      <c r="N292" s="49"/>
      <c r="O292" s="82"/>
      <c r="P292" s="82"/>
      <c r="Q292" s="82"/>
      <c r="R292" s="82"/>
    </row>
    <row r="293" spans="1:18" x14ac:dyDescent="0.3">
      <c r="A293" s="94"/>
      <c r="B293" s="79"/>
      <c r="L293" s="49"/>
      <c r="M293" s="82"/>
      <c r="N293" s="49"/>
      <c r="O293" s="82"/>
      <c r="P293" s="82"/>
      <c r="Q293" s="82"/>
      <c r="R293" s="82"/>
    </row>
    <row r="294" spans="1:18" x14ac:dyDescent="0.3">
      <c r="A294" s="94"/>
      <c r="B294" s="79"/>
      <c r="L294" s="49"/>
      <c r="M294" s="82"/>
      <c r="N294" s="49"/>
      <c r="O294" s="82"/>
      <c r="P294" s="82"/>
      <c r="Q294" s="82"/>
      <c r="R294" s="82"/>
    </row>
    <row r="295" spans="1:18" x14ac:dyDescent="0.3">
      <c r="A295" s="94"/>
      <c r="B295" s="79"/>
      <c r="L295" s="49"/>
      <c r="M295" s="82"/>
      <c r="N295" s="49"/>
      <c r="O295" s="82"/>
      <c r="P295" s="82"/>
      <c r="Q295" s="82"/>
      <c r="R295" s="82"/>
    </row>
    <row r="296" spans="1:18" x14ac:dyDescent="0.3">
      <c r="A296" s="94"/>
      <c r="B296" s="79"/>
      <c r="L296" s="49"/>
      <c r="M296" s="82"/>
      <c r="N296" s="49"/>
      <c r="O296" s="82"/>
      <c r="P296" s="82"/>
      <c r="Q296" s="82"/>
      <c r="R296" s="82"/>
    </row>
    <row r="297" spans="1:18" x14ac:dyDescent="0.3">
      <c r="A297" s="94"/>
      <c r="B297" s="79"/>
      <c r="L297" s="49"/>
      <c r="M297" s="82"/>
      <c r="N297" s="49"/>
      <c r="O297" s="82"/>
      <c r="P297" s="82"/>
      <c r="Q297" s="82"/>
      <c r="R297" s="82"/>
    </row>
    <row r="298" spans="1:18" x14ac:dyDescent="0.3">
      <c r="A298" s="94"/>
      <c r="B298" s="79"/>
      <c r="L298" s="49"/>
      <c r="M298" s="82"/>
      <c r="N298" s="49"/>
      <c r="O298" s="82"/>
      <c r="P298" s="82"/>
      <c r="Q298" s="82"/>
      <c r="R298" s="82"/>
    </row>
    <row r="299" spans="1:18" x14ac:dyDescent="0.3">
      <c r="A299" s="94"/>
      <c r="B299" s="79"/>
      <c r="L299" s="49"/>
      <c r="M299" s="82"/>
      <c r="N299" s="49"/>
      <c r="O299" s="82"/>
      <c r="P299" s="82"/>
      <c r="Q299" s="82"/>
      <c r="R299" s="82"/>
    </row>
    <row r="300" spans="1:18" x14ac:dyDescent="0.3">
      <c r="A300" s="94"/>
      <c r="B300" s="79"/>
      <c r="L300" s="49"/>
      <c r="M300" s="82"/>
      <c r="N300" s="49"/>
      <c r="O300" s="82"/>
      <c r="P300" s="82"/>
      <c r="Q300" s="82"/>
      <c r="R300" s="82"/>
    </row>
    <row r="301" spans="1:18" x14ac:dyDescent="0.3">
      <c r="A301" s="94"/>
      <c r="B301" s="79"/>
      <c r="L301" s="49"/>
      <c r="M301" s="82"/>
      <c r="N301" s="49"/>
      <c r="O301" s="82"/>
      <c r="P301" s="82"/>
      <c r="Q301" s="82"/>
      <c r="R301" s="82"/>
    </row>
    <row r="302" spans="1:18" x14ac:dyDescent="0.3">
      <c r="A302" s="94"/>
      <c r="B302" s="79"/>
      <c r="L302" s="49"/>
      <c r="M302" s="82"/>
      <c r="N302" s="49"/>
      <c r="O302" s="82"/>
      <c r="P302" s="82"/>
      <c r="Q302" s="82"/>
      <c r="R302" s="82"/>
    </row>
    <row r="303" spans="1:18" x14ac:dyDescent="0.3">
      <c r="A303" s="94"/>
      <c r="B303" s="79"/>
      <c r="L303" s="49"/>
      <c r="M303" s="82"/>
      <c r="N303" s="49"/>
      <c r="O303" s="82"/>
      <c r="P303" s="82"/>
      <c r="Q303" s="82"/>
      <c r="R303" s="82"/>
    </row>
    <row r="304" spans="1:18" x14ac:dyDescent="0.3">
      <c r="A304" s="94"/>
      <c r="B304" s="79"/>
      <c r="L304" s="49"/>
      <c r="M304" s="82"/>
      <c r="N304" s="49"/>
      <c r="O304" s="82"/>
      <c r="P304" s="82"/>
      <c r="Q304" s="82"/>
      <c r="R304" s="82"/>
    </row>
    <row r="305" spans="1:18" x14ac:dyDescent="0.3">
      <c r="A305" s="94"/>
      <c r="B305" s="79"/>
      <c r="L305" s="49"/>
      <c r="M305" s="82"/>
      <c r="N305" s="49"/>
      <c r="O305" s="82"/>
      <c r="P305" s="82"/>
      <c r="Q305" s="82"/>
      <c r="R305" s="82"/>
    </row>
    <row r="306" spans="1:18" x14ac:dyDescent="0.3">
      <c r="A306" s="94"/>
      <c r="B306" s="79"/>
      <c r="L306" s="49"/>
      <c r="M306" s="82"/>
      <c r="N306" s="49"/>
      <c r="O306" s="82"/>
      <c r="P306" s="82"/>
      <c r="Q306" s="82"/>
      <c r="R306" s="82"/>
    </row>
    <row r="307" spans="1:18" x14ac:dyDescent="0.3">
      <c r="A307" s="94"/>
      <c r="B307" s="79"/>
      <c r="L307" s="49"/>
      <c r="M307" s="82"/>
      <c r="N307" s="49"/>
      <c r="O307" s="82"/>
      <c r="P307" s="82"/>
      <c r="Q307" s="82"/>
      <c r="R307" s="82"/>
    </row>
    <row r="308" spans="1:18" x14ac:dyDescent="0.3">
      <c r="A308" s="94"/>
      <c r="B308" s="79"/>
      <c r="L308" s="49"/>
      <c r="M308" s="82"/>
      <c r="N308" s="49"/>
      <c r="O308" s="82"/>
      <c r="P308" s="82"/>
      <c r="Q308" s="82"/>
      <c r="R308" s="82"/>
    </row>
    <row r="309" spans="1:18" x14ac:dyDescent="0.3">
      <c r="A309" s="94"/>
      <c r="B309" s="79"/>
      <c r="L309" s="49"/>
      <c r="M309" s="82"/>
      <c r="N309" s="49"/>
      <c r="O309" s="82"/>
      <c r="P309" s="82"/>
      <c r="Q309" s="82"/>
      <c r="R309" s="82"/>
    </row>
    <row r="310" spans="1:18" x14ac:dyDescent="0.3">
      <c r="A310" s="94"/>
      <c r="B310" s="79"/>
      <c r="L310" s="49"/>
      <c r="M310" s="82"/>
      <c r="N310" s="49"/>
      <c r="O310" s="82"/>
      <c r="P310" s="82"/>
      <c r="Q310" s="82"/>
      <c r="R310" s="82"/>
    </row>
    <row r="311" spans="1:18" x14ac:dyDescent="0.3">
      <c r="A311" s="94"/>
      <c r="B311" s="79"/>
      <c r="L311" s="49"/>
      <c r="M311" s="82"/>
      <c r="N311" s="49"/>
      <c r="O311" s="82"/>
      <c r="P311" s="82"/>
      <c r="Q311" s="82"/>
      <c r="R311" s="82"/>
    </row>
    <row r="312" spans="1:18" x14ac:dyDescent="0.3">
      <c r="A312" s="94"/>
      <c r="B312" s="79"/>
      <c r="L312" s="49"/>
      <c r="M312" s="82"/>
      <c r="N312" s="49"/>
      <c r="O312" s="82"/>
      <c r="P312" s="82"/>
      <c r="Q312" s="82"/>
      <c r="R312" s="82"/>
    </row>
    <row r="313" spans="1:18" x14ac:dyDescent="0.3">
      <c r="A313" s="94"/>
      <c r="B313" s="79"/>
      <c r="L313" s="49"/>
      <c r="M313" s="82"/>
      <c r="N313" s="49"/>
      <c r="O313" s="82"/>
      <c r="P313" s="82"/>
      <c r="Q313" s="82"/>
      <c r="R313" s="82"/>
    </row>
    <row r="314" spans="1:18" x14ac:dyDescent="0.3">
      <c r="A314" s="94"/>
      <c r="B314" s="79"/>
      <c r="L314" s="49"/>
      <c r="M314" s="82"/>
      <c r="N314" s="49"/>
      <c r="O314" s="82"/>
      <c r="P314" s="82"/>
      <c r="Q314" s="82"/>
      <c r="R314" s="82"/>
    </row>
    <row r="315" spans="1:18" x14ac:dyDescent="0.3">
      <c r="A315" s="94"/>
      <c r="B315" s="79"/>
      <c r="L315" s="49"/>
      <c r="M315" s="82"/>
      <c r="N315" s="49"/>
      <c r="O315" s="82"/>
      <c r="P315" s="82"/>
      <c r="Q315" s="82"/>
      <c r="R315" s="82"/>
    </row>
    <row r="316" spans="1:18" x14ac:dyDescent="0.3">
      <c r="A316" s="94"/>
      <c r="B316" s="79"/>
      <c r="L316" s="49"/>
      <c r="M316" s="82"/>
      <c r="N316" s="49"/>
      <c r="O316" s="82"/>
      <c r="P316" s="82"/>
      <c r="Q316" s="82"/>
      <c r="R316" s="82"/>
    </row>
    <row r="317" spans="1:18" x14ac:dyDescent="0.3">
      <c r="A317" s="94"/>
      <c r="B317" s="79"/>
      <c r="L317" s="49"/>
      <c r="M317" s="82"/>
      <c r="N317" s="49"/>
      <c r="O317" s="82"/>
      <c r="P317" s="82"/>
      <c r="Q317" s="82"/>
      <c r="R317" s="82"/>
    </row>
    <row r="318" spans="1:18" x14ac:dyDescent="0.3">
      <c r="A318" s="94"/>
      <c r="B318" s="79"/>
      <c r="L318" s="49"/>
      <c r="M318" s="82"/>
      <c r="N318" s="49"/>
      <c r="O318" s="82"/>
      <c r="P318" s="82"/>
      <c r="Q318" s="82"/>
      <c r="R318" s="82"/>
    </row>
    <row r="319" spans="1:18" x14ac:dyDescent="0.3">
      <c r="A319" s="94"/>
      <c r="B319" s="79"/>
      <c r="L319" s="49"/>
      <c r="M319" s="82"/>
      <c r="N319" s="49"/>
      <c r="O319" s="82"/>
      <c r="P319" s="82"/>
      <c r="Q319" s="82"/>
      <c r="R319" s="82"/>
    </row>
    <row r="320" spans="1:18" x14ac:dyDescent="0.3">
      <c r="A320" s="94"/>
      <c r="B320" s="79"/>
      <c r="L320" s="49"/>
      <c r="M320" s="82"/>
      <c r="N320" s="49"/>
      <c r="O320" s="82"/>
      <c r="P320" s="82"/>
      <c r="Q320" s="82"/>
      <c r="R320" s="82"/>
    </row>
    <row r="321" spans="1:18" x14ac:dyDescent="0.3">
      <c r="A321" s="94"/>
      <c r="B321" s="79"/>
      <c r="L321" s="49"/>
      <c r="M321" s="82"/>
      <c r="N321" s="49"/>
      <c r="O321" s="82"/>
      <c r="P321" s="82"/>
      <c r="Q321" s="82"/>
      <c r="R321" s="82"/>
    </row>
    <row r="322" spans="1:18" x14ac:dyDescent="0.3">
      <c r="A322" s="94"/>
      <c r="B322" s="79"/>
      <c r="L322" s="49"/>
      <c r="M322" s="82"/>
      <c r="N322" s="49"/>
      <c r="O322" s="82"/>
      <c r="P322" s="82"/>
      <c r="Q322" s="82"/>
      <c r="R322" s="82"/>
    </row>
    <row r="323" spans="1:18" x14ac:dyDescent="0.3">
      <c r="A323" s="94"/>
      <c r="B323" s="79"/>
      <c r="L323" s="49"/>
      <c r="M323" s="82"/>
      <c r="N323" s="49"/>
      <c r="O323" s="82"/>
      <c r="P323" s="82"/>
      <c r="Q323" s="82"/>
      <c r="R323" s="82"/>
    </row>
    <row r="324" spans="1:18" x14ac:dyDescent="0.3">
      <c r="A324" s="94"/>
      <c r="B324" s="79"/>
      <c r="L324" s="49"/>
      <c r="M324" s="82"/>
      <c r="N324" s="49"/>
      <c r="O324" s="82"/>
      <c r="P324" s="82"/>
      <c r="Q324" s="82"/>
      <c r="R324" s="82"/>
    </row>
    <row r="325" spans="1:18" x14ac:dyDescent="0.3">
      <c r="A325" s="94"/>
      <c r="B325" s="79"/>
      <c r="L325" s="49"/>
      <c r="M325" s="82"/>
      <c r="N325" s="49"/>
      <c r="O325" s="82"/>
      <c r="P325" s="82"/>
      <c r="Q325" s="82"/>
      <c r="R325" s="82"/>
    </row>
    <row r="326" spans="1:18" x14ac:dyDescent="0.3">
      <c r="A326" s="94"/>
      <c r="B326" s="79"/>
      <c r="L326" s="49"/>
      <c r="M326" s="82"/>
      <c r="N326" s="49"/>
      <c r="O326" s="82"/>
      <c r="P326" s="82"/>
      <c r="Q326" s="82"/>
      <c r="R326" s="82"/>
    </row>
    <row r="327" spans="1:18" x14ac:dyDescent="0.3">
      <c r="A327" s="94"/>
      <c r="B327" s="79"/>
      <c r="L327" s="49"/>
      <c r="M327" s="82"/>
      <c r="N327" s="49"/>
      <c r="O327" s="82"/>
      <c r="P327" s="82"/>
      <c r="Q327" s="82"/>
      <c r="R327" s="82"/>
    </row>
    <row r="328" spans="1:18" x14ac:dyDescent="0.3">
      <c r="A328" s="94"/>
      <c r="B328" s="79"/>
      <c r="L328" s="49"/>
      <c r="M328" s="82"/>
      <c r="N328" s="49"/>
      <c r="O328" s="82"/>
      <c r="P328" s="82"/>
      <c r="Q328" s="82"/>
      <c r="R328" s="82"/>
    </row>
    <row r="329" spans="1:18" x14ac:dyDescent="0.3">
      <c r="A329" s="94"/>
      <c r="B329" s="79"/>
      <c r="L329" s="49"/>
      <c r="M329" s="82"/>
      <c r="N329" s="49"/>
      <c r="O329" s="82"/>
      <c r="P329" s="82"/>
      <c r="Q329" s="82"/>
      <c r="R329" s="82"/>
    </row>
    <row r="330" spans="1:18" x14ac:dyDescent="0.3">
      <c r="A330" s="94"/>
      <c r="B330" s="79"/>
      <c r="L330" s="49"/>
      <c r="M330" s="82"/>
      <c r="N330" s="49"/>
      <c r="O330" s="82"/>
      <c r="P330" s="82"/>
      <c r="Q330" s="82"/>
      <c r="R330" s="82"/>
    </row>
    <row r="331" spans="1:18" x14ac:dyDescent="0.3">
      <c r="A331" s="94"/>
      <c r="B331" s="79"/>
      <c r="L331" s="49"/>
      <c r="M331" s="82"/>
      <c r="N331" s="49"/>
      <c r="O331" s="82"/>
      <c r="P331" s="82"/>
      <c r="Q331" s="82"/>
      <c r="R331" s="82"/>
    </row>
    <row r="332" spans="1:18" x14ac:dyDescent="0.3">
      <c r="A332" s="94"/>
      <c r="B332" s="79"/>
      <c r="L332" s="49"/>
      <c r="M332" s="82"/>
      <c r="N332" s="49"/>
      <c r="O332" s="82"/>
      <c r="P332" s="82"/>
      <c r="Q332" s="82"/>
      <c r="R332" s="82"/>
    </row>
    <row r="333" spans="1:18" x14ac:dyDescent="0.3">
      <c r="A333" s="94"/>
      <c r="B333" s="79"/>
      <c r="L333" s="49"/>
      <c r="M333" s="82"/>
      <c r="N333" s="49"/>
      <c r="O333" s="82"/>
      <c r="P333" s="82"/>
      <c r="Q333" s="82"/>
      <c r="R333" s="82"/>
    </row>
    <row r="334" spans="1:18" x14ac:dyDescent="0.3">
      <c r="A334" s="94"/>
      <c r="B334" s="79"/>
      <c r="L334" s="49"/>
      <c r="M334" s="82"/>
      <c r="N334" s="49"/>
      <c r="O334" s="82"/>
      <c r="P334" s="82"/>
      <c r="Q334" s="82"/>
      <c r="R334" s="82"/>
    </row>
    <row r="335" spans="1:18" x14ac:dyDescent="0.3">
      <c r="A335" s="94"/>
      <c r="B335" s="79"/>
      <c r="L335" s="49"/>
      <c r="M335" s="82"/>
      <c r="N335" s="49"/>
      <c r="O335" s="82"/>
      <c r="P335" s="82"/>
      <c r="Q335" s="82"/>
      <c r="R335" s="82"/>
    </row>
    <row r="336" spans="1:18" x14ac:dyDescent="0.3">
      <c r="A336" s="94"/>
      <c r="B336" s="79"/>
      <c r="L336" s="49"/>
      <c r="M336" s="82"/>
      <c r="N336" s="49"/>
      <c r="O336" s="82"/>
      <c r="P336" s="82"/>
      <c r="Q336" s="82"/>
      <c r="R336" s="82"/>
    </row>
    <row r="337" spans="1:18" x14ac:dyDescent="0.3">
      <c r="A337" s="94"/>
      <c r="B337" s="79"/>
      <c r="L337" s="49"/>
      <c r="M337" s="82"/>
      <c r="N337" s="49"/>
      <c r="O337" s="82"/>
      <c r="P337" s="82"/>
      <c r="Q337" s="82"/>
      <c r="R337" s="82"/>
    </row>
    <row r="338" spans="1:18" x14ac:dyDescent="0.3">
      <c r="A338" s="94"/>
      <c r="B338" s="79"/>
      <c r="L338" s="49"/>
      <c r="M338" s="82"/>
      <c r="N338" s="49"/>
      <c r="O338" s="82"/>
      <c r="P338" s="82"/>
      <c r="Q338" s="82"/>
      <c r="R338" s="82"/>
    </row>
    <row r="339" spans="1:18" x14ac:dyDescent="0.3">
      <c r="A339" s="94"/>
      <c r="B339" s="79"/>
      <c r="L339" s="49"/>
      <c r="M339" s="82"/>
      <c r="N339" s="49"/>
      <c r="O339" s="82"/>
      <c r="P339" s="82"/>
      <c r="Q339" s="82"/>
      <c r="R339" s="82"/>
    </row>
    <row r="340" spans="1:18" x14ac:dyDescent="0.3">
      <c r="A340" s="94"/>
      <c r="B340" s="79"/>
      <c r="L340" s="49"/>
      <c r="M340" s="82"/>
      <c r="N340" s="49"/>
      <c r="O340" s="82"/>
      <c r="P340" s="82"/>
      <c r="Q340" s="82"/>
      <c r="R340" s="82"/>
    </row>
    <row r="341" spans="1:18" x14ac:dyDescent="0.3">
      <c r="A341" s="94"/>
      <c r="B341" s="79"/>
      <c r="L341" s="49"/>
      <c r="M341" s="82"/>
      <c r="N341" s="49"/>
      <c r="O341" s="82"/>
      <c r="P341" s="82"/>
      <c r="Q341" s="82"/>
      <c r="R341" s="82"/>
    </row>
    <row r="342" spans="1:18" x14ac:dyDescent="0.3">
      <c r="A342" s="94"/>
      <c r="B342" s="79"/>
      <c r="L342" s="49"/>
      <c r="M342" s="82"/>
      <c r="N342" s="49"/>
      <c r="O342" s="82"/>
      <c r="P342" s="82"/>
      <c r="Q342" s="82"/>
      <c r="R342" s="82"/>
    </row>
    <row r="343" spans="1:18" x14ac:dyDescent="0.3">
      <c r="A343" s="94"/>
      <c r="B343" s="79"/>
      <c r="L343" s="49"/>
      <c r="M343" s="82"/>
      <c r="N343" s="49"/>
      <c r="O343" s="82"/>
      <c r="P343" s="82"/>
      <c r="Q343" s="82"/>
      <c r="R343" s="82"/>
    </row>
    <row r="344" spans="1:18" x14ac:dyDescent="0.3">
      <c r="A344" s="94"/>
      <c r="B344" s="79"/>
      <c r="L344" s="49"/>
      <c r="M344" s="82"/>
      <c r="N344" s="49"/>
      <c r="O344" s="82"/>
      <c r="P344" s="82"/>
      <c r="Q344" s="82"/>
      <c r="R344" s="82"/>
    </row>
    <row r="345" spans="1:18" x14ac:dyDescent="0.3">
      <c r="A345" s="94"/>
      <c r="B345" s="79"/>
      <c r="L345" s="49"/>
      <c r="M345" s="82"/>
      <c r="N345" s="49"/>
      <c r="O345" s="82"/>
      <c r="P345" s="82"/>
      <c r="Q345" s="82"/>
      <c r="R345" s="82"/>
    </row>
    <row r="346" spans="1:18" x14ac:dyDescent="0.3">
      <c r="A346" s="94"/>
      <c r="B346" s="79"/>
      <c r="L346" s="49"/>
      <c r="M346" s="82"/>
      <c r="N346" s="49"/>
      <c r="O346" s="82"/>
      <c r="P346" s="82"/>
      <c r="Q346" s="82"/>
      <c r="R346" s="82"/>
    </row>
    <row r="347" spans="1:18" x14ac:dyDescent="0.3">
      <c r="A347" s="94"/>
      <c r="B347" s="79"/>
      <c r="L347" s="49"/>
      <c r="M347" s="82"/>
      <c r="N347" s="49"/>
      <c r="O347" s="82"/>
      <c r="P347" s="82"/>
      <c r="Q347" s="82"/>
      <c r="R347" s="82"/>
    </row>
    <row r="348" spans="1:18" x14ac:dyDescent="0.3">
      <c r="A348" s="94"/>
      <c r="B348" s="79"/>
      <c r="L348" s="49"/>
      <c r="M348" s="82"/>
      <c r="N348" s="49"/>
      <c r="O348" s="82"/>
      <c r="P348" s="82"/>
      <c r="Q348" s="82"/>
      <c r="R348" s="82"/>
    </row>
    <row r="349" spans="1:18" x14ac:dyDescent="0.3">
      <c r="A349" s="94"/>
      <c r="B349" s="79"/>
      <c r="L349" s="49"/>
      <c r="M349" s="82"/>
      <c r="N349" s="49"/>
      <c r="O349" s="82"/>
      <c r="P349" s="82"/>
      <c r="Q349" s="82"/>
      <c r="R349" s="82"/>
    </row>
    <row r="350" spans="1:18" x14ac:dyDescent="0.3">
      <c r="A350" s="94"/>
      <c r="B350" s="79"/>
      <c r="L350" s="49"/>
      <c r="M350" s="82"/>
      <c r="N350" s="49"/>
      <c r="O350" s="82"/>
      <c r="P350" s="82"/>
      <c r="Q350" s="82"/>
      <c r="R350" s="82"/>
    </row>
    <row r="351" spans="1:18" x14ac:dyDescent="0.3">
      <c r="A351" s="94"/>
      <c r="B351" s="79"/>
      <c r="L351" s="49"/>
      <c r="M351" s="82"/>
      <c r="N351" s="49"/>
      <c r="O351" s="82"/>
      <c r="P351" s="82"/>
      <c r="Q351" s="82"/>
      <c r="R351" s="82"/>
    </row>
    <row r="352" spans="1:18" x14ac:dyDescent="0.3">
      <c r="A352" s="94"/>
      <c r="B352" s="79"/>
      <c r="L352" s="49"/>
      <c r="M352" s="82"/>
      <c r="N352" s="49"/>
      <c r="O352" s="82"/>
      <c r="P352" s="82"/>
      <c r="Q352" s="82"/>
      <c r="R352" s="82"/>
    </row>
    <row r="353" spans="1:18" x14ac:dyDescent="0.3">
      <c r="A353" s="94"/>
      <c r="B353" s="79"/>
      <c r="L353" s="49"/>
      <c r="M353" s="82"/>
      <c r="N353" s="49"/>
      <c r="O353" s="82"/>
      <c r="P353" s="82"/>
      <c r="Q353" s="82"/>
      <c r="R353" s="82"/>
    </row>
    <row r="354" spans="1:18" x14ac:dyDescent="0.3">
      <c r="A354" s="94"/>
      <c r="B354" s="79"/>
      <c r="L354" s="49"/>
      <c r="M354" s="82"/>
      <c r="N354" s="49"/>
      <c r="O354" s="82"/>
      <c r="P354" s="82"/>
      <c r="Q354" s="82"/>
      <c r="R354" s="82"/>
    </row>
    <row r="355" spans="1:18" x14ac:dyDescent="0.3">
      <c r="A355" s="94"/>
      <c r="B355" s="79"/>
      <c r="L355" s="49"/>
      <c r="M355" s="82"/>
      <c r="N355" s="49"/>
      <c r="O355" s="82"/>
      <c r="P355" s="82"/>
      <c r="Q355" s="82"/>
      <c r="R355" s="82"/>
    </row>
    <row r="356" spans="1:18" x14ac:dyDescent="0.3">
      <c r="A356" s="94"/>
      <c r="B356" s="79"/>
      <c r="L356" s="49"/>
      <c r="M356" s="82"/>
      <c r="N356" s="49"/>
      <c r="O356" s="82"/>
      <c r="P356" s="82"/>
      <c r="Q356" s="82"/>
      <c r="R356" s="82"/>
    </row>
    <row r="357" spans="1:18" x14ac:dyDescent="0.3">
      <c r="A357" s="94"/>
      <c r="B357" s="79"/>
      <c r="L357" s="49"/>
      <c r="M357" s="82"/>
      <c r="N357" s="49"/>
      <c r="O357" s="82"/>
      <c r="P357" s="82"/>
      <c r="Q357" s="82"/>
      <c r="R357" s="82"/>
    </row>
    <row r="358" spans="1:18" x14ac:dyDescent="0.3">
      <c r="A358" s="94"/>
      <c r="B358" s="79"/>
      <c r="L358" s="49"/>
      <c r="M358" s="82"/>
      <c r="N358" s="49"/>
      <c r="O358" s="82"/>
      <c r="P358" s="82"/>
      <c r="Q358" s="82"/>
      <c r="R358" s="82"/>
    </row>
    <row r="359" spans="1:18" x14ac:dyDescent="0.3">
      <c r="A359" s="94"/>
      <c r="B359" s="79"/>
      <c r="L359" s="49"/>
      <c r="M359" s="82"/>
      <c r="N359" s="49"/>
      <c r="O359" s="82"/>
      <c r="P359" s="82"/>
      <c r="Q359" s="82"/>
      <c r="R359" s="82"/>
    </row>
    <row r="360" spans="1:18" x14ac:dyDescent="0.3">
      <c r="A360" s="94"/>
      <c r="B360" s="79"/>
      <c r="L360" s="49"/>
      <c r="M360" s="82"/>
      <c r="N360" s="49"/>
      <c r="O360" s="82"/>
      <c r="P360" s="82"/>
      <c r="Q360" s="82"/>
      <c r="R360" s="82"/>
    </row>
    <row r="361" spans="1:18" x14ac:dyDescent="0.3">
      <c r="A361" s="94"/>
      <c r="B361" s="79"/>
      <c r="L361" s="49"/>
      <c r="M361" s="82"/>
      <c r="N361" s="49"/>
      <c r="O361" s="82"/>
      <c r="P361" s="82"/>
      <c r="Q361" s="82"/>
      <c r="R361" s="82"/>
    </row>
    <row r="362" spans="1:18" x14ac:dyDescent="0.3">
      <c r="A362" s="94"/>
      <c r="B362" s="79"/>
      <c r="L362" s="49"/>
      <c r="M362" s="82"/>
      <c r="N362" s="49"/>
      <c r="O362" s="82"/>
      <c r="P362" s="82"/>
      <c r="Q362" s="82"/>
      <c r="R362" s="82"/>
    </row>
    <row r="363" spans="1:18" x14ac:dyDescent="0.3">
      <c r="A363" s="94"/>
      <c r="B363" s="79"/>
      <c r="L363" s="49"/>
      <c r="M363" s="82"/>
      <c r="N363" s="49"/>
      <c r="O363" s="82"/>
      <c r="P363" s="82"/>
      <c r="Q363" s="82"/>
      <c r="R363" s="82"/>
    </row>
    <row r="364" spans="1:18" x14ac:dyDescent="0.3">
      <c r="A364" s="94"/>
      <c r="B364" s="79"/>
      <c r="L364" s="49"/>
      <c r="M364" s="82"/>
      <c r="N364" s="49"/>
      <c r="O364" s="82"/>
      <c r="P364" s="82"/>
      <c r="Q364" s="82"/>
      <c r="R364" s="82"/>
    </row>
    <row r="365" spans="1:18" x14ac:dyDescent="0.3">
      <c r="A365" s="94"/>
      <c r="B365" s="79"/>
      <c r="L365" s="49"/>
      <c r="M365" s="82"/>
      <c r="N365" s="49"/>
      <c r="O365" s="82"/>
      <c r="P365" s="82"/>
      <c r="Q365" s="82"/>
      <c r="R365" s="82"/>
    </row>
    <row r="366" spans="1:18" x14ac:dyDescent="0.3">
      <c r="A366" s="94"/>
      <c r="B366" s="79"/>
      <c r="L366" s="49"/>
      <c r="M366" s="82"/>
      <c r="N366" s="49"/>
      <c r="O366" s="82"/>
      <c r="P366" s="82"/>
      <c r="Q366" s="82"/>
      <c r="R366" s="82"/>
    </row>
    <row r="367" spans="1:18" x14ac:dyDescent="0.3">
      <c r="A367" s="94"/>
      <c r="B367" s="79"/>
      <c r="L367" s="49"/>
      <c r="M367" s="82"/>
      <c r="N367" s="49"/>
      <c r="O367" s="82"/>
      <c r="P367" s="82"/>
      <c r="Q367" s="82"/>
      <c r="R367" s="82"/>
    </row>
    <row r="368" spans="1:18" x14ac:dyDescent="0.3">
      <c r="A368" s="94"/>
      <c r="B368" s="79"/>
      <c r="L368" s="49"/>
      <c r="M368" s="82"/>
      <c r="N368" s="49"/>
      <c r="O368" s="82"/>
      <c r="P368" s="82"/>
      <c r="Q368" s="82"/>
      <c r="R368" s="82"/>
    </row>
    <row r="369" spans="1:18" x14ac:dyDescent="0.3">
      <c r="A369" s="94"/>
      <c r="B369" s="79"/>
      <c r="L369" s="49"/>
      <c r="M369" s="82"/>
      <c r="N369" s="49"/>
      <c r="O369" s="82"/>
      <c r="P369" s="82"/>
      <c r="Q369" s="82"/>
      <c r="R369" s="82"/>
    </row>
    <row r="370" spans="1:18" x14ac:dyDescent="0.3">
      <c r="A370" s="94"/>
      <c r="B370" s="79"/>
      <c r="L370" s="49"/>
      <c r="M370" s="82"/>
      <c r="N370" s="49"/>
      <c r="O370" s="82"/>
      <c r="P370" s="82"/>
      <c r="Q370" s="82"/>
      <c r="R370" s="82"/>
    </row>
    <row r="371" spans="1:18" x14ac:dyDescent="0.3">
      <c r="A371" s="94"/>
      <c r="B371" s="79"/>
      <c r="L371" s="49"/>
      <c r="M371" s="82"/>
      <c r="N371" s="49"/>
      <c r="O371" s="82"/>
      <c r="P371" s="82"/>
      <c r="Q371" s="82"/>
      <c r="R371" s="82"/>
    </row>
    <row r="372" spans="1:18" x14ac:dyDescent="0.3">
      <c r="A372" s="94"/>
      <c r="B372" s="79"/>
      <c r="L372" s="49"/>
      <c r="M372" s="82"/>
      <c r="N372" s="49"/>
      <c r="O372" s="82"/>
      <c r="P372" s="82"/>
      <c r="Q372" s="82"/>
      <c r="R372" s="82"/>
    </row>
    <row r="373" spans="1:18" x14ac:dyDescent="0.3">
      <c r="A373" s="94"/>
      <c r="B373" s="79"/>
      <c r="L373" s="49"/>
      <c r="M373" s="82"/>
      <c r="N373" s="49"/>
      <c r="O373" s="82"/>
      <c r="P373" s="82"/>
      <c r="Q373" s="82"/>
      <c r="R373" s="82"/>
    </row>
    <row r="374" spans="1:18" x14ac:dyDescent="0.3">
      <c r="A374" s="94"/>
      <c r="B374" s="79"/>
      <c r="L374" s="49"/>
      <c r="M374" s="82"/>
      <c r="N374" s="49"/>
      <c r="O374" s="82"/>
      <c r="P374" s="82"/>
      <c r="Q374" s="82"/>
      <c r="R374" s="82"/>
    </row>
    <row r="375" spans="1:18" x14ac:dyDescent="0.3">
      <c r="A375" s="94"/>
      <c r="B375" s="79"/>
      <c r="L375" s="49"/>
      <c r="M375" s="82"/>
      <c r="N375" s="49"/>
      <c r="O375" s="82"/>
      <c r="P375" s="82"/>
      <c r="Q375" s="82"/>
      <c r="R375" s="82"/>
    </row>
    <row r="376" spans="1:18" x14ac:dyDescent="0.3">
      <c r="A376" s="94"/>
      <c r="B376" s="79"/>
      <c r="L376" s="49"/>
      <c r="M376" s="82"/>
      <c r="N376" s="49"/>
      <c r="O376" s="82"/>
      <c r="P376" s="82"/>
      <c r="Q376" s="82"/>
      <c r="R376" s="82"/>
    </row>
    <row r="377" spans="1:18" x14ac:dyDescent="0.3">
      <c r="A377" s="94"/>
      <c r="B377" s="79"/>
      <c r="L377" s="49"/>
      <c r="M377" s="82"/>
      <c r="N377" s="49"/>
      <c r="O377" s="82"/>
      <c r="P377" s="82"/>
      <c r="Q377" s="82"/>
      <c r="R377" s="82"/>
    </row>
    <row r="378" spans="1:18" x14ac:dyDescent="0.3">
      <c r="A378" s="94"/>
      <c r="B378" s="79"/>
      <c r="L378" s="49"/>
      <c r="M378" s="82"/>
      <c r="N378" s="49"/>
      <c r="O378" s="82"/>
      <c r="P378" s="82"/>
      <c r="Q378" s="82"/>
      <c r="R378" s="82"/>
    </row>
    <row r="379" spans="1:18" x14ac:dyDescent="0.3">
      <c r="A379" s="94"/>
      <c r="B379" s="79"/>
      <c r="L379" s="49"/>
      <c r="M379" s="82"/>
      <c r="N379" s="49"/>
      <c r="O379" s="82"/>
      <c r="P379" s="82"/>
      <c r="Q379" s="82"/>
      <c r="R379" s="82"/>
    </row>
    <row r="380" spans="1:18" x14ac:dyDescent="0.3">
      <c r="A380" s="94"/>
      <c r="B380" s="79"/>
      <c r="L380" s="49"/>
      <c r="M380" s="82"/>
      <c r="N380" s="49"/>
      <c r="O380" s="82"/>
      <c r="P380" s="82"/>
      <c r="Q380" s="82"/>
      <c r="R380" s="82"/>
    </row>
    <row r="381" spans="1:18" x14ac:dyDescent="0.3">
      <c r="A381" s="94"/>
      <c r="B381" s="79"/>
      <c r="L381" s="49"/>
      <c r="M381" s="82"/>
      <c r="N381" s="49"/>
      <c r="O381" s="82"/>
      <c r="P381" s="82"/>
      <c r="Q381" s="82"/>
      <c r="R381" s="82"/>
    </row>
    <row r="382" spans="1:18" x14ac:dyDescent="0.3">
      <c r="A382" s="94"/>
      <c r="B382" s="79"/>
      <c r="L382" s="49"/>
      <c r="M382" s="82"/>
      <c r="N382" s="49"/>
      <c r="O382" s="82"/>
      <c r="P382" s="82"/>
      <c r="Q382" s="82"/>
      <c r="R382" s="82"/>
    </row>
    <row r="383" spans="1:18" x14ac:dyDescent="0.3">
      <c r="A383" s="94"/>
      <c r="B383" s="79"/>
      <c r="L383" s="49"/>
      <c r="M383" s="82"/>
      <c r="N383" s="49"/>
      <c r="O383" s="82"/>
      <c r="P383" s="82"/>
      <c r="Q383" s="82"/>
      <c r="R383" s="82"/>
    </row>
    <row r="384" spans="1:18" x14ac:dyDescent="0.3">
      <c r="A384" s="94"/>
      <c r="B384" s="79"/>
      <c r="L384" s="49"/>
      <c r="M384" s="82"/>
      <c r="N384" s="49"/>
      <c r="O384" s="82"/>
      <c r="P384" s="82"/>
      <c r="Q384" s="82"/>
      <c r="R384" s="82"/>
    </row>
    <row r="385" spans="1:18" x14ac:dyDescent="0.3">
      <c r="A385" s="94"/>
      <c r="B385" s="79"/>
      <c r="L385" s="49"/>
      <c r="M385" s="82"/>
      <c r="N385" s="49"/>
      <c r="O385" s="82"/>
      <c r="P385" s="82"/>
      <c r="Q385" s="82"/>
      <c r="R385" s="82"/>
    </row>
    <row r="386" spans="1:18" x14ac:dyDescent="0.3">
      <c r="A386" s="94"/>
      <c r="B386" s="79"/>
      <c r="L386" s="49"/>
      <c r="M386" s="82"/>
      <c r="N386" s="49"/>
      <c r="O386" s="82"/>
      <c r="P386" s="82"/>
      <c r="Q386" s="82"/>
      <c r="R386" s="82"/>
    </row>
    <row r="387" spans="1:18" x14ac:dyDescent="0.3">
      <c r="A387" s="94"/>
      <c r="B387" s="79"/>
      <c r="L387" s="49"/>
      <c r="M387" s="82"/>
      <c r="N387" s="49"/>
      <c r="O387" s="82"/>
      <c r="P387" s="82"/>
      <c r="Q387" s="82"/>
      <c r="R387" s="82"/>
    </row>
    <row r="388" spans="1:18" x14ac:dyDescent="0.3">
      <c r="A388" s="94"/>
      <c r="B388" s="79"/>
      <c r="L388" s="49"/>
      <c r="M388" s="82"/>
      <c r="N388" s="49"/>
      <c r="O388" s="82"/>
      <c r="P388" s="82"/>
      <c r="Q388" s="82"/>
      <c r="R388" s="82"/>
    </row>
    <row r="389" spans="1:18" x14ac:dyDescent="0.3">
      <c r="A389" s="94"/>
      <c r="B389" s="79"/>
      <c r="L389" s="49"/>
      <c r="M389" s="82"/>
      <c r="N389" s="49"/>
      <c r="O389" s="82"/>
      <c r="P389" s="82"/>
      <c r="Q389" s="82"/>
      <c r="R389" s="82"/>
    </row>
    <row r="390" spans="1:18" x14ac:dyDescent="0.3">
      <c r="A390" s="94"/>
      <c r="B390" s="79"/>
      <c r="L390" s="49"/>
      <c r="M390" s="82"/>
      <c r="N390" s="49"/>
      <c r="O390" s="82"/>
      <c r="P390" s="82"/>
      <c r="Q390" s="82"/>
      <c r="R390" s="82"/>
    </row>
    <row r="391" spans="1:18" x14ac:dyDescent="0.3">
      <c r="A391" s="94"/>
      <c r="B391" s="79"/>
      <c r="L391" s="49"/>
      <c r="M391" s="82"/>
      <c r="N391" s="49"/>
      <c r="O391" s="82"/>
      <c r="P391" s="82"/>
      <c r="Q391" s="82"/>
      <c r="R391" s="82"/>
    </row>
    <row r="392" spans="1:18" x14ac:dyDescent="0.3">
      <c r="A392" s="94"/>
      <c r="B392" s="79"/>
      <c r="L392" s="49"/>
      <c r="M392" s="82"/>
      <c r="N392" s="49"/>
      <c r="O392" s="82"/>
      <c r="P392" s="82"/>
      <c r="Q392" s="82"/>
      <c r="R392" s="82"/>
    </row>
    <row r="393" spans="1:18" x14ac:dyDescent="0.3">
      <c r="A393" s="94"/>
      <c r="B393" s="79"/>
      <c r="L393" s="49"/>
      <c r="M393" s="82"/>
      <c r="N393" s="49"/>
      <c r="O393" s="82"/>
      <c r="P393" s="82"/>
      <c r="Q393" s="82"/>
      <c r="R393" s="82"/>
    </row>
    <row r="394" spans="1:18" x14ac:dyDescent="0.3">
      <c r="A394" s="94"/>
      <c r="B394" s="79"/>
      <c r="L394" s="49"/>
      <c r="M394" s="82"/>
      <c r="N394" s="49"/>
      <c r="O394" s="82"/>
      <c r="P394" s="82"/>
      <c r="Q394" s="82"/>
      <c r="R394" s="82"/>
    </row>
    <row r="395" spans="1:18" x14ac:dyDescent="0.3">
      <c r="A395" s="94"/>
      <c r="B395" s="79"/>
      <c r="L395" s="49"/>
      <c r="M395" s="82"/>
      <c r="N395" s="49"/>
      <c r="O395" s="82"/>
      <c r="P395" s="82"/>
      <c r="Q395" s="82"/>
      <c r="R395" s="82"/>
    </row>
    <row r="396" spans="1:18" x14ac:dyDescent="0.3">
      <c r="A396" s="94"/>
      <c r="B396" s="79"/>
      <c r="L396" s="49"/>
      <c r="M396" s="82"/>
      <c r="N396" s="49"/>
      <c r="O396" s="82"/>
      <c r="P396" s="82"/>
      <c r="Q396" s="82"/>
      <c r="R396" s="82"/>
    </row>
    <row r="397" spans="1:18" x14ac:dyDescent="0.3">
      <c r="A397" s="94"/>
      <c r="B397" s="79"/>
      <c r="L397" s="49"/>
      <c r="M397" s="82"/>
      <c r="N397" s="49"/>
      <c r="O397" s="82"/>
      <c r="P397" s="82"/>
      <c r="Q397" s="82"/>
      <c r="R397" s="82"/>
    </row>
    <row r="398" spans="1:18" x14ac:dyDescent="0.3">
      <c r="L398" s="27"/>
      <c r="M398" s="105"/>
      <c r="N398" s="49"/>
      <c r="O398" s="82"/>
      <c r="P398" s="105"/>
    </row>
  </sheetData>
  <mergeCells count="18">
    <mergeCell ref="J12:J13"/>
    <mergeCell ref="R12:R13"/>
    <mergeCell ref="A1:R1"/>
    <mergeCell ref="N12:N13"/>
    <mergeCell ref="C12:C13"/>
    <mergeCell ref="G12:G13"/>
    <mergeCell ref="CG12:CG13"/>
    <mergeCell ref="D12:D13"/>
    <mergeCell ref="E12:E13"/>
    <mergeCell ref="F12:F13"/>
    <mergeCell ref="K12:K13"/>
    <mergeCell ref="L12:L13"/>
    <mergeCell ref="M12:M13"/>
    <mergeCell ref="O12:O13"/>
    <mergeCell ref="P12:P13"/>
    <mergeCell ref="I12:I13"/>
    <mergeCell ref="Q12:Q13"/>
    <mergeCell ref="H12:H13"/>
  </mergeCells>
  <phoneticPr fontId="12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5"/>
  <sheetViews>
    <sheetView topLeftCell="A7" workbookViewId="0">
      <selection activeCell="K16" sqref="K16"/>
    </sheetView>
  </sheetViews>
  <sheetFormatPr defaultColWidth="9" defaultRowHeight="16.8" x14ac:dyDescent="0.3"/>
  <cols>
    <col min="1" max="1" width="21.8984375" style="6" customWidth="1"/>
    <col min="2" max="2" width="4.09765625" style="6" customWidth="1"/>
    <col min="3" max="3" width="13" style="6" bestFit="1" customWidth="1"/>
    <col min="4" max="4" width="3.19921875" style="6" customWidth="1"/>
    <col min="5" max="5" width="10.69921875" style="6" customWidth="1"/>
    <col min="6" max="6" width="13.8984375" style="6" bestFit="1" customWidth="1"/>
    <col min="7" max="7" width="11.5" style="6" bestFit="1" customWidth="1"/>
    <col min="8" max="8" width="11.09765625" style="6" bestFit="1" customWidth="1"/>
    <col min="9" max="9" width="10.5" style="6" bestFit="1" customWidth="1"/>
    <col min="10" max="16384" width="9" style="6"/>
  </cols>
  <sheetData>
    <row r="1" spans="1:9" x14ac:dyDescent="0.3">
      <c r="A1" s="24"/>
    </row>
    <row r="3" spans="1:9" x14ac:dyDescent="0.3">
      <c r="A3" s="355" t="s">
        <v>0</v>
      </c>
      <c r="B3" s="355"/>
      <c r="C3" s="355"/>
      <c r="D3" s="355"/>
      <c r="E3" s="355"/>
      <c r="F3" s="355"/>
      <c r="G3" s="355"/>
      <c r="H3" s="355"/>
      <c r="I3" s="355"/>
    </row>
    <row r="5" spans="1:9" x14ac:dyDescent="0.3">
      <c r="A5" s="355" t="s">
        <v>1</v>
      </c>
      <c r="B5" s="355"/>
      <c r="C5" s="355"/>
      <c r="D5" s="355"/>
      <c r="E5" s="355"/>
      <c r="F5" s="355"/>
      <c r="G5" s="355"/>
      <c r="H5" s="355"/>
      <c r="I5" s="355"/>
    </row>
    <row r="6" spans="1:9" x14ac:dyDescent="0.3">
      <c r="A6" s="356" t="s">
        <v>2</v>
      </c>
      <c r="B6" s="356"/>
      <c r="C6" s="356"/>
      <c r="D6" s="356"/>
      <c r="E6" s="356"/>
      <c r="F6" s="356"/>
      <c r="G6" s="356"/>
      <c r="H6" s="356"/>
      <c r="I6" s="356"/>
    </row>
    <row r="8" spans="1:9" ht="17.399999999999999" thickBot="1" x14ac:dyDescent="0.35">
      <c r="G8" s="12"/>
    </row>
    <row r="9" spans="1:9" ht="17.399999999999999" thickBot="1" x14ac:dyDescent="0.35">
      <c r="A9" s="352" t="s">
        <v>90</v>
      </c>
      <c r="B9" s="353"/>
      <c r="C9" s="353"/>
      <c r="D9" s="353"/>
      <c r="E9" s="353"/>
      <c r="F9" s="353"/>
      <c r="G9" s="353"/>
      <c r="H9" s="353"/>
      <c r="I9" s="354"/>
    </row>
    <row r="11" spans="1:9" x14ac:dyDescent="0.3">
      <c r="C11" s="7"/>
      <c r="D11" s="7"/>
      <c r="E11" s="7"/>
      <c r="F11" s="7" t="s">
        <v>3</v>
      </c>
      <c r="G11" s="7" t="s">
        <v>4</v>
      </c>
    </row>
    <row r="12" spans="1:9" x14ac:dyDescent="0.3">
      <c r="C12" s="8" t="s">
        <v>5</v>
      </c>
      <c r="D12" s="8"/>
      <c r="E12" s="8" t="s">
        <v>6</v>
      </c>
      <c r="F12" s="8" t="s">
        <v>7</v>
      </c>
      <c r="G12" s="8" t="s">
        <v>7</v>
      </c>
      <c r="H12" s="8" t="s">
        <v>8</v>
      </c>
      <c r="I12" s="8" t="s">
        <v>9</v>
      </c>
    </row>
    <row r="14" spans="1:9" x14ac:dyDescent="0.3">
      <c r="A14" s="6" t="s">
        <v>10</v>
      </c>
      <c r="C14" s="14"/>
      <c r="D14" s="9"/>
      <c r="E14" s="10">
        <v>0.46</v>
      </c>
      <c r="F14" s="11">
        <v>3.8328170000000002E-2</v>
      </c>
      <c r="G14" s="12">
        <f>(E14*F14)</f>
        <v>1.7630958200000001E-2</v>
      </c>
      <c r="H14" s="12">
        <f>G14*(1-0.2811)</f>
        <v>1.267489584998E-2</v>
      </c>
      <c r="I14" s="12">
        <f>G14</f>
        <v>1.7630958200000001E-2</v>
      </c>
    </row>
    <row r="15" spans="1:9" ht="17.399999999999999" thickBot="1" x14ac:dyDescent="0.35">
      <c r="C15" s="14"/>
      <c r="D15" s="9"/>
      <c r="E15" s="11"/>
      <c r="F15" s="11"/>
      <c r="G15" s="12"/>
      <c r="H15" s="13"/>
      <c r="I15" s="13"/>
    </row>
    <row r="16" spans="1:9" x14ac:dyDescent="0.3">
      <c r="A16" s="6" t="s">
        <v>11</v>
      </c>
      <c r="C16" s="14"/>
      <c r="D16" s="14"/>
      <c r="E16" s="15">
        <v>0.54</v>
      </c>
      <c r="F16" s="16">
        <v>9.6000000000000002E-2</v>
      </c>
      <c r="G16" s="17">
        <f>(E16*F16)</f>
        <v>5.1840000000000004E-2</v>
      </c>
      <c r="H16" s="17">
        <f>G16</f>
        <v>5.1840000000000004E-2</v>
      </c>
      <c r="I16" s="17">
        <f>G16/(1-0.2811)</f>
        <v>7.2110168312699965E-2</v>
      </c>
    </row>
    <row r="17" spans="1:12" x14ac:dyDescent="0.3">
      <c r="C17" s="21"/>
      <c r="D17" s="18"/>
      <c r="E17" s="12"/>
      <c r="F17" s="12"/>
      <c r="G17" s="12"/>
      <c r="H17" s="13"/>
      <c r="I17" s="13"/>
    </row>
    <row r="18" spans="1:12" ht="17.399999999999999" thickBot="1" x14ac:dyDescent="0.35">
      <c r="A18" s="6" t="s">
        <v>12</v>
      </c>
      <c r="C18" s="21"/>
      <c r="D18" s="18"/>
      <c r="E18" s="12">
        <f>SUM(E14:E16)</f>
        <v>1</v>
      </c>
      <c r="F18" s="12"/>
      <c r="G18" s="19">
        <f>SUM(G14:G16)</f>
        <v>6.9470958200000002E-2</v>
      </c>
      <c r="H18" s="19">
        <f>SUM(H14:H16)</f>
        <v>6.4514895849980006E-2</v>
      </c>
      <c r="I18" s="19">
        <f>SUM(I14:I16)</f>
        <v>8.974112651269997E-2</v>
      </c>
    </row>
    <row r="19" spans="1:12" ht="17.399999999999999" thickTop="1" x14ac:dyDescent="0.3">
      <c r="C19" s="20"/>
    </row>
    <row r="20" spans="1:12" x14ac:dyDescent="0.3">
      <c r="E20" s="7"/>
      <c r="F20" s="7" t="s">
        <v>3</v>
      </c>
      <c r="G20" s="7" t="s">
        <v>4</v>
      </c>
      <c r="J20" s="20"/>
      <c r="K20" s="20"/>
      <c r="L20" s="20"/>
    </row>
    <row r="21" spans="1:12" x14ac:dyDescent="0.3">
      <c r="A21" s="6" t="s">
        <v>164</v>
      </c>
      <c r="E21" s="8" t="s">
        <v>6</v>
      </c>
      <c r="F21" s="8" t="s">
        <v>7</v>
      </c>
      <c r="G21" s="8" t="s">
        <v>7</v>
      </c>
      <c r="H21" s="8" t="s">
        <v>8</v>
      </c>
      <c r="I21" s="8" t="s">
        <v>9</v>
      </c>
      <c r="J21" s="20"/>
      <c r="K21" s="20"/>
      <c r="L21" s="20"/>
    </row>
    <row r="22" spans="1:12" x14ac:dyDescent="0.3">
      <c r="J22" s="20"/>
      <c r="K22" s="20"/>
      <c r="L22" s="20"/>
    </row>
    <row r="23" spans="1:12" x14ac:dyDescent="0.3">
      <c r="A23" s="6" t="s">
        <v>10</v>
      </c>
      <c r="E23" s="10">
        <v>0.46</v>
      </c>
      <c r="F23" s="11">
        <v>3.5999999999999997E-2</v>
      </c>
      <c r="G23" s="12">
        <f>(E23*F23)</f>
        <v>1.6559999999999998E-2</v>
      </c>
      <c r="H23" s="12">
        <f>G23*(1-0.2811)</f>
        <v>1.1904983999999999E-2</v>
      </c>
      <c r="I23" s="12">
        <f>G23</f>
        <v>1.6559999999999998E-2</v>
      </c>
      <c r="J23" s="37"/>
      <c r="K23" s="20"/>
      <c r="L23" s="37"/>
    </row>
    <row r="24" spans="1:12" x14ac:dyDescent="0.3">
      <c r="E24" s="10"/>
      <c r="F24" s="11"/>
      <c r="G24" s="12"/>
      <c r="H24" s="12"/>
      <c r="I24" s="12"/>
      <c r="J24" s="37"/>
      <c r="K24" s="20"/>
      <c r="L24" s="37"/>
    </row>
    <row r="25" spans="1:12" x14ac:dyDescent="0.3">
      <c r="A25" s="6" t="s">
        <v>165</v>
      </c>
      <c r="E25" s="10">
        <v>0</v>
      </c>
      <c r="F25" s="11">
        <v>0</v>
      </c>
      <c r="G25" s="12">
        <f>(E25*F25)</f>
        <v>0</v>
      </c>
      <c r="H25" s="12">
        <f>G25*(1-0.2811)</f>
        <v>0</v>
      </c>
      <c r="I25" s="12">
        <f>G25</f>
        <v>0</v>
      </c>
      <c r="J25" s="37"/>
      <c r="K25" s="20"/>
      <c r="L25" s="37"/>
    </row>
    <row r="26" spans="1:12" ht="17.399999999999999" thickBot="1" x14ac:dyDescent="0.35">
      <c r="E26" s="11"/>
      <c r="F26" s="11"/>
      <c r="G26" s="12"/>
      <c r="H26" s="13"/>
      <c r="I26" s="13"/>
      <c r="J26" s="37"/>
      <c r="K26" s="20"/>
      <c r="L26" s="37"/>
    </row>
    <row r="27" spans="1:12" x14ac:dyDescent="0.3">
      <c r="A27" s="6" t="s">
        <v>11</v>
      </c>
      <c r="E27" s="15">
        <v>0.54</v>
      </c>
      <c r="F27" s="16">
        <v>9.6000000000000002E-2</v>
      </c>
      <c r="G27" s="17">
        <f>(E27*F27)</f>
        <v>5.1840000000000004E-2</v>
      </c>
      <c r="H27" s="17">
        <f>G27</f>
        <v>5.1840000000000004E-2</v>
      </c>
      <c r="I27" s="17">
        <f>G27/(1-0.2811)</f>
        <v>7.2110168312699965E-2</v>
      </c>
      <c r="J27" s="37"/>
      <c r="K27" s="20"/>
      <c r="L27" s="37"/>
    </row>
    <row r="28" spans="1:12" x14ac:dyDescent="0.3">
      <c r="E28" s="12"/>
      <c r="F28" s="12"/>
      <c r="G28" s="12"/>
      <c r="H28" s="13"/>
      <c r="I28" s="13"/>
      <c r="J28" s="37"/>
      <c r="K28" s="20"/>
      <c r="L28" s="37"/>
    </row>
    <row r="29" spans="1:12" ht="17.399999999999999" thickBot="1" x14ac:dyDescent="0.35">
      <c r="A29" s="6" t="s">
        <v>12</v>
      </c>
      <c r="E29" s="12">
        <f>SUM(E23:E27)</f>
        <v>1</v>
      </c>
      <c r="F29" s="12"/>
      <c r="G29" s="19">
        <f>SUM(G23:G27)</f>
        <v>6.8400000000000002E-2</v>
      </c>
      <c r="H29" s="19">
        <f>SUM(H23:H27)</f>
        <v>6.3744984000000005E-2</v>
      </c>
      <c r="I29" s="19">
        <f>SUM(I23:I27)</f>
        <v>8.8670168312699971E-2</v>
      </c>
      <c r="J29" s="37"/>
      <c r="K29" s="20"/>
      <c r="L29" s="37"/>
    </row>
    <row r="30" spans="1:12" ht="17.399999999999999" thickTop="1" x14ac:dyDescent="0.3">
      <c r="J30" s="20"/>
      <c r="K30" s="20"/>
      <c r="L30" s="20"/>
    </row>
    <row r="31" spans="1:12" x14ac:dyDescent="0.3">
      <c r="J31" s="20"/>
      <c r="K31" s="20"/>
      <c r="L31" s="20"/>
    </row>
    <row r="32" spans="1:12" x14ac:dyDescent="0.3">
      <c r="J32" s="20"/>
      <c r="K32" s="20"/>
      <c r="L32" s="20"/>
    </row>
    <row r="33" spans="10:12" x14ac:dyDescent="0.3">
      <c r="J33" s="20"/>
      <c r="K33" s="20"/>
      <c r="L33" s="20"/>
    </row>
    <row r="34" spans="10:12" x14ac:dyDescent="0.3">
      <c r="J34" s="20"/>
      <c r="K34" s="20"/>
      <c r="L34" s="20"/>
    </row>
    <row r="35" spans="10:12" x14ac:dyDescent="0.3">
      <c r="J35" s="20"/>
      <c r="K35" s="20"/>
      <c r="L35" s="20"/>
    </row>
  </sheetData>
  <mergeCells count="4">
    <mergeCell ref="A9:I9"/>
    <mergeCell ref="A3:I3"/>
    <mergeCell ref="A5:I5"/>
    <mergeCell ref="A6:I6"/>
  </mergeCells>
  <pageMargins left="0.45" right="0.2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NJNG-2A pg 1</vt:lpstr>
      <vt:lpstr>NJNG-2A pg 2</vt:lpstr>
      <vt:lpstr>NJNG-3A</vt:lpstr>
      <vt:lpstr>SUMMARY</vt:lpstr>
      <vt:lpstr>REBATES</vt:lpstr>
      <vt:lpstr>OBRP - 5 Years</vt:lpstr>
      <vt:lpstr>OBRP - 7 Years</vt:lpstr>
      <vt:lpstr>OBRP - 10 Years</vt:lpstr>
      <vt:lpstr>WACC</vt:lpstr>
      <vt:lpstr>IN OUT by Year</vt:lpstr>
      <vt:lpstr>'NJNG-2A pg 1'!Print_Area</vt:lpstr>
      <vt:lpstr>'NJNG-2A pg 2'!Print_Area</vt:lpstr>
    </vt:vector>
  </TitlesOfParts>
  <Company>NJR Service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Corcoran James</dc:creator>
  <cp:lastModifiedBy>DeSalvatore Judy</cp:lastModifiedBy>
  <cp:lastPrinted>2023-05-26T13:03:56Z</cp:lastPrinted>
  <dcterms:created xsi:type="dcterms:W3CDTF">2018-01-31T13:29:58Z</dcterms:created>
  <dcterms:modified xsi:type="dcterms:W3CDTF">2023-05-31T16:25:56Z</dcterms:modified>
</cp:coreProperties>
</file>